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updateLinks="never" codeName="ThisWorkbook"/>
  <mc:AlternateContent xmlns:mc="http://schemas.openxmlformats.org/markup-compatibility/2006">
    <mc:Choice Requires="x15">
      <x15ac:absPath xmlns:x15ac="http://schemas.microsoft.com/office/spreadsheetml/2010/11/ac" url="Z:\11 SACE_EV\01 Marco normativo\02 Anexo_calculadora\VERSION 2 CALCULADORA-PLANTILLAS PORTAL OACC (junio 2025)\"/>
    </mc:Choice>
  </mc:AlternateContent>
  <xr:revisionPtr revIDLastSave="0" documentId="13_ncr:1_{2B3F5009-C982-45E3-BE38-1477019B0BC4}" xr6:coauthVersionLast="47" xr6:coauthVersionMax="47" xr10:uidLastSave="{00000000-0000-0000-0000-000000000000}"/>
  <workbookProtection workbookAlgorithmName="SHA-512" workbookHashValue="zPQNZq6k9v/03DdtPqFoZIXVPef9mzQasv1KlMeOEQbnmg9u4e3s3XTPTxh4/VRKe3x5Cpt2tJfNJFFS+ZS/Tw==" workbookSaltValue="IM1JWma9rZgwBpsSpiCr2w==" workbookSpinCount="100000" lockStructure="1"/>
  <bookViews>
    <workbookView xWindow="-108" yWindow="-108" windowWidth="23256" windowHeight="12456" tabRatio="934" firstSheet="4" activeTab="6" xr2:uid="{00000000-000D-0000-FFFF-FFFF00000000}"/>
  </bookViews>
  <sheets>
    <sheet name="CONTENIDO" sheetId="61" r:id="rId1"/>
    <sheet name="1.Datos generales del evento " sheetId="52" r:id="rId2"/>
    <sheet name="2. Fase - Materiales" sheetId="84" r:id="rId3"/>
    <sheet name="3. Fase - Montaje" sheetId="62" r:id="rId4"/>
    <sheet name="4. Fase - Celebración" sheetId="96" r:id="rId5"/>
    <sheet name="5. Fase - Desmontaje" sheetId="95" r:id="rId6"/>
    <sheet name="6. Informe final. Resultados" sheetId="68" r:id="rId7"/>
    <sheet name="7. Factores de emisión" sheetId="70" r:id="rId8"/>
    <sheet name="8. Instrucciones uso" sheetId="74" r:id="rId9"/>
    <sheet name="9. Revisiones calculadora" sheetId="49" r:id="rId10"/>
    <sheet name="Datos" sheetId="79" state="hidden" r:id="rId11"/>
    <sheet name="Datos Indirectos" sheetId="75" state="hidden" r:id="rId12"/>
  </sheets>
  <externalReferences>
    <externalReference r:id="rId13"/>
  </externalReferences>
  <definedNames>
    <definedName name="_Com2024">Datos!$K$771:$K$1005</definedName>
    <definedName name="_xlnm._FilterDatabase" localSheetId="10" hidden="1">Datos!$K$770:$L$960</definedName>
    <definedName name="_Mix2024">Datos!$L$771:$L$982</definedName>
    <definedName name="Aislante">Datos!$H$50:$H$51</definedName>
    <definedName name="Año" localSheetId="10">Datos!$C$8:$C$23</definedName>
    <definedName name="Asfalto">Datos!$H$44:$H$45</definedName>
    <definedName name="Autobús">'Datos Indirectos'!$C$15:$C$16</definedName>
    <definedName name="Avión">'Datos Indirectos'!$C$9:$C$11</definedName>
    <definedName name="Bebida">Datos!$E$165:$E$170</definedName>
    <definedName name="Camión">'Datos Indirectos'!$C$30:$C$32</definedName>
    <definedName name="Categoría_Veh" localSheetId="10">Datos!$C$409:$C$414</definedName>
    <definedName name="Categoría_Veh1">Datos!$C$409:$C$414</definedName>
    <definedName name="Comb_fijas1">Datos!$D$249:$D$278</definedName>
    <definedName name="Comb_Maq_1_">Datos!$C$659:$C$666</definedName>
    <definedName name="Comb_Maq_2_">Datos!$D$659:$D$670</definedName>
    <definedName name="Comb_Maq_3_">Datos!$E$659:$E$670</definedName>
    <definedName name="Comb_VehA1_1_">Datos!$C$424:$C$435</definedName>
    <definedName name="Comb_VehA1_2_">Datos!$D$424:$D$433</definedName>
    <definedName name="Comb_VehA1_3_">Datos!$E$424:$E$435</definedName>
    <definedName name="Comb_VehA1_4_">Datos!$F$424:$F$430</definedName>
    <definedName name="Comb_VehA1_5_">Datos!$G$424:$G$427</definedName>
    <definedName name="Comb_VehA1_6_">Datos!$H$424:$H$427</definedName>
    <definedName name="Comb_VehA2_1_">Datos!$C$535:$C$538</definedName>
    <definedName name="Comb_VehA2_2_">Datos!$D$535:$D$536</definedName>
    <definedName name="Comb_VehA2_3_">Datos!$E$535:$E$538</definedName>
    <definedName name="Comb_VehA2_4_">Datos!$F$535:$F$536</definedName>
    <definedName name="Comb_VehA2_5_">Datos!$G$535</definedName>
    <definedName name="Comb_VehA2_6_">Datos!$H$535</definedName>
    <definedName name="Construcción">Datos!$E$40:$E$65</definedName>
    <definedName name="Deporte">Datos!$E$158:$E$161</definedName>
    <definedName name="Desayuno">Datos!$E$162:$E$163</definedName>
    <definedName name="Eléctricos">Datos!$E$102:$E$110</definedName>
    <definedName name="Fuente">Datos!$D$1019:$D$1021</definedName>
    <definedName name="Furgoneta">'Datos Indirectos'!$C$26:$C$28</definedName>
    <definedName name="GdO_">Datos!$D$819:$E$819</definedName>
    <definedName name="GdO_1" localSheetId="10">Datos!$D$820</definedName>
    <definedName name="GdO_2">Datos!$E$820:$E$822</definedName>
    <definedName name="General">Datos!$E$175</definedName>
    <definedName name="Media">Datos!$E$175</definedName>
    <definedName name="Menú">Datos!$E$171:$E$174</definedName>
    <definedName name="Merchandising">Datos!$E$150:$E$153</definedName>
    <definedName name="Metal">Datos!$E$92:$E$100</definedName>
    <definedName name="Metro">'Datos Indirectos'!$C$17</definedName>
    <definedName name="Mobiliario">Datos!$E$112:$E$116</definedName>
    <definedName name="Moto">'Datos Indirectos'!$C$18:$C$19</definedName>
    <definedName name="NombrePrep">[1]Datos!$E$169:$E$213</definedName>
    <definedName name="Otros">Datos!$E$120:$E$148</definedName>
    <definedName name="Papel_cartón">Datos!$E$66:$E$71</definedName>
    <definedName name="Patinete">'Datos Indirectos'!$C$8</definedName>
    <definedName name="Pie_Bicicleta">'Datos Indirectos'!$C$7</definedName>
    <definedName name="Plásticos">Datos!$E$72:$E$91</definedName>
    <definedName name="Ropa">Datos!$E$154:$E$157</definedName>
    <definedName name="Sector" localSheetId="10">Datos!$E$8:$E$23</definedName>
    <definedName name="Snack">Datos!$E$164</definedName>
    <definedName name="Taxi">'Datos Indirectos'!$C$29</definedName>
    <definedName name="Tipo_Biomasa">[1]Datos!$D$509:$D$514</definedName>
    <definedName name="Tipo_Maquinaria" localSheetId="10">Datos!$C$645:$C$647</definedName>
    <definedName name="Tipo_Maquinaria1">Datos!$C$645:$C$647</definedName>
    <definedName name="Tipo_Org" localSheetId="10">Datos!$D$8:$D$14</definedName>
    <definedName name="TipoOrg" localSheetId="10">Datos!$D$8:$D$14</definedName>
    <definedName name="Tren">'Datos Indirectos'!$C$12:$C$14</definedName>
    <definedName name="Turismo">'Datos Indirectos'!$C$20:$C$25</definedName>
    <definedName name="Vehículo_Maquinaria">Datos!$N$715:$N$716</definedName>
    <definedName name="Vidrio">Datos!$E$118:$E$119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68" l="1"/>
  <c r="L37" i="68"/>
  <c r="L38" i="68"/>
  <c r="L39" i="68"/>
  <c r="L36" i="68"/>
  <c r="D1179" i="79"/>
  <c r="I1169" i="79"/>
  <c r="I1160" i="79"/>
  <c r="I1149" i="79"/>
  <c r="I1140" i="79"/>
  <c r="H1135" i="79"/>
  <c r="H1134" i="79"/>
  <c r="H1133" i="79"/>
  <c r="H1132" i="79"/>
  <c r="H1131" i="79"/>
  <c r="H1130" i="79"/>
  <c r="H1129" i="79"/>
  <c r="H1128" i="79"/>
  <c r="H1127" i="79"/>
  <c r="H1126" i="79"/>
  <c r="E639" i="79"/>
  <c r="E638" i="79"/>
  <c r="E637" i="79"/>
  <c r="E636" i="79"/>
  <c r="E635" i="79"/>
  <c r="E634" i="79"/>
  <c r="E633" i="79"/>
  <c r="E632" i="79"/>
  <c r="E631" i="79"/>
  <c r="E630" i="79"/>
  <c r="E629" i="79"/>
  <c r="E628" i="79"/>
  <c r="E627" i="79"/>
  <c r="E626" i="79"/>
  <c r="E625" i="79"/>
  <c r="E624" i="79"/>
  <c r="E623" i="79"/>
  <c r="E622" i="79"/>
  <c r="E621" i="79"/>
  <c r="E620" i="79"/>
  <c r="E619" i="79"/>
  <c r="E618" i="79"/>
  <c r="E617" i="79"/>
  <c r="E616" i="79"/>
  <c r="E615" i="79"/>
  <c r="E614" i="79"/>
  <c r="E613" i="79"/>
  <c r="E612" i="79"/>
  <c r="E611" i="79"/>
  <c r="E610" i="79"/>
  <c r="E609" i="79"/>
  <c r="E608" i="79"/>
  <c r="E607" i="79"/>
  <c r="E606" i="79"/>
  <c r="E605" i="79"/>
  <c r="E604" i="79"/>
  <c r="E603" i="79"/>
  <c r="H25" i="68" l="1"/>
  <c r="I25" i="68"/>
  <c r="J25" i="68"/>
  <c r="H26" i="68"/>
  <c r="I26" i="68"/>
  <c r="J26" i="68"/>
  <c r="D750" i="79"/>
  <c r="E750" i="79"/>
  <c r="F750" i="79"/>
  <c r="D751" i="79"/>
  <c r="E751" i="79"/>
  <c r="F751" i="79"/>
  <c r="D752" i="79"/>
  <c r="E752" i="79"/>
  <c r="F752" i="79"/>
  <c r="D753" i="79"/>
  <c r="E753" i="79"/>
  <c r="F753" i="79"/>
  <c r="D754" i="79"/>
  <c r="E754" i="79"/>
  <c r="G754" i="79" s="1"/>
  <c r="F754" i="79"/>
  <c r="D755" i="79"/>
  <c r="E755" i="79"/>
  <c r="F755" i="79"/>
  <c r="D756" i="79"/>
  <c r="E756" i="79"/>
  <c r="G756" i="79" s="1"/>
  <c r="F756" i="79"/>
  <c r="D757" i="79"/>
  <c r="E757" i="79"/>
  <c r="G757" i="79" s="1"/>
  <c r="F757" i="79"/>
  <c r="D758" i="79"/>
  <c r="E758" i="79"/>
  <c r="G758" i="79" s="1"/>
  <c r="F758" i="79"/>
  <c r="D759" i="79"/>
  <c r="E759" i="79"/>
  <c r="F759" i="79"/>
  <c r="C751" i="79"/>
  <c r="C752" i="79"/>
  <c r="C753" i="79"/>
  <c r="C754" i="79"/>
  <c r="C755" i="79"/>
  <c r="C756" i="79"/>
  <c r="C757" i="79"/>
  <c r="C758" i="79"/>
  <c r="C759" i="79"/>
  <c r="C750" i="79"/>
  <c r="G750" i="79" l="1"/>
  <c r="H750" i="79" s="1"/>
  <c r="G759" i="79"/>
  <c r="G753" i="79"/>
  <c r="G755" i="79"/>
  <c r="H755" i="79" s="1"/>
  <c r="G752" i="79"/>
  <c r="H752" i="79" s="1"/>
  <c r="I717" i="79" s="1"/>
  <c r="G751" i="79"/>
  <c r="H751" i="79" s="1"/>
  <c r="H754" i="79"/>
  <c r="H757" i="79"/>
  <c r="H758" i="79"/>
  <c r="H753" i="79"/>
  <c r="H756" i="79"/>
  <c r="H759" i="79"/>
  <c r="H760" i="79" l="1"/>
  <c r="I716" i="79"/>
  <c r="D736" i="79"/>
  <c r="E736" i="79"/>
  <c r="F736" i="79"/>
  <c r="D737" i="79"/>
  <c r="E737" i="79"/>
  <c r="F737" i="79"/>
  <c r="D738" i="79"/>
  <c r="E738" i="79"/>
  <c r="F738" i="79"/>
  <c r="D739" i="79"/>
  <c r="E739" i="79"/>
  <c r="F739" i="79"/>
  <c r="D740" i="79"/>
  <c r="E740" i="79"/>
  <c r="F740" i="79"/>
  <c r="D741" i="79"/>
  <c r="E741" i="79"/>
  <c r="F741" i="79"/>
  <c r="D742" i="79"/>
  <c r="E742" i="79"/>
  <c r="F742" i="79"/>
  <c r="D743" i="79"/>
  <c r="E743" i="79"/>
  <c r="F743" i="79"/>
  <c r="D744" i="79"/>
  <c r="E744" i="79"/>
  <c r="F744" i="79"/>
  <c r="D745" i="79"/>
  <c r="E745" i="79"/>
  <c r="F745" i="79"/>
  <c r="C737" i="79"/>
  <c r="C738" i="79"/>
  <c r="C739" i="79"/>
  <c r="C740" i="79"/>
  <c r="C741" i="79"/>
  <c r="C742" i="79"/>
  <c r="C743" i="79"/>
  <c r="C744" i="79"/>
  <c r="C745" i="79"/>
  <c r="C736" i="79"/>
  <c r="H717" i="79" l="1"/>
  <c r="H716" i="79"/>
  <c r="G745" i="79"/>
  <c r="I145" i="96" s="1"/>
  <c r="G741" i="79"/>
  <c r="I141" i="96" s="1"/>
  <c r="I139" i="95"/>
  <c r="I138" i="95"/>
  <c r="G740" i="79"/>
  <c r="H740" i="79" s="1"/>
  <c r="G743" i="79"/>
  <c r="I143" i="96" s="1"/>
  <c r="G744" i="79"/>
  <c r="I144" i="96" s="1"/>
  <c r="G736" i="79"/>
  <c r="I136" i="96" s="1"/>
  <c r="G739" i="79"/>
  <c r="H739" i="79" s="1"/>
  <c r="G742" i="79"/>
  <c r="H742" i="79" s="1"/>
  <c r="G738" i="79"/>
  <c r="G737" i="79"/>
  <c r="H737" i="79" s="1"/>
  <c r="H745" i="79" l="1"/>
  <c r="J145" i="96" s="1"/>
  <c r="H741" i="79"/>
  <c r="I140" i="96"/>
  <c r="J135" i="95"/>
  <c r="I142" i="95"/>
  <c r="I140" i="95"/>
  <c r="J141" i="95"/>
  <c r="I135" i="95"/>
  <c r="I137" i="95"/>
  <c r="I136" i="95"/>
  <c r="I141" i="95"/>
  <c r="I134" i="95"/>
  <c r="I133" i="95"/>
  <c r="J138" i="95"/>
  <c r="J137" i="95"/>
  <c r="J139" i="95"/>
  <c r="H743" i="79"/>
  <c r="J143" i="96" s="1"/>
  <c r="H736" i="79"/>
  <c r="J136" i="96" s="1"/>
  <c r="H744" i="79"/>
  <c r="J144" i="96" s="1"/>
  <c r="J142" i="96"/>
  <c r="J140" i="96"/>
  <c r="I137" i="96"/>
  <c r="J139" i="96"/>
  <c r="I138" i="96"/>
  <c r="I142" i="96"/>
  <c r="J141" i="96"/>
  <c r="J137" i="96"/>
  <c r="H738" i="79"/>
  <c r="I139" i="96"/>
  <c r="H746" i="79" l="1"/>
  <c r="J142" i="95"/>
  <c r="J134" i="95"/>
  <c r="J133" i="95"/>
  <c r="J136" i="95"/>
  <c r="J140" i="95"/>
  <c r="J138" i="96"/>
  <c r="C723" i="79"/>
  <c r="D723" i="79"/>
  <c r="E723" i="79"/>
  <c r="F723" i="79"/>
  <c r="C724" i="79"/>
  <c r="D724" i="79"/>
  <c r="E724" i="79"/>
  <c r="F724" i="79"/>
  <c r="C725" i="79"/>
  <c r="D725" i="79"/>
  <c r="E725" i="79"/>
  <c r="F725" i="79"/>
  <c r="C726" i="79"/>
  <c r="D726" i="79"/>
  <c r="E726" i="79"/>
  <c r="G726" i="79" s="1"/>
  <c r="F726" i="79"/>
  <c r="C727" i="79"/>
  <c r="D727" i="79"/>
  <c r="E727" i="79"/>
  <c r="F727" i="79"/>
  <c r="C728" i="79"/>
  <c r="D728" i="79"/>
  <c r="E728" i="79"/>
  <c r="F728" i="79"/>
  <c r="C729" i="79"/>
  <c r="D729" i="79"/>
  <c r="E729" i="79"/>
  <c r="F729" i="79"/>
  <c r="C730" i="79"/>
  <c r="D730" i="79"/>
  <c r="E730" i="79"/>
  <c r="F730" i="79"/>
  <c r="C731" i="79"/>
  <c r="D731" i="79"/>
  <c r="E731" i="79"/>
  <c r="G731" i="79" s="1"/>
  <c r="F731" i="79"/>
  <c r="F722" i="79"/>
  <c r="E722" i="79"/>
  <c r="D722" i="79"/>
  <c r="C722" i="79"/>
  <c r="J34" i="52"/>
  <c r="G717" i="79" l="1"/>
  <c r="G716" i="79"/>
  <c r="J143" i="95"/>
  <c r="G722" i="79"/>
  <c r="I133" i="62" s="1"/>
  <c r="I142" i="62"/>
  <c r="I137" i="62"/>
  <c r="G730" i="79"/>
  <c r="G724" i="79"/>
  <c r="I135" i="62" s="1"/>
  <c r="G725" i="79"/>
  <c r="G723" i="79"/>
  <c r="I134" i="62" s="1"/>
  <c r="G727" i="79"/>
  <c r="G728" i="79"/>
  <c r="G729" i="79"/>
  <c r="H726" i="79"/>
  <c r="H731" i="79"/>
  <c r="B282" i="75"/>
  <c r="C282" i="75"/>
  <c r="D282" i="75"/>
  <c r="E282" i="75"/>
  <c r="B283" i="75"/>
  <c r="C283" i="75"/>
  <c r="D283" i="75"/>
  <c r="E283" i="75"/>
  <c r="B284" i="75"/>
  <c r="C284" i="75"/>
  <c r="D284" i="75"/>
  <c r="E284" i="75"/>
  <c r="B285" i="75"/>
  <c r="C285" i="75"/>
  <c r="D285" i="75"/>
  <c r="E285" i="75"/>
  <c r="B286" i="75"/>
  <c r="C286" i="75"/>
  <c r="D286" i="75"/>
  <c r="E286" i="75"/>
  <c r="B287" i="75"/>
  <c r="C287" i="75"/>
  <c r="D287" i="75"/>
  <c r="E287" i="75"/>
  <c r="B288" i="75"/>
  <c r="C288" i="75"/>
  <c r="D288" i="75"/>
  <c r="E288" i="75"/>
  <c r="B289" i="75"/>
  <c r="C289" i="75"/>
  <c r="D289" i="75"/>
  <c r="H289" i="75" s="1"/>
  <c r="E289" i="75"/>
  <c r="B290" i="75"/>
  <c r="C290" i="75"/>
  <c r="D290" i="75"/>
  <c r="E290" i="75"/>
  <c r="B291" i="75"/>
  <c r="C291" i="75"/>
  <c r="D291" i="75"/>
  <c r="E291" i="75"/>
  <c r="B292" i="75"/>
  <c r="C292" i="75"/>
  <c r="D292" i="75"/>
  <c r="F292" i="75" s="1"/>
  <c r="E292" i="75"/>
  <c r="B293" i="75"/>
  <c r="C293" i="75"/>
  <c r="D293" i="75"/>
  <c r="E293" i="75"/>
  <c r="B294" i="75"/>
  <c r="C294" i="75"/>
  <c r="D294" i="75"/>
  <c r="E294" i="75"/>
  <c r="F294" i="75"/>
  <c r="G294" i="75"/>
  <c r="H294" i="75"/>
  <c r="K294" i="75" s="1"/>
  <c r="B295" i="75"/>
  <c r="C295" i="75"/>
  <c r="D295" i="75"/>
  <c r="E295" i="75"/>
  <c r="B296" i="75"/>
  <c r="C296" i="75"/>
  <c r="D296" i="75"/>
  <c r="E296" i="75"/>
  <c r="B297" i="75"/>
  <c r="C297" i="75"/>
  <c r="D297" i="75"/>
  <c r="E297" i="75"/>
  <c r="B298" i="75"/>
  <c r="C298" i="75"/>
  <c r="D298" i="75"/>
  <c r="E298" i="75"/>
  <c r="B299" i="75"/>
  <c r="C299" i="75"/>
  <c r="D299" i="75"/>
  <c r="F299" i="75" s="1"/>
  <c r="E299" i="75"/>
  <c r="B300" i="75"/>
  <c r="C300" i="75"/>
  <c r="D300" i="75"/>
  <c r="E300" i="75"/>
  <c r="B301" i="75"/>
  <c r="C301" i="75"/>
  <c r="D301" i="75"/>
  <c r="E301" i="75"/>
  <c r="B302" i="75"/>
  <c r="C302" i="75"/>
  <c r="D302" i="75"/>
  <c r="E302" i="75"/>
  <c r="B303" i="75"/>
  <c r="C303" i="75"/>
  <c r="D303" i="75"/>
  <c r="E303" i="75"/>
  <c r="E252" i="75"/>
  <c r="E253" i="75"/>
  <c r="E254" i="75"/>
  <c r="E255" i="75"/>
  <c r="E256" i="75"/>
  <c r="E257" i="75"/>
  <c r="E258" i="75"/>
  <c r="E259" i="75"/>
  <c r="E260" i="75"/>
  <c r="E261" i="75"/>
  <c r="E262" i="75"/>
  <c r="E263" i="75"/>
  <c r="E264" i="75"/>
  <c r="E265" i="75"/>
  <c r="E266" i="75"/>
  <c r="E267" i="75"/>
  <c r="E268" i="75"/>
  <c r="E269" i="75"/>
  <c r="E270" i="75"/>
  <c r="E271" i="75"/>
  <c r="E272" i="75"/>
  <c r="E273" i="75"/>
  <c r="E251" i="75"/>
  <c r="C252" i="75"/>
  <c r="D252" i="75"/>
  <c r="C253" i="75"/>
  <c r="D253" i="75"/>
  <c r="C254" i="75"/>
  <c r="D254" i="75"/>
  <c r="C255" i="75"/>
  <c r="D255" i="75"/>
  <c r="C256" i="75"/>
  <c r="D256" i="75"/>
  <c r="C257" i="75"/>
  <c r="D257" i="75"/>
  <c r="C258" i="75"/>
  <c r="D258" i="75"/>
  <c r="C259" i="75"/>
  <c r="D259" i="75"/>
  <c r="C260" i="75"/>
  <c r="D260" i="75"/>
  <c r="C261" i="75"/>
  <c r="D261" i="75"/>
  <c r="C262" i="75"/>
  <c r="D262" i="75"/>
  <c r="C263" i="75"/>
  <c r="D263" i="75"/>
  <c r="C264" i="75"/>
  <c r="D264" i="75"/>
  <c r="C265" i="75"/>
  <c r="D265" i="75"/>
  <c r="C266" i="75"/>
  <c r="D266" i="75"/>
  <c r="C267" i="75"/>
  <c r="D267" i="75"/>
  <c r="C268" i="75"/>
  <c r="D268" i="75"/>
  <c r="C269" i="75"/>
  <c r="D269" i="75"/>
  <c r="C270" i="75"/>
  <c r="D270" i="75"/>
  <c r="C271" i="75"/>
  <c r="D271" i="75"/>
  <c r="C272" i="75"/>
  <c r="D272" i="75"/>
  <c r="C273" i="75"/>
  <c r="D273" i="75"/>
  <c r="B252" i="75"/>
  <c r="B253" i="75"/>
  <c r="B254" i="75"/>
  <c r="B255" i="75"/>
  <c r="B256" i="75"/>
  <c r="B257" i="75"/>
  <c r="B258" i="75"/>
  <c r="B259" i="75"/>
  <c r="B260" i="75"/>
  <c r="B261" i="75"/>
  <c r="B262" i="75"/>
  <c r="B263" i="75"/>
  <c r="B264" i="75"/>
  <c r="B265" i="75"/>
  <c r="B266" i="75"/>
  <c r="B267" i="75"/>
  <c r="B268" i="75"/>
  <c r="B269" i="75"/>
  <c r="B270" i="75"/>
  <c r="B271" i="75"/>
  <c r="B272" i="75"/>
  <c r="B273" i="75"/>
  <c r="J716" i="79" l="1"/>
  <c r="J717" i="79"/>
  <c r="I140" i="62"/>
  <c r="I136" i="62"/>
  <c r="I141" i="62"/>
  <c r="I139" i="62"/>
  <c r="J142" i="62"/>
  <c r="H730" i="79"/>
  <c r="H724" i="79"/>
  <c r="J135" i="62" s="1"/>
  <c r="I138" i="62"/>
  <c r="J137" i="62"/>
  <c r="G292" i="75"/>
  <c r="J292" i="75" s="1"/>
  <c r="H268" i="75"/>
  <c r="K268" i="75" s="1"/>
  <c r="H723" i="79"/>
  <c r="J134" i="62" s="1"/>
  <c r="H722" i="79"/>
  <c r="J133" i="62" s="1"/>
  <c r="H725" i="79"/>
  <c r="H727" i="79"/>
  <c r="H729" i="79"/>
  <c r="H728" i="79"/>
  <c r="H259" i="75"/>
  <c r="K259" i="75" s="1"/>
  <c r="F283" i="75"/>
  <c r="I283" i="75" s="1"/>
  <c r="G273" i="75"/>
  <c r="H261" i="75"/>
  <c r="K261" i="75" s="1"/>
  <c r="H256" i="75"/>
  <c r="K256" i="75" s="1"/>
  <c r="F288" i="75"/>
  <c r="F270" i="75"/>
  <c r="F258" i="75"/>
  <c r="I258" i="75" s="1"/>
  <c r="F273" i="75"/>
  <c r="I273" i="75" s="1"/>
  <c r="F291" i="75"/>
  <c r="I291" i="75" s="1"/>
  <c r="H257" i="75"/>
  <c r="K257" i="75" s="1"/>
  <c r="H269" i="75"/>
  <c r="K269" i="75" s="1"/>
  <c r="G261" i="75"/>
  <c r="J261" i="75" s="1"/>
  <c r="G300" i="75"/>
  <c r="J300" i="75" s="1"/>
  <c r="F287" i="75"/>
  <c r="I287" i="75" s="1"/>
  <c r="H292" i="75"/>
  <c r="K292" i="75" s="1"/>
  <c r="H302" i="75"/>
  <c r="K302" i="75" s="1"/>
  <c r="F295" i="75"/>
  <c r="I295" i="75" s="1"/>
  <c r="H290" i="75"/>
  <c r="F262" i="75"/>
  <c r="H265" i="75"/>
  <c r="K265" i="75" s="1"/>
  <c r="F253" i="75"/>
  <c r="I253" i="75" s="1"/>
  <c r="H295" i="75"/>
  <c r="K295" i="75" s="1"/>
  <c r="G288" i="75"/>
  <c r="J288" i="75" s="1"/>
  <c r="H273" i="75"/>
  <c r="K273" i="75" s="1"/>
  <c r="G283" i="75"/>
  <c r="J283" i="75" s="1"/>
  <c r="H283" i="75"/>
  <c r="K283" i="75" s="1"/>
  <c r="F286" i="75"/>
  <c r="I286" i="75" s="1"/>
  <c r="G269" i="75"/>
  <c r="J269" i="75" s="1"/>
  <c r="G257" i="75"/>
  <c r="J257" i="75" s="1"/>
  <c r="H300" i="75"/>
  <c r="K300" i="75" s="1"/>
  <c r="G295" i="75"/>
  <c r="J295" i="75" s="1"/>
  <c r="H293" i="75"/>
  <c r="K293" i="75" s="1"/>
  <c r="F261" i="75"/>
  <c r="I261" i="75" s="1"/>
  <c r="I294" i="75"/>
  <c r="G266" i="75"/>
  <c r="J266" i="75" s="1"/>
  <c r="G254" i="75"/>
  <c r="J254" i="75" s="1"/>
  <c r="H282" i="75"/>
  <c r="K282" i="75" s="1"/>
  <c r="F302" i="75"/>
  <c r="I302" i="75" s="1"/>
  <c r="G272" i="75"/>
  <c r="J272" i="75" s="1"/>
  <c r="F260" i="75"/>
  <c r="I260" i="75" s="1"/>
  <c r="F301" i="75"/>
  <c r="I301" i="75" s="1"/>
  <c r="G259" i="75"/>
  <c r="J259" i="75" s="1"/>
  <c r="H303" i="75"/>
  <c r="K303" i="75" s="1"/>
  <c r="G265" i="75"/>
  <c r="J265" i="75" s="1"/>
  <c r="F254" i="75"/>
  <c r="I254" i="75" s="1"/>
  <c r="F298" i="75"/>
  <c r="I298" i="75" s="1"/>
  <c r="G270" i="75"/>
  <c r="J270" i="75" s="1"/>
  <c r="H264" i="75"/>
  <c r="K264" i="75" s="1"/>
  <c r="G258" i="75"/>
  <c r="J258" i="75" s="1"/>
  <c r="H252" i="75"/>
  <c r="K252" i="75" s="1"/>
  <c r="F265" i="75"/>
  <c r="I265" i="75" s="1"/>
  <c r="H253" i="75"/>
  <c r="K253" i="75" s="1"/>
  <c r="F271" i="75"/>
  <c r="I271" i="75" s="1"/>
  <c r="G253" i="75"/>
  <c r="J253" i="75" s="1"/>
  <c r="H288" i="75"/>
  <c r="K288" i="75" s="1"/>
  <c r="F290" i="75"/>
  <c r="I290" i="75" s="1"/>
  <c r="F285" i="75"/>
  <c r="I285" i="75" s="1"/>
  <c r="H272" i="75"/>
  <c r="K272" i="75" s="1"/>
  <c r="F269" i="75"/>
  <c r="I269" i="75" s="1"/>
  <c r="F263" i="75"/>
  <c r="I263" i="75" s="1"/>
  <c r="F257" i="75"/>
  <c r="I257" i="75" s="1"/>
  <c r="F266" i="75"/>
  <c r="I266" i="75" s="1"/>
  <c r="F272" i="75"/>
  <c r="I272" i="75" s="1"/>
  <c r="H260" i="75"/>
  <c r="K260" i="75" s="1"/>
  <c r="G303" i="75"/>
  <c r="J303" i="75" s="1"/>
  <c r="H301" i="75"/>
  <c r="K301" i="75" s="1"/>
  <c r="G293" i="75"/>
  <c r="J293" i="75" s="1"/>
  <c r="G282" i="75"/>
  <c r="J282" i="75" s="1"/>
  <c r="F259" i="75"/>
  <c r="I259" i="75" s="1"/>
  <c r="F297" i="75"/>
  <c r="I297" i="75" s="1"/>
  <c r="I292" i="75"/>
  <c r="F267" i="75"/>
  <c r="I267" i="75" s="1"/>
  <c r="G255" i="75"/>
  <c r="J255" i="75" s="1"/>
  <c r="H271" i="75"/>
  <c r="K271" i="75" s="1"/>
  <c r="G260" i="75"/>
  <c r="J260" i="75" s="1"/>
  <c r="F303" i="75"/>
  <c r="I303" i="75" s="1"/>
  <c r="G299" i="75"/>
  <c r="J299" i="75" s="1"/>
  <c r="F296" i="75"/>
  <c r="I296" i="75" s="1"/>
  <c r="J294" i="75"/>
  <c r="F293" i="75"/>
  <c r="I293" i="75" s="1"/>
  <c r="G287" i="75"/>
  <c r="J287" i="75" s="1"/>
  <c r="G284" i="75"/>
  <c r="J284" i="75" s="1"/>
  <c r="F282" i="75"/>
  <c r="I282" i="75" s="1"/>
  <c r="G302" i="75"/>
  <c r="J302" i="75" s="1"/>
  <c r="F268" i="75"/>
  <c r="I268" i="75" s="1"/>
  <c r="G262" i="75"/>
  <c r="J262" i="75" s="1"/>
  <c r="G256" i="75"/>
  <c r="J256" i="75" s="1"/>
  <c r="I299" i="75"/>
  <c r="G271" i="75"/>
  <c r="J271" i="75" s="1"/>
  <c r="F289" i="75"/>
  <c r="I289" i="75" s="1"/>
  <c r="G301" i="75"/>
  <c r="J301" i="75" s="1"/>
  <c r="F300" i="75"/>
  <c r="I300" i="75" s="1"/>
  <c r="G289" i="75"/>
  <c r="J289" i="75" s="1"/>
  <c r="H291" i="75"/>
  <c r="K291" i="75" s="1"/>
  <c r="G290" i="75"/>
  <c r="J290" i="75" s="1"/>
  <c r="G291" i="75"/>
  <c r="J291" i="75" s="1"/>
  <c r="H296" i="75"/>
  <c r="K296" i="75" s="1"/>
  <c r="H284" i="75"/>
  <c r="K284" i="75" s="1"/>
  <c r="H298" i="75"/>
  <c r="K298" i="75" s="1"/>
  <c r="G297" i="75"/>
  <c r="J297" i="75" s="1"/>
  <c r="K289" i="75"/>
  <c r="H286" i="75"/>
  <c r="K286" i="75" s="1"/>
  <c r="G285" i="75"/>
  <c r="J285" i="75" s="1"/>
  <c r="F284" i="75"/>
  <c r="I284" i="75" s="1"/>
  <c r="H297" i="75"/>
  <c r="K297" i="75" s="1"/>
  <c r="G296" i="75"/>
  <c r="J296" i="75" s="1"/>
  <c r="H285" i="75"/>
  <c r="K285" i="75" s="1"/>
  <c r="H299" i="75"/>
  <c r="K299" i="75" s="1"/>
  <c r="G298" i="75"/>
  <c r="J298" i="75" s="1"/>
  <c r="K290" i="75"/>
  <c r="I288" i="75"/>
  <c r="H287" i="75"/>
  <c r="K287" i="75" s="1"/>
  <c r="G286" i="75"/>
  <c r="J286" i="75" s="1"/>
  <c r="I270" i="75"/>
  <c r="I262" i="75"/>
  <c r="F256" i="75"/>
  <c r="I256" i="75" s="1"/>
  <c r="F252" i="75"/>
  <c r="I252" i="75" s="1"/>
  <c r="G268" i="75"/>
  <c r="J268" i="75" s="1"/>
  <c r="F264" i="75"/>
  <c r="I264" i="75" s="1"/>
  <c r="H263" i="75"/>
  <c r="K263" i="75" s="1"/>
  <c r="H267" i="75"/>
  <c r="K267" i="75" s="1"/>
  <c r="G263" i="75"/>
  <c r="J263" i="75" s="1"/>
  <c r="H255" i="75"/>
  <c r="K255" i="75" s="1"/>
  <c r="G267" i="75"/>
  <c r="J267" i="75" s="1"/>
  <c r="J273" i="75"/>
  <c r="F255" i="75"/>
  <c r="I255" i="75" s="1"/>
  <c r="G264" i="75"/>
  <c r="J264" i="75" s="1"/>
  <c r="G252" i="75"/>
  <c r="J252" i="75" s="1"/>
  <c r="H270" i="75"/>
  <c r="K270" i="75" s="1"/>
  <c r="H266" i="75"/>
  <c r="K266" i="75" s="1"/>
  <c r="H262" i="75"/>
  <c r="K262" i="75" s="1"/>
  <c r="H258" i="75"/>
  <c r="K258" i="75" s="1"/>
  <c r="H254" i="75"/>
  <c r="K254" i="75" s="1"/>
  <c r="J140" i="62" l="1"/>
  <c r="J138" i="62"/>
  <c r="J141" i="62"/>
  <c r="J139" i="62"/>
  <c r="J136" i="62"/>
  <c r="H732" i="79"/>
  <c r="L268" i="75"/>
  <c r="I247" i="96" s="1"/>
  <c r="L293" i="75"/>
  <c r="O242" i="96" s="1"/>
  <c r="L292" i="75"/>
  <c r="O241" i="96" s="1"/>
  <c r="L295" i="75"/>
  <c r="O244" i="96" s="1"/>
  <c r="L294" i="75"/>
  <c r="O243" i="96" s="1"/>
  <c r="L290" i="75"/>
  <c r="O239" i="96" s="1"/>
  <c r="L285" i="75"/>
  <c r="O234" i="96" s="1"/>
  <c r="L258" i="75"/>
  <c r="I237" i="96" s="1"/>
  <c r="L253" i="75"/>
  <c r="I232" i="96" s="1"/>
  <c r="L265" i="75"/>
  <c r="I244" i="96" s="1"/>
  <c r="L259" i="75"/>
  <c r="I238" i="96" s="1"/>
  <c r="L254" i="75"/>
  <c r="I233" i="96" s="1"/>
  <c r="L272" i="75"/>
  <c r="I251" i="96" s="1"/>
  <c r="L286" i="75"/>
  <c r="O235" i="96" s="1"/>
  <c r="L260" i="75"/>
  <c r="I239" i="96" s="1"/>
  <c r="L261" i="75"/>
  <c r="I240" i="96" s="1"/>
  <c r="L300" i="75"/>
  <c r="O249" i="96" s="1"/>
  <c r="L297" i="75"/>
  <c r="O246" i="96" s="1"/>
  <c r="L301" i="75"/>
  <c r="O250" i="96" s="1"/>
  <c r="L283" i="75"/>
  <c r="O232" i="96" s="1"/>
  <c r="L266" i="75"/>
  <c r="I245" i="96" s="1"/>
  <c r="L257" i="75"/>
  <c r="I236" i="96" s="1"/>
  <c r="L255" i="75"/>
  <c r="I234" i="96" s="1"/>
  <c r="L273" i="75"/>
  <c r="I252" i="96" s="1"/>
  <c r="L296" i="75"/>
  <c r="O245" i="96" s="1"/>
  <c r="L302" i="75"/>
  <c r="O251" i="96" s="1"/>
  <c r="L267" i="75"/>
  <c r="I246" i="96" s="1"/>
  <c r="L256" i="75"/>
  <c r="I235" i="96" s="1"/>
  <c r="L284" i="75"/>
  <c r="O233" i="96" s="1"/>
  <c r="L288" i="75"/>
  <c r="O237" i="96" s="1"/>
  <c r="L282" i="75"/>
  <c r="O231" i="96" s="1"/>
  <c r="L271" i="75"/>
  <c r="I250" i="96" s="1"/>
  <c r="L299" i="75"/>
  <c r="O248" i="96" s="1"/>
  <c r="L291" i="75"/>
  <c r="O240" i="96" s="1"/>
  <c r="L298" i="75"/>
  <c r="O247" i="96" s="1"/>
  <c r="L303" i="75"/>
  <c r="O252" i="96" s="1"/>
  <c r="L289" i="75"/>
  <c r="O238" i="96" s="1"/>
  <c r="L287" i="75"/>
  <c r="O236" i="96" s="1"/>
  <c r="L264" i="75"/>
  <c r="I243" i="96" s="1"/>
  <c r="L252" i="75"/>
  <c r="I231" i="96" s="1"/>
  <c r="L262" i="75"/>
  <c r="I241" i="96" s="1"/>
  <c r="L269" i="75"/>
  <c r="I248" i="96" s="1"/>
  <c r="L263" i="75"/>
  <c r="I242" i="96" s="1"/>
  <c r="L270" i="75"/>
  <c r="I249" i="96" s="1"/>
  <c r="J146" i="96" l="1"/>
  <c r="M157" i="75"/>
  <c r="N157" i="75"/>
  <c r="O157" i="75"/>
  <c r="M158" i="75"/>
  <c r="N158" i="75"/>
  <c r="O158" i="75"/>
  <c r="M159" i="75"/>
  <c r="N159" i="75"/>
  <c r="O159" i="75"/>
  <c r="M160" i="75"/>
  <c r="N160" i="75"/>
  <c r="O160" i="75"/>
  <c r="M161" i="75"/>
  <c r="N161" i="75"/>
  <c r="O161" i="75"/>
  <c r="M162" i="75"/>
  <c r="N162" i="75"/>
  <c r="O162" i="75"/>
  <c r="M163" i="75"/>
  <c r="N163" i="75"/>
  <c r="O163" i="75"/>
  <c r="M164" i="75"/>
  <c r="N164" i="75"/>
  <c r="O164" i="75"/>
  <c r="M165" i="75"/>
  <c r="N165" i="75"/>
  <c r="O165" i="75"/>
  <c r="M166" i="75"/>
  <c r="N166" i="75"/>
  <c r="O166" i="75"/>
  <c r="M167" i="75"/>
  <c r="N167" i="75"/>
  <c r="O167" i="75"/>
  <c r="M168" i="75"/>
  <c r="N168" i="75"/>
  <c r="O168" i="75"/>
  <c r="M169" i="75"/>
  <c r="N169" i="75"/>
  <c r="O169" i="75"/>
  <c r="M170" i="75"/>
  <c r="N170" i="75"/>
  <c r="O170" i="75"/>
  <c r="M171" i="75"/>
  <c r="N171" i="75"/>
  <c r="O171" i="75"/>
  <c r="M172" i="75"/>
  <c r="N172" i="75"/>
  <c r="O172" i="75"/>
  <c r="M173" i="75"/>
  <c r="N173" i="75"/>
  <c r="O173" i="75"/>
  <c r="M174" i="75"/>
  <c r="N174" i="75"/>
  <c r="O174" i="75"/>
  <c r="M175" i="75"/>
  <c r="N175" i="75"/>
  <c r="O175" i="75"/>
  <c r="M176" i="75"/>
  <c r="N176" i="75"/>
  <c r="O176" i="75"/>
  <c r="M177" i="75"/>
  <c r="N177" i="75"/>
  <c r="O177" i="75"/>
  <c r="M178" i="75"/>
  <c r="N178" i="75"/>
  <c r="O178" i="75"/>
  <c r="M179" i="75"/>
  <c r="N179" i="75"/>
  <c r="O179" i="75"/>
  <c r="M180" i="75"/>
  <c r="N180" i="75"/>
  <c r="O180" i="75"/>
  <c r="M181" i="75"/>
  <c r="N181" i="75"/>
  <c r="O181" i="75"/>
  <c r="N156" i="75"/>
  <c r="O156" i="75"/>
  <c r="M156" i="75"/>
  <c r="E160" i="75"/>
  <c r="H186" i="95" s="1"/>
  <c r="G160" i="75"/>
  <c r="J186" i="95" s="1"/>
  <c r="C157" i="75"/>
  <c r="D157" i="75"/>
  <c r="C158" i="75"/>
  <c r="D158" i="75"/>
  <c r="C159" i="75"/>
  <c r="D159" i="75"/>
  <c r="C160" i="75"/>
  <c r="D160" i="75"/>
  <c r="C161" i="75"/>
  <c r="D161" i="75"/>
  <c r="C162" i="75"/>
  <c r="D162" i="75"/>
  <c r="C163" i="75"/>
  <c r="D163" i="75"/>
  <c r="C164" i="75"/>
  <c r="D164" i="75"/>
  <c r="C165" i="75"/>
  <c r="D165" i="75"/>
  <c r="C166" i="75"/>
  <c r="D166" i="75"/>
  <c r="C167" i="75"/>
  <c r="D167" i="75"/>
  <c r="C168" i="75"/>
  <c r="D168" i="75"/>
  <c r="C169" i="75"/>
  <c r="D169" i="75"/>
  <c r="C170" i="75"/>
  <c r="D170" i="75"/>
  <c r="C171" i="75"/>
  <c r="D171" i="75"/>
  <c r="C172" i="75"/>
  <c r="D172" i="75"/>
  <c r="C173" i="75"/>
  <c r="D173" i="75"/>
  <c r="C174" i="75"/>
  <c r="D174" i="75"/>
  <c r="C175" i="75"/>
  <c r="D175" i="75"/>
  <c r="C176" i="75"/>
  <c r="D176" i="75"/>
  <c r="C177" i="75"/>
  <c r="D177" i="75"/>
  <c r="C178" i="75"/>
  <c r="D178" i="75"/>
  <c r="C179" i="75"/>
  <c r="D179" i="75"/>
  <c r="C180" i="75"/>
  <c r="D180" i="75"/>
  <c r="C181" i="75"/>
  <c r="D181" i="75"/>
  <c r="B157" i="75"/>
  <c r="B158" i="75"/>
  <c r="B159" i="75"/>
  <c r="E159" i="75" s="1"/>
  <c r="B160" i="75"/>
  <c r="B161" i="75"/>
  <c r="B162" i="75"/>
  <c r="B163" i="75"/>
  <c r="B164" i="75"/>
  <c r="B165" i="75"/>
  <c r="B166" i="75"/>
  <c r="E166" i="75" s="1"/>
  <c r="B167" i="75"/>
  <c r="B168" i="75"/>
  <c r="B169" i="75"/>
  <c r="B170" i="75"/>
  <c r="B171" i="75"/>
  <c r="E171" i="75" s="1"/>
  <c r="B172" i="75"/>
  <c r="B173" i="75"/>
  <c r="B174" i="75"/>
  <c r="B175" i="75"/>
  <c r="B176" i="75"/>
  <c r="B177" i="75"/>
  <c r="B178" i="75"/>
  <c r="B179" i="75"/>
  <c r="B180" i="75"/>
  <c r="B181" i="75"/>
  <c r="N123" i="75"/>
  <c r="O123" i="75"/>
  <c r="N124" i="75"/>
  <c r="O124" i="75"/>
  <c r="N125" i="75"/>
  <c r="O125" i="75"/>
  <c r="N126" i="75"/>
  <c r="O126" i="75"/>
  <c r="N127" i="75"/>
  <c r="O127" i="75"/>
  <c r="N128" i="75"/>
  <c r="O128" i="75"/>
  <c r="N129" i="75"/>
  <c r="O129" i="75"/>
  <c r="N130" i="75"/>
  <c r="O130" i="75"/>
  <c r="N131" i="75"/>
  <c r="O131" i="75"/>
  <c r="N132" i="75"/>
  <c r="O132" i="75"/>
  <c r="N133" i="75"/>
  <c r="O133" i="75"/>
  <c r="N134" i="75"/>
  <c r="O134" i="75"/>
  <c r="N135" i="75"/>
  <c r="O135" i="75"/>
  <c r="N136" i="75"/>
  <c r="O136" i="75"/>
  <c r="N137" i="75"/>
  <c r="O137" i="75"/>
  <c r="N138" i="75"/>
  <c r="O138" i="75"/>
  <c r="N139" i="75"/>
  <c r="O139" i="75"/>
  <c r="N140" i="75"/>
  <c r="O140" i="75"/>
  <c r="N141" i="75"/>
  <c r="O141" i="75"/>
  <c r="N142" i="75"/>
  <c r="O142" i="75"/>
  <c r="N143" i="75"/>
  <c r="O143" i="75"/>
  <c r="N144" i="75"/>
  <c r="O144" i="75"/>
  <c r="N145" i="75"/>
  <c r="O145" i="75"/>
  <c r="N146" i="75"/>
  <c r="O146" i="75"/>
  <c r="N147" i="75"/>
  <c r="O147" i="75"/>
  <c r="N148" i="75"/>
  <c r="O148" i="75"/>
  <c r="M124" i="75"/>
  <c r="M125" i="75"/>
  <c r="M126" i="75"/>
  <c r="M127" i="75"/>
  <c r="M128" i="75"/>
  <c r="M129" i="75"/>
  <c r="M130" i="75"/>
  <c r="M131" i="75"/>
  <c r="M132" i="75"/>
  <c r="M133" i="75"/>
  <c r="M134" i="75"/>
  <c r="M135" i="75"/>
  <c r="M136" i="75"/>
  <c r="M137" i="75"/>
  <c r="M138" i="75"/>
  <c r="M139" i="75"/>
  <c r="M140" i="75"/>
  <c r="M141" i="75"/>
  <c r="M142" i="75"/>
  <c r="M143" i="75"/>
  <c r="M144" i="75"/>
  <c r="M145" i="75"/>
  <c r="M146" i="75"/>
  <c r="M147" i="75"/>
  <c r="M148" i="75"/>
  <c r="M123" i="75"/>
  <c r="D124" i="75"/>
  <c r="D125" i="75"/>
  <c r="D126" i="75"/>
  <c r="D127" i="75"/>
  <c r="D128" i="75"/>
  <c r="D129" i="75"/>
  <c r="D130" i="75"/>
  <c r="D131" i="75"/>
  <c r="D132" i="75"/>
  <c r="D133" i="75"/>
  <c r="D134" i="75"/>
  <c r="D135" i="75"/>
  <c r="D136" i="75"/>
  <c r="D137" i="75"/>
  <c r="D138" i="75"/>
  <c r="D139" i="75"/>
  <c r="D140" i="75"/>
  <c r="D141" i="75"/>
  <c r="D142" i="75"/>
  <c r="D143" i="75"/>
  <c r="D144" i="75"/>
  <c r="D145" i="75"/>
  <c r="D146" i="75"/>
  <c r="D147" i="75"/>
  <c r="D148" i="75"/>
  <c r="C124" i="75"/>
  <c r="C125" i="75"/>
  <c r="C126" i="75"/>
  <c r="C127" i="75"/>
  <c r="C128" i="75"/>
  <c r="C129" i="75"/>
  <c r="C130" i="75"/>
  <c r="C131" i="75"/>
  <c r="C132" i="75"/>
  <c r="C133" i="75"/>
  <c r="C134" i="75"/>
  <c r="C135" i="75"/>
  <c r="C136" i="75"/>
  <c r="C137" i="75"/>
  <c r="C138" i="75"/>
  <c r="C139" i="75"/>
  <c r="C140" i="75"/>
  <c r="C141" i="75"/>
  <c r="C142" i="75"/>
  <c r="C143" i="75"/>
  <c r="C144" i="75"/>
  <c r="C145" i="75"/>
  <c r="C146" i="75"/>
  <c r="C147" i="75"/>
  <c r="C148" i="75"/>
  <c r="B124" i="75"/>
  <c r="B125" i="75"/>
  <c r="B126" i="75"/>
  <c r="B127" i="75"/>
  <c r="B128" i="75"/>
  <c r="B129" i="75"/>
  <c r="B130" i="75"/>
  <c r="B131" i="75"/>
  <c r="B132" i="75"/>
  <c r="B133" i="75"/>
  <c r="B134" i="75"/>
  <c r="B135" i="75"/>
  <c r="B136" i="75"/>
  <c r="B137" i="75"/>
  <c r="B138" i="75"/>
  <c r="B139" i="75"/>
  <c r="B140" i="75"/>
  <c r="B141" i="75"/>
  <c r="B142" i="75"/>
  <c r="B143" i="75"/>
  <c r="B144" i="75"/>
  <c r="B145" i="75"/>
  <c r="B146" i="75"/>
  <c r="B147" i="75"/>
  <c r="B148" i="75"/>
  <c r="N91" i="75"/>
  <c r="O91" i="75"/>
  <c r="N92" i="75"/>
  <c r="O92" i="75"/>
  <c r="N93" i="75"/>
  <c r="O93" i="75"/>
  <c r="N94" i="75"/>
  <c r="O94" i="75"/>
  <c r="N95" i="75"/>
  <c r="O95" i="75"/>
  <c r="N96" i="75"/>
  <c r="O96" i="75"/>
  <c r="N97" i="75"/>
  <c r="O97" i="75"/>
  <c r="N98" i="75"/>
  <c r="O98" i="75"/>
  <c r="N99" i="75"/>
  <c r="O99" i="75"/>
  <c r="N100" i="75"/>
  <c r="O100" i="75"/>
  <c r="N101" i="75"/>
  <c r="O101" i="75"/>
  <c r="N102" i="75"/>
  <c r="O102" i="75"/>
  <c r="N103" i="75"/>
  <c r="O103" i="75"/>
  <c r="N104" i="75"/>
  <c r="O104" i="75"/>
  <c r="N105" i="75"/>
  <c r="O105" i="75"/>
  <c r="N106" i="75"/>
  <c r="O106" i="75"/>
  <c r="N107" i="75"/>
  <c r="O107" i="75"/>
  <c r="N108" i="75"/>
  <c r="O108" i="75"/>
  <c r="N109" i="75"/>
  <c r="O109" i="75"/>
  <c r="N110" i="75"/>
  <c r="O110" i="75"/>
  <c r="N111" i="75"/>
  <c r="O111" i="75"/>
  <c r="N112" i="75"/>
  <c r="O112" i="75"/>
  <c r="N113" i="75"/>
  <c r="O113" i="75"/>
  <c r="N114" i="75"/>
  <c r="O114" i="75"/>
  <c r="N115" i="75"/>
  <c r="O115" i="75"/>
  <c r="N116" i="75"/>
  <c r="O116" i="75"/>
  <c r="M92" i="75"/>
  <c r="M93" i="75"/>
  <c r="M94" i="75"/>
  <c r="M95" i="75"/>
  <c r="M96" i="75"/>
  <c r="M97" i="75"/>
  <c r="M98" i="75"/>
  <c r="M99" i="75"/>
  <c r="M100" i="75"/>
  <c r="M101" i="75"/>
  <c r="M102" i="75"/>
  <c r="M103" i="75"/>
  <c r="M104" i="75"/>
  <c r="M105" i="75"/>
  <c r="M106" i="75"/>
  <c r="P106" i="75" s="1"/>
  <c r="P196" i="62" s="1"/>
  <c r="M107" i="75"/>
  <c r="M108" i="75"/>
  <c r="M109" i="75"/>
  <c r="M110" i="75"/>
  <c r="M111" i="75"/>
  <c r="M112" i="75"/>
  <c r="M113" i="75"/>
  <c r="M114" i="75"/>
  <c r="M115" i="75"/>
  <c r="M116" i="75"/>
  <c r="M91" i="75"/>
  <c r="D92" i="75"/>
  <c r="D93" i="75"/>
  <c r="D94" i="75"/>
  <c r="D95" i="75"/>
  <c r="D96" i="75"/>
  <c r="D97" i="75"/>
  <c r="D98" i="75"/>
  <c r="D99" i="75"/>
  <c r="D100" i="75"/>
  <c r="D101" i="75"/>
  <c r="D102" i="75"/>
  <c r="D103" i="75"/>
  <c r="D104" i="75"/>
  <c r="D105" i="75"/>
  <c r="D106" i="75"/>
  <c r="D107" i="75"/>
  <c r="D108" i="75"/>
  <c r="D109" i="75"/>
  <c r="D110" i="75"/>
  <c r="D111" i="75"/>
  <c r="D112" i="75"/>
  <c r="D113" i="75"/>
  <c r="D114" i="75"/>
  <c r="D115" i="75"/>
  <c r="D116" i="75"/>
  <c r="C92" i="75"/>
  <c r="C93" i="75"/>
  <c r="C94" i="75"/>
  <c r="C95" i="75"/>
  <c r="C96" i="75"/>
  <c r="C97" i="75"/>
  <c r="C98" i="75"/>
  <c r="C99" i="75"/>
  <c r="C100" i="75"/>
  <c r="C101" i="75"/>
  <c r="C102" i="75"/>
  <c r="C103" i="75"/>
  <c r="C104" i="75"/>
  <c r="C105" i="75"/>
  <c r="C106" i="75"/>
  <c r="C107" i="75"/>
  <c r="C108" i="75"/>
  <c r="C109" i="75"/>
  <c r="C110" i="75"/>
  <c r="C111" i="75"/>
  <c r="C112" i="75"/>
  <c r="C113" i="75"/>
  <c r="C114" i="75"/>
  <c r="C115" i="75"/>
  <c r="C116" i="75"/>
  <c r="B92" i="75"/>
  <c r="B93" i="75"/>
  <c r="B94" i="75"/>
  <c r="B95" i="75"/>
  <c r="B96" i="75"/>
  <c r="B97" i="75"/>
  <c r="B98" i="75"/>
  <c r="F98" i="75" s="1"/>
  <c r="B99" i="75"/>
  <c r="B100" i="75"/>
  <c r="B101" i="75"/>
  <c r="B102" i="75"/>
  <c r="B103" i="75"/>
  <c r="B104" i="75"/>
  <c r="B105" i="75"/>
  <c r="B106" i="75"/>
  <c r="B107" i="75"/>
  <c r="B108" i="75"/>
  <c r="B109" i="75"/>
  <c r="B110" i="75"/>
  <c r="F110" i="75" s="1"/>
  <c r="I200" i="62" s="1"/>
  <c r="B111" i="75"/>
  <c r="B112" i="75"/>
  <c r="B113" i="75"/>
  <c r="B114" i="75"/>
  <c r="B115" i="75"/>
  <c r="B116" i="75"/>
  <c r="E172" i="75" l="1"/>
  <c r="E178" i="75"/>
  <c r="F160" i="75"/>
  <c r="I186" i="95" s="1"/>
  <c r="E179" i="75"/>
  <c r="E167" i="75"/>
  <c r="E177" i="75"/>
  <c r="H203" i="95" s="1"/>
  <c r="G169" i="75"/>
  <c r="E157" i="75"/>
  <c r="H157" i="75" s="1"/>
  <c r="G176" i="75"/>
  <c r="J176" i="75" s="1"/>
  <c r="G164" i="75"/>
  <c r="J190" i="95" s="1"/>
  <c r="P94" i="75"/>
  <c r="P184" i="62" s="1"/>
  <c r="G180" i="75"/>
  <c r="J206" i="95" s="1"/>
  <c r="E168" i="75"/>
  <c r="H194" i="95" s="1"/>
  <c r="E173" i="75"/>
  <c r="H173" i="75" s="1"/>
  <c r="G177" i="75"/>
  <c r="J177" i="75" s="1"/>
  <c r="E165" i="75"/>
  <c r="H191" i="95" s="1"/>
  <c r="R116" i="75"/>
  <c r="R206" i="62" s="1"/>
  <c r="F111" i="75"/>
  <c r="I111" i="75" s="1"/>
  <c r="G165" i="75"/>
  <c r="J191" i="95" s="1"/>
  <c r="E170" i="75"/>
  <c r="H170" i="75" s="1"/>
  <c r="F165" i="75"/>
  <c r="I191" i="95" s="1"/>
  <c r="F177" i="75"/>
  <c r="I203" i="95" s="1"/>
  <c r="E176" i="75"/>
  <c r="H202" i="95" s="1"/>
  <c r="E164" i="75"/>
  <c r="H190" i="95" s="1"/>
  <c r="E175" i="75"/>
  <c r="H201" i="95" s="1"/>
  <c r="E163" i="75"/>
  <c r="H163" i="75" s="1"/>
  <c r="G173" i="75"/>
  <c r="J173" i="75" s="1"/>
  <c r="E174" i="75"/>
  <c r="H174" i="75" s="1"/>
  <c r="E162" i="75"/>
  <c r="H188" i="95" s="1"/>
  <c r="F173" i="75"/>
  <c r="I173" i="75" s="1"/>
  <c r="G172" i="75"/>
  <c r="J172" i="75" s="1"/>
  <c r="P176" i="75"/>
  <c r="Q176" i="75"/>
  <c r="R176" i="75"/>
  <c r="Q168" i="75"/>
  <c r="R168" i="75"/>
  <c r="P168" i="75"/>
  <c r="P160" i="75"/>
  <c r="Q160" i="75"/>
  <c r="R160" i="75"/>
  <c r="P161" i="75"/>
  <c r="R161" i="75"/>
  <c r="Q161" i="75"/>
  <c r="P164" i="75"/>
  <c r="Q164" i="75"/>
  <c r="R164" i="75"/>
  <c r="R177" i="75"/>
  <c r="Q177" i="75"/>
  <c r="P177" i="75"/>
  <c r="R175" i="75"/>
  <c r="P175" i="75"/>
  <c r="Q175" i="75"/>
  <c r="Q171" i="75"/>
  <c r="R171" i="75"/>
  <c r="P171" i="75"/>
  <c r="R163" i="75"/>
  <c r="P163" i="75"/>
  <c r="Q163" i="75"/>
  <c r="R172" i="75"/>
  <c r="P172" i="75"/>
  <c r="Q172" i="75"/>
  <c r="P179" i="75"/>
  <c r="Q179" i="75"/>
  <c r="R179" i="75"/>
  <c r="P167" i="75"/>
  <c r="Q167" i="75"/>
  <c r="R167" i="75"/>
  <c r="P156" i="75"/>
  <c r="P182" i="95" s="1"/>
  <c r="Q156" i="75"/>
  <c r="Q182" i="95" s="1"/>
  <c r="R156" i="75"/>
  <c r="R182" i="95" s="1"/>
  <c r="Q181" i="75"/>
  <c r="P181" i="75"/>
  <c r="R181" i="75"/>
  <c r="Q180" i="75"/>
  <c r="P180" i="75"/>
  <c r="R180" i="75"/>
  <c r="P169" i="75"/>
  <c r="Q169" i="75"/>
  <c r="R169" i="75"/>
  <c r="R178" i="75"/>
  <c r="P178" i="75"/>
  <c r="Q178" i="75"/>
  <c r="R170" i="75"/>
  <c r="Q170" i="75"/>
  <c r="P170" i="75"/>
  <c r="R166" i="75"/>
  <c r="P166" i="75"/>
  <c r="Q166" i="75"/>
  <c r="Q165" i="75"/>
  <c r="P165" i="75"/>
  <c r="R165" i="75"/>
  <c r="R162" i="75"/>
  <c r="Q162" i="75"/>
  <c r="P162" i="75"/>
  <c r="R173" i="75"/>
  <c r="P173" i="75"/>
  <c r="Q173" i="75"/>
  <c r="R174" i="75"/>
  <c r="Q174" i="75"/>
  <c r="P174" i="75"/>
  <c r="Q137" i="75"/>
  <c r="Q198" i="96" s="1"/>
  <c r="R137" i="75"/>
  <c r="P137" i="75"/>
  <c r="P198" i="96" s="1"/>
  <c r="P148" i="75"/>
  <c r="S148" i="75" s="1"/>
  <c r="R148" i="75"/>
  <c r="Q148" i="75"/>
  <c r="T148" i="75" s="1"/>
  <c r="Q136" i="75"/>
  <c r="Q197" i="96" s="1"/>
  <c r="P136" i="75"/>
  <c r="P197" i="96" s="1"/>
  <c r="R136" i="75"/>
  <c r="P128" i="75"/>
  <c r="P189" i="96" s="1"/>
  <c r="Q128" i="75"/>
  <c r="Q189" i="96" s="1"/>
  <c r="R128" i="75"/>
  <c r="R189" i="96" s="1"/>
  <c r="P127" i="75"/>
  <c r="P188" i="96" s="1"/>
  <c r="R127" i="75"/>
  <c r="R188" i="96" s="1"/>
  <c r="Q127" i="75"/>
  <c r="P147" i="75"/>
  <c r="Q147" i="75"/>
  <c r="Q208" i="96" s="1"/>
  <c r="R147" i="75"/>
  <c r="Q135" i="75"/>
  <c r="Q196" i="96" s="1"/>
  <c r="P135" i="75"/>
  <c r="R135" i="75"/>
  <c r="R146" i="75"/>
  <c r="Q146" i="75"/>
  <c r="Q207" i="96" s="1"/>
  <c r="P146" i="75"/>
  <c r="S146" i="75" s="1"/>
  <c r="R134" i="75"/>
  <c r="P134" i="75"/>
  <c r="P195" i="96" s="1"/>
  <c r="Q134" i="75"/>
  <c r="Q195" i="96" s="1"/>
  <c r="P129" i="75"/>
  <c r="P190" i="96" s="1"/>
  <c r="Q129" i="75"/>
  <c r="Q190" i="96" s="1"/>
  <c r="R129" i="75"/>
  <c r="U129" i="75" s="1"/>
  <c r="P140" i="75"/>
  <c r="S140" i="75" s="1"/>
  <c r="R140" i="75"/>
  <c r="R201" i="96" s="1"/>
  <c r="Q140" i="75"/>
  <c r="Q201" i="96" s="1"/>
  <c r="R145" i="75"/>
  <c r="R206" i="96" s="1"/>
  <c r="Q145" i="75"/>
  <c r="Q206" i="96" s="1"/>
  <c r="P145" i="75"/>
  <c r="S145" i="75" s="1"/>
  <c r="P133" i="75"/>
  <c r="P194" i="96" s="1"/>
  <c r="Q133" i="75"/>
  <c r="R133" i="75"/>
  <c r="R194" i="96" s="1"/>
  <c r="Q141" i="75"/>
  <c r="R141" i="75"/>
  <c r="U141" i="75" s="1"/>
  <c r="P141" i="75"/>
  <c r="P202" i="96" s="1"/>
  <c r="R138" i="75"/>
  <c r="R199" i="96" s="1"/>
  <c r="P138" i="75"/>
  <c r="S138" i="75" s="1"/>
  <c r="Q138" i="75"/>
  <c r="Q199" i="96" s="1"/>
  <c r="Q144" i="75"/>
  <c r="Q205" i="96" s="1"/>
  <c r="P144" i="75"/>
  <c r="P205" i="96" s="1"/>
  <c r="R144" i="75"/>
  <c r="U144" i="75" s="1"/>
  <c r="Q132" i="75"/>
  <c r="R132" i="75"/>
  <c r="U132" i="75" s="1"/>
  <c r="P132" i="75"/>
  <c r="Q139" i="75"/>
  <c r="T139" i="75" s="1"/>
  <c r="R139" i="75"/>
  <c r="U139" i="75" s="1"/>
  <c r="P139" i="75"/>
  <c r="P200" i="96" s="1"/>
  <c r="R143" i="75"/>
  <c r="R204" i="96" s="1"/>
  <c r="P143" i="75"/>
  <c r="P204" i="96" s="1"/>
  <c r="Q143" i="75"/>
  <c r="Q204" i="96" s="1"/>
  <c r="R131" i="75"/>
  <c r="U131" i="75" s="1"/>
  <c r="P131" i="75"/>
  <c r="P192" i="96" s="1"/>
  <c r="Q131" i="75"/>
  <c r="Q192" i="96" s="1"/>
  <c r="R142" i="75"/>
  <c r="R203" i="96" s="1"/>
  <c r="P142" i="75"/>
  <c r="P203" i="96" s="1"/>
  <c r="Q142" i="75"/>
  <c r="Q203" i="96" s="1"/>
  <c r="R130" i="75"/>
  <c r="R191" i="96" s="1"/>
  <c r="P130" i="75"/>
  <c r="P191" i="96" s="1"/>
  <c r="Q130" i="75"/>
  <c r="Q191" i="96" s="1"/>
  <c r="H177" i="75"/>
  <c r="H197" i="95"/>
  <c r="H171" i="75"/>
  <c r="H167" i="75"/>
  <c r="H193" i="95"/>
  <c r="J169" i="75"/>
  <c r="J195" i="95"/>
  <c r="H178" i="75"/>
  <c r="H204" i="95"/>
  <c r="H166" i="75"/>
  <c r="H192" i="95"/>
  <c r="H198" i="95"/>
  <c r="H172" i="75"/>
  <c r="H205" i="95"/>
  <c r="H179" i="75"/>
  <c r="E169" i="75"/>
  <c r="G168" i="75"/>
  <c r="F180" i="75"/>
  <c r="F176" i="75"/>
  <c r="F172" i="75"/>
  <c r="F168" i="75"/>
  <c r="F164" i="75"/>
  <c r="J160" i="75"/>
  <c r="E180" i="75"/>
  <c r="I160" i="75"/>
  <c r="G179" i="75"/>
  <c r="G175" i="75"/>
  <c r="G171" i="75"/>
  <c r="G167" i="75"/>
  <c r="G163" i="75"/>
  <c r="H160" i="75"/>
  <c r="F179" i="75"/>
  <c r="F175" i="75"/>
  <c r="F171" i="75"/>
  <c r="F167" i="75"/>
  <c r="F163" i="75"/>
  <c r="J198" i="95"/>
  <c r="F169" i="75"/>
  <c r="G178" i="75"/>
  <c r="G174" i="75"/>
  <c r="G170" i="75"/>
  <c r="G166" i="75"/>
  <c r="G162" i="75"/>
  <c r="F178" i="75"/>
  <c r="F174" i="75"/>
  <c r="F170" i="75"/>
  <c r="F166" i="75"/>
  <c r="F162" i="75"/>
  <c r="F140" i="75"/>
  <c r="I201" i="96" s="1"/>
  <c r="E140" i="75"/>
  <c r="H201" i="96" s="1"/>
  <c r="G140" i="75"/>
  <c r="E128" i="75"/>
  <c r="H189" i="96" s="1"/>
  <c r="F128" i="75"/>
  <c r="I189" i="96" s="1"/>
  <c r="G128" i="75"/>
  <c r="F141" i="75"/>
  <c r="I202" i="96" s="1"/>
  <c r="E141" i="75"/>
  <c r="H202" i="96" s="1"/>
  <c r="G141" i="75"/>
  <c r="F127" i="75"/>
  <c r="I188" i="96" s="1"/>
  <c r="E127" i="75"/>
  <c r="H188" i="96" s="1"/>
  <c r="G127" i="75"/>
  <c r="J188" i="96" s="1"/>
  <c r="E148" i="75"/>
  <c r="H209" i="96" s="1"/>
  <c r="G148" i="75"/>
  <c r="J209" i="96" s="1"/>
  <c r="F148" i="75"/>
  <c r="I209" i="96" s="1"/>
  <c r="E136" i="75"/>
  <c r="H197" i="96" s="1"/>
  <c r="F136" i="75"/>
  <c r="I197" i="96" s="1"/>
  <c r="G136" i="75"/>
  <c r="J197" i="96" s="1"/>
  <c r="F147" i="75"/>
  <c r="I208" i="96" s="1"/>
  <c r="G147" i="75"/>
  <c r="J147" i="75" s="1"/>
  <c r="E147" i="75"/>
  <c r="H208" i="96" s="1"/>
  <c r="F135" i="75"/>
  <c r="I196" i="96" s="1"/>
  <c r="G135" i="75"/>
  <c r="J135" i="75" s="1"/>
  <c r="E135" i="75"/>
  <c r="H196" i="96" s="1"/>
  <c r="F146" i="75"/>
  <c r="I207" i="96" s="1"/>
  <c r="G146" i="75"/>
  <c r="J146" i="75" s="1"/>
  <c r="E146" i="75"/>
  <c r="F134" i="75"/>
  <c r="I195" i="96" s="1"/>
  <c r="G134" i="75"/>
  <c r="J195" i="96" s="1"/>
  <c r="E134" i="75"/>
  <c r="H195" i="96" s="1"/>
  <c r="G145" i="75"/>
  <c r="J206" i="96" s="1"/>
  <c r="F145" i="75"/>
  <c r="I145" i="75" s="1"/>
  <c r="E145" i="75"/>
  <c r="H206" i="96" s="1"/>
  <c r="E133" i="75"/>
  <c r="H194" i="96" s="1"/>
  <c r="F133" i="75"/>
  <c r="I194" i="96" s="1"/>
  <c r="G133" i="75"/>
  <c r="J194" i="96" s="1"/>
  <c r="E137" i="75"/>
  <c r="H198" i="96" s="1"/>
  <c r="G137" i="75"/>
  <c r="J198" i="96" s="1"/>
  <c r="F137" i="75"/>
  <c r="I198" i="96" s="1"/>
  <c r="E144" i="75"/>
  <c r="H205" i="96" s="1"/>
  <c r="F144" i="75"/>
  <c r="G144" i="75"/>
  <c r="J205" i="96" s="1"/>
  <c r="E132" i="75"/>
  <c r="H193" i="96" s="1"/>
  <c r="F132" i="75"/>
  <c r="G132" i="75"/>
  <c r="J193" i="96" s="1"/>
  <c r="F139" i="75"/>
  <c r="I200" i="96" s="1"/>
  <c r="G139" i="75"/>
  <c r="J200" i="96" s="1"/>
  <c r="E139" i="75"/>
  <c r="H200" i="96" s="1"/>
  <c r="F143" i="75"/>
  <c r="G143" i="75"/>
  <c r="J204" i="96" s="1"/>
  <c r="E143" i="75"/>
  <c r="H204" i="96" s="1"/>
  <c r="F131" i="75"/>
  <c r="G131" i="75"/>
  <c r="J192" i="96" s="1"/>
  <c r="E131" i="75"/>
  <c r="H192" i="96" s="1"/>
  <c r="G129" i="75"/>
  <c r="E129" i="75"/>
  <c r="H190" i="96" s="1"/>
  <c r="F129" i="75"/>
  <c r="I190" i="96" s="1"/>
  <c r="E138" i="75"/>
  <c r="H199" i="96" s="1"/>
  <c r="F138" i="75"/>
  <c r="I199" i="96" s="1"/>
  <c r="G138" i="75"/>
  <c r="J199" i="96" s="1"/>
  <c r="F142" i="75"/>
  <c r="G142" i="75"/>
  <c r="E142" i="75"/>
  <c r="H203" i="96" s="1"/>
  <c r="E130" i="75"/>
  <c r="H191" i="96" s="1"/>
  <c r="F130" i="75"/>
  <c r="G130" i="75"/>
  <c r="E126" i="75"/>
  <c r="G126" i="75"/>
  <c r="F126" i="75"/>
  <c r="I126" i="75" s="1"/>
  <c r="E125" i="75"/>
  <c r="H186" i="96" s="1"/>
  <c r="F125" i="75"/>
  <c r="I186" i="96" s="1"/>
  <c r="G125" i="75"/>
  <c r="J125" i="75" s="1"/>
  <c r="G124" i="75"/>
  <c r="E124" i="75"/>
  <c r="H185" i="96" s="1"/>
  <c r="F124" i="75"/>
  <c r="I185" i="96" s="1"/>
  <c r="Q91" i="75"/>
  <c r="Q181" i="62" s="1"/>
  <c r="P126" i="75"/>
  <c r="Q126" i="75"/>
  <c r="T126" i="75" s="1"/>
  <c r="R126" i="75"/>
  <c r="R123" i="75"/>
  <c r="R184" i="96" s="1"/>
  <c r="Q123" i="75"/>
  <c r="Q184" i="96" s="1"/>
  <c r="Q125" i="75"/>
  <c r="R125" i="75"/>
  <c r="U125" i="75" s="1"/>
  <c r="P125" i="75"/>
  <c r="R124" i="75"/>
  <c r="P124" i="75"/>
  <c r="Q124" i="75"/>
  <c r="P159" i="75"/>
  <c r="P185" i="95" s="1"/>
  <c r="R159" i="75"/>
  <c r="R185" i="95" s="1"/>
  <c r="Q159" i="75"/>
  <c r="Q185" i="95" s="1"/>
  <c r="P158" i="75"/>
  <c r="P184" i="95" s="1"/>
  <c r="R158" i="75"/>
  <c r="R184" i="95" s="1"/>
  <c r="Q158" i="75"/>
  <c r="Q184" i="95" s="1"/>
  <c r="Q157" i="75"/>
  <c r="Q183" i="95" s="1"/>
  <c r="P157" i="75"/>
  <c r="P183" i="95" s="1"/>
  <c r="R157" i="75"/>
  <c r="R183" i="95" s="1"/>
  <c r="F158" i="75"/>
  <c r="I158" i="75" s="1"/>
  <c r="H185" i="95"/>
  <c r="H159" i="75"/>
  <c r="G159" i="75"/>
  <c r="F159" i="75"/>
  <c r="F161" i="75"/>
  <c r="I187" i="95" s="1"/>
  <c r="E158" i="75"/>
  <c r="G158" i="75"/>
  <c r="G157" i="75"/>
  <c r="F157" i="75"/>
  <c r="E161" i="75"/>
  <c r="G161" i="75"/>
  <c r="G96" i="75"/>
  <c r="J96" i="75" s="1"/>
  <c r="G116" i="75"/>
  <c r="J116" i="75" s="1"/>
  <c r="G104" i="75"/>
  <c r="J104" i="75" s="1"/>
  <c r="P193" i="96"/>
  <c r="Q188" i="96"/>
  <c r="R107" i="75"/>
  <c r="R197" i="62" s="1"/>
  <c r="E110" i="75"/>
  <c r="H200" i="62" s="1"/>
  <c r="S132" i="75"/>
  <c r="E112" i="75"/>
  <c r="H112" i="75" s="1"/>
  <c r="E100" i="75"/>
  <c r="H100" i="75" s="1"/>
  <c r="Q105" i="75"/>
  <c r="Q195" i="62" s="1"/>
  <c r="R198" i="96"/>
  <c r="U133" i="75"/>
  <c r="T127" i="75"/>
  <c r="R104" i="75"/>
  <c r="R194" i="62" s="1"/>
  <c r="P104" i="75"/>
  <c r="P194" i="62" s="1"/>
  <c r="R92" i="75"/>
  <c r="R182" i="62" s="1"/>
  <c r="Q92" i="75"/>
  <c r="Q182" i="62" s="1"/>
  <c r="Q193" i="96"/>
  <c r="Q103" i="75"/>
  <c r="Q193" i="62" s="1"/>
  <c r="R110" i="75"/>
  <c r="R200" i="62" s="1"/>
  <c r="R98" i="75"/>
  <c r="R188" i="62" s="1"/>
  <c r="P114" i="75"/>
  <c r="P204" i="62" s="1"/>
  <c r="P102" i="75"/>
  <c r="P192" i="62" s="1"/>
  <c r="P123" i="75"/>
  <c r="P184" i="96" s="1"/>
  <c r="Q101" i="75"/>
  <c r="Q191" i="62" s="1"/>
  <c r="Q113" i="75"/>
  <c r="Q203" i="62" s="1"/>
  <c r="F113" i="75"/>
  <c r="I113" i="75" s="1"/>
  <c r="F101" i="75"/>
  <c r="I101" i="75" s="1"/>
  <c r="E111" i="75"/>
  <c r="H111" i="75" s="1"/>
  <c r="P93" i="75"/>
  <c r="P183" i="62" s="1"/>
  <c r="Q115" i="75"/>
  <c r="Q205" i="62" s="1"/>
  <c r="R103" i="75"/>
  <c r="R193" i="62" s="1"/>
  <c r="G107" i="75"/>
  <c r="J197" i="62" s="1"/>
  <c r="F95" i="75"/>
  <c r="I95" i="75" s="1"/>
  <c r="F106" i="75"/>
  <c r="I196" i="62" s="1"/>
  <c r="F94" i="75"/>
  <c r="I94" i="75" s="1"/>
  <c r="R95" i="75"/>
  <c r="R185" i="62" s="1"/>
  <c r="Q104" i="75"/>
  <c r="Q194" i="62" s="1"/>
  <c r="F99" i="75"/>
  <c r="I99" i="75" s="1"/>
  <c r="G111" i="75"/>
  <c r="J111" i="75" s="1"/>
  <c r="G110" i="75"/>
  <c r="J200" i="62" s="1"/>
  <c r="Q108" i="75"/>
  <c r="Q198" i="62" s="1"/>
  <c r="R96" i="75"/>
  <c r="R186" i="62" s="1"/>
  <c r="G105" i="75"/>
  <c r="J195" i="62" s="1"/>
  <c r="E93" i="75"/>
  <c r="H93" i="75" s="1"/>
  <c r="P91" i="75"/>
  <c r="P181" i="62" s="1"/>
  <c r="R112" i="75"/>
  <c r="R202" i="62" s="1"/>
  <c r="R100" i="75"/>
  <c r="R190" i="62" s="1"/>
  <c r="R115" i="75"/>
  <c r="R205" i="62" s="1"/>
  <c r="G115" i="75"/>
  <c r="J115" i="75" s="1"/>
  <c r="G103" i="75"/>
  <c r="J103" i="75" s="1"/>
  <c r="R111" i="75"/>
  <c r="R201" i="62" s="1"/>
  <c r="R99" i="75"/>
  <c r="R189" i="62" s="1"/>
  <c r="P105" i="75"/>
  <c r="P195" i="62" s="1"/>
  <c r="P116" i="75"/>
  <c r="P206" i="62" s="1"/>
  <c r="Q93" i="75"/>
  <c r="Q183" i="62" s="1"/>
  <c r="Q97" i="75"/>
  <c r="Q187" i="62" s="1"/>
  <c r="P115" i="75"/>
  <c r="P205" i="62" s="1"/>
  <c r="E98" i="75"/>
  <c r="H98" i="75" s="1"/>
  <c r="F112" i="75"/>
  <c r="I112" i="75" s="1"/>
  <c r="E109" i="75"/>
  <c r="H199" i="62" s="1"/>
  <c r="F97" i="75"/>
  <c r="I97" i="75" s="1"/>
  <c r="I98" i="75"/>
  <c r="G98" i="75"/>
  <c r="J98" i="75" s="1"/>
  <c r="Q107" i="75"/>
  <c r="Q197" i="62" s="1"/>
  <c r="Q95" i="75"/>
  <c r="Q185" i="62" s="1"/>
  <c r="R91" i="75"/>
  <c r="R181" i="62" s="1"/>
  <c r="P112" i="75"/>
  <c r="P202" i="62" s="1"/>
  <c r="P100" i="75"/>
  <c r="P190" i="62" s="1"/>
  <c r="P103" i="75"/>
  <c r="P193" i="62" s="1"/>
  <c r="R106" i="75"/>
  <c r="R196" i="62" s="1"/>
  <c r="G101" i="75"/>
  <c r="J101" i="75" s="1"/>
  <c r="R105" i="75"/>
  <c r="G100" i="75"/>
  <c r="J100" i="75" s="1"/>
  <c r="G92" i="75"/>
  <c r="J92" i="75" s="1"/>
  <c r="Q116" i="75"/>
  <c r="Q206" i="62" s="1"/>
  <c r="R93" i="75"/>
  <c r="R183" i="62" s="1"/>
  <c r="R109" i="75"/>
  <c r="U109" i="75" s="1"/>
  <c r="G99" i="75"/>
  <c r="J99" i="75" s="1"/>
  <c r="G113" i="75"/>
  <c r="J113" i="75" s="1"/>
  <c r="R114" i="75"/>
  <c r="R204" i="62" s="1"/>
  <c r="R102" i="75"/>
  <c r="R192" i="62" s="1"/>
  <c r="E99" i="75"/>
  <c r="H99" i="75" s="1"/>
  <c r="F100" i="75"/>
  <c r="I100" i="75" s="1"/>
  <c r="G114" i="75"/>
  <c r="J114" i="75" s="1"/>
  <c r="G102" i="75"/>
  <c r="J102" i="75" s="1"/>
  <c r="G112" i="75"/>
  <c r="J112" i="75" s="1"/>
  <c r="R113" i="75"/>
  <c r="R203" i="62" s="1"/>
  <c r="R101" i="75"/>
  <c r="R191" i="62" s="1"/>
  <c r="Q106" i="75"/>
  <c r="Q196" i="62" s="1"/>
  <c r="Q94" i="75"/>
  <c r="Q184" i="62" s="1"/>
  <c r="R108" i="75"/>
  <c r="R198" i="62" s="1"/>
  <c r="R94" i="75"/>
  <c r="R184" i="62" s="1"/>
  <c r="F109" i="75"/>
  <c r="I199" i="62" s="1"/>
  <c r="E95" i="75"/>
  <c r="H95" i="75" s="1"/>
  <c r="F108" i="75"/>
  <c r="I198" i="62" s="1"/>
  <c r="F96" i="75"/>
  <c r="I96" i="75" s="1"/>
  <c r="G109" i="75"/>
  <c r="J199" i="62" s="1"/>
  <c r="G97" i="75"/>
  <c r="J97" i="75" s="1"/>
  <c r="P113" i="75"/>
  <c r="P203" i="62" s="1"/>
  <c r="P101" i="75"/>
  <c r="P191" i="62" s="1"/>
  <c r="Q114" i="75"/>
  <c r="Q204" i="62" s="1"/>
  <c r="Q102" i="75"/>
  <c r="Q192" i="62" s="1"/>
  <c r="E97" i="75"/>
  <c r="H97" i="75" s="1"/>
  <c r="E96" i="75"/>
  <c r="H96" i="75" s="1"/>
  <c r="G108" i="75"/>
  <c r="J198" i="62" s="1"/>
  <c r="I110" i="75"/>
  <c r="G95" i="75"/>
  <c r="J95" i="75" s="1"/>
  <c r="P111" i="75"/>
  <c r="P201" i="62" s="1"/>
  <c r="P99" i="75"/>
  <c r="P189" i="62" s="1"/>
  <c r="Q112" i="75"/>
  <c r="Q202" i="62" s="1"/>
  <c r="Q100" i="75"/>
  <c r="Q190" i="62" s="1"/>
  <c r="E116" i="75"/>
  <c r="H116" i="75" s="1"/>
  <c r="E104" i="75"/>
  <c r="H104" i="75" s="1"/>
  <c r="E92" i="75"/>
  <c r="H92" i="75" s="1"/>
  <c r="F105" i="75"/>
  <c r="I195" i="62" s="1"/>
  <c r="F93" i="75"/>
  <c r="I93" i="75" s="1"/>
  <c r="G106" i="75"/>
  <c r="J196" i="62" s="1"/>
  <c r="G94" i="75"/>
  <c r="J94" i="75" s="1"/>
  <c r="P110" i="75"/>
  <c r="P200" i="62" s="1"/>
  <c r="P98" i="75"/>
  <c r="P188" i="62" s="1"/>
  <c r="Q111" i="75"/>
  <c r="Q201" i="62" s="1"/>
  <c r="Q99" i="75"/>
  <c r="Q189" i="62" s="1"/>
  <c r="F107" i="75"/>
  <c r="I197" i="62" s="1"/>
  <c r="E115" i="75"/>
  <c r="H115" i="75" s="1"/>
  <c r="E103" i="75"/>
  <c r="H103" i="75" s="1"/>
  <c r="F116" i="75"/>
  <c r="I116" i="75" s="1"/>
  <c r="F104" i="75"/>
  <c r="I104" i="75" s="1"/>
  <c r="F92" i="75"/>
  <c r="I92" i="75" s="1"/>
  <c r="G93" i="75"/>
  <c r="J93" i="75" s="1"/>
  <c r="P109" i="75"/>
  <c r="P199" i="62" s="1"/>
  <c r="P96" i="75"/>
  <c r="P186" i="62" s="1"/>
  <c r="Q110" i="75"/>
  <c r="Q200" i="62" s="1"/>
  <c r="Q98" i="75"/>
  <c r="Q188" i="62" s="1"/>
  <c r="E114" i="75"/>
  <c r="H114" i="75" s="1"/>
  <c r="E102" i="75"/>
  <c r="H102" i="75" s="1"/>
  <c r="F115" i="75"/>
  <c r="I115" i="75" s="1"/>
  <c r="F103" i="75"/>
  <c r="I103" i="75" s="1"/>
  <c r="P108" i="75"/>
  <c r="P198" i="62" s="1"/>
  <c r="P95" i="75"/>
  <c r="P185" i="62" s="1"/>
  <c r="Q109" i="75"/>
  <c r="Q199" i="62" s="1"/>
  <c r="E94" i="75"/>
  <c r="H94" i="75" s="1"/>
  <c r="E113" i="75"/>
  <c r="H113" i="75" s="1"/>
  <c r="E101" i="75"/>
  <c r="H101" i="75" s="1"/>
  <c r="F114" i="75"/>
  <c r="I114" i="75" s="1"/>
  <c r="F102" i="75"/>
  <c r="I102" i="75" s="1"/>
  <c r="P107" i="75"/>
  <c r="P197" i="62" s="1"/>
  <c r="Q96" i="75"/>
  <c r="Q186" i="62" s="1"/>
  <c r="P97" i="75"/>
  <c r="P187" i="62" s="1"/>
  <c r="R97" i="75"/>
  <c r="R187" i="62" s="1"/>
  <c r="S106" i="75"/>
  <c r="H183" i="95" l="1"/>
  <c r="J165" i="75"/>
  <c r="J202" i="95"/>
  <c r="J180" i="75"/>
  <c r="H168" i="75"/>
  <c r="J164" i="75"/>
  <c r="I177" i="75"/>
  <c r="K177" i="75" s="1"/>
  <c r="K203" i="95" s="1"/>
  <c r="I199" i="95"/>
  <c r="J199" i="95"/>
  <c r="H200" i="95"/>
  <c r="J203" i="95"/>
  <c r="H165" i="75"/>
  <c r="S129" i="75"/>
  <c r="S127" i="75"/>
  <c r="H189" i="95"/>
  <c r="H199" i="95"/>
  <c r="T147" i="75"/>
  <c r="P209" i="96"/>
  <c r="U130" i="75"/>
  <c r="S134" i="75"/>
  <c r="S142" i="75"/>
  <c r="Q209" i="96"/>
  <c r="I146" i="75"/>
  <c r="S139" i="75"/>
  <c r="V139" i="75" s="1"/>
  <c r="S200" i="96" s="1"/>
  <c r="R190" i="96"/>
  <c r="H128" i="75"/>
  <c r="Q200" i="96"/>
  <c r="I128" i="75"/>
  <c r="H140" i="75"/>
  <c r="H196" i="95"/>
  <c r="I136" i="75"/>
  <c r="J148" i="75"/>
  <c r="J137" i="75"/>
  <c r="J207" i="96"/>
  <c r="U110" i="75"/>
  <c r="I165" i="75"/>
  <c r="J105" i="75"/>
  <c r="H141" i="75"/>
  <c r="T134" i="75"/>
  <c r="T136" i="75"/>
  <c r="U138" i="75"/>
  <c r="P199" i="96"/>
  <c r="U140" i="75"/>
  <c r="P201" i="96"/>
  <c r="T130" i="75"/>
  <c r="T135" i="75"/>
  <c r="T138" i="75"/>
  <c r="R202" i="96"/>
  <c r="R200" i="96"/>
  <c r="J138" i="75"/>
  <c r="J143" i="75"/>
  <c r="H139" i="75"/>
  <c r="T140" i="75"/>
  <c r="J208" i="96"/>
  <c r="H164" i="75"/>
  <c r="H176" i="75"/>
  <c r="T146" i="75"/>
  <c r="I138" i="75"/>
  <c r="H134" i="75"/>
  <c r="H138" i="75"/>
  <c r="R192" i="96"/>
  <c r="P207" i="96"/>
  <c r="U128" i="75"/>
  <c r="T144" i="75"/>
  <c r="S128" i="75"/>
  <c r="U145" i="75"/>
  <c r="H127" i="75"/>
  <c r="K101" i="75"/>
  <c r="J127" i="75"/>
  <c r="J196" i="96"/>
  <c r="I206" i="96"/>
  <c r="I124" i="75"/>
  <c r="I140" i="75"/>
  <c r="J144" i="75"/>
  <c r="J145" i="75"/>
  <c r="H146" i="75"/>
  <c r="H207" i="96"/>
  <c r="J139" i="75"/>
  <c r="H126" i="75"/>
  <c r="H187" i="96"/>
  <c r="K173" i="75"/>
  <c r="K199" i="95" s="1"/>
  <c r="H162" i="75"/>
  <c r="H175" i="75"/>
  <c r="P206" i="96"/>
  <c r="T142" i="75"/>
  <c r="S131" i="75"/>
  <c r="R205" i="96"/>
  <c r="T161" i="75"/>
  <c r="Q187" i="95"/>
  <c r="S165" i="75"/>
  <c r="P191" i="95"/>
  <c r="T169" i="75"/>
  <c r="Q195" i="95"/>
  <c r="T167" i="75"/>
  <c r="Q193" i="95"/>
  <c r="U171" i="75"/>
  <c r="R197" i="95"/>
  <c r="R187" i="95"/>
  <c r="U161" i="75"/>
  <c r="S171" i="75"/>
  <c r="P197" i="95"/>
  <c r="S174" i="75"/>
  <c r="P200" i="95"/>
  <c r="Q192" i="95"/>
  <c r="T166" i="75"/>
  <c r="U180" i="75"/>
  <c r="R206" i="95"/>
  <c r="R205" i="95"/>
  <c r="U179" i="75"/>
  <c r="Q201" i="95"/>
  <c r="T175" i="75"/>
  <c r="R186" i="95"/>
  <c r="U160" i="75"/>
  <c r="R195" i="95"/>
  <c r="U169" i="75"/>
  <c r="U159" i="75"/>
  <c r="Q200" i="95"/>
  <c r="T174" i="75"/>
  <c r="S166" i="75"/>
  <c r="P192" i="95"/>
  <c r="P206" i="95"/>
  <c r="S180" i="75"/>
  <c r="Q205" i="95"/>
  <c r="T179" i="75"/>
  <c r="S175" i="75"/>
  <c r="P201" i="95"/>
  <c r="Q186" i="95"/>
  <c r="T160" i="75"/>
  <c r="R191" i="95"/>
  <c r="U165" i="75"/>
  <c r="S159" i="75"/>
  <c r="U174" i="75"/>
  <c r="R200" i="95"/>
  <c r="R192" i="95"/>
  <c r="U166" i="75"/>
  <c r="Q206" i="95"/>
  <c r="T180" i="75"/>
  <c r="P205" i="95"/>
  <c r="S179" i="75"/>
  <c r="R201" i="95"/>
  <c r="U175" i="75"/>
  <c r="S160" i="75"/>
  <c r="P186" i="95"/>
  <c r="Q191" i="95"/>
  <c r="T165" i="75"/>
  <c r="T159" i="75"/>
  <c r="T173" i="75"/>
  <c r="Q199" i="95"/>
  <c r="S170" i="75"/>
  <c r="P196" i="95"/>
  <c r="U181" i="75"/>
  <c r="R207" i="95"/>
  <c r="Q198" i="95"/>
  <c r="T172" i="75"/>
  <c r="S177" i="75"/>
  <c r="P203" i="95"/>
  <c r="P194" i="95"/>
  <c r="S168" i="75"/>
  <c r="P195" i="95"/>
  <c r="S169" i="75"/>
  <c r="P199" i="95"/>
  <c r="S173" i="75"/>
  <c r="Q196" i="95"/>
  <c r="T170" i="75"/>
  <c r="P207" i="95"/>
  <c r="S181" i="75"/>
  <c r="S172" i="75"/>
  <c r="P198" i="95"/>
  <c r="T177" i="75"/>
  <c r="Q203" i="95"/>
  <c r="R194" i="95"/>
  <c r="U168" i="75"/>
  <c r="U167" i="75"/>
  <c r="R193" i="95"/>
  <c r="U173" i="75"/>
  <c r="R199" i="95"/>
  <c r="U170" i="75"/>
  <c r="R196" i="95"/>
  <c r="Q207" i="95"/>
  <c r="T181" i="75"/>
  <c r="R198" i="95"/>
  <c r="U172" i="75"/>
  <c r="R203" i="95"/>
  <c r="U177" i="75"/>
  <c r="Q194" i="95"/>
  <c r="T168" i="75"/>
  <c r="P193" i="95"/>
  <c r="S167" i="75"/>
  <c r="P188" i="95"/>
  <c r="S162" i="75"/>
  <c r="T178" i="75"/>
  <c r="Q204" i="95"/>
  <c r="T163" i="75"/>
  <c r="Q189" i="95"/>
  <c r="R190" i="95"/>
  <c r="U164" i="75"/>
  <c r="R202" i="95"/>
  <c r="U176" i="75"/>
  <c r="T171" i="75"/>
  <c r="Q197" i="95"/>
  <c r="Q188" i="95"/>
  <c r="T162" i="75"/>
  <c r="S178" i="75"/>
  <c r="P204" i="95"/>
  <c r="P189" i="95"/>
  <c r="S163" i="75"/>
  <c r="T164" i="75"/>
  <c r="Q190" i="95"/>
  <c r="Q202" i="95"/>
  <c r="T176" i="75"/>
  <c r="P187" i="95"/>
  <c r="S161" i="75"/>
  <c r="U162" i="75"/>
  <c r="R188" i="95"/>
  <c r="R204" i="95"/>
  <c r="U178" i="75"/>
  <c r="R189" i="95"/>
  <c r="U163" i="75"/>
  <c r="P190" i="95"/>
  <c r="S164" i="75"/>
  <c r="P202" i="95"/>
  <c r="S176" i="75"/>
  <c r="S130" i="75"/>
  <c r="R193" i="96"/>
  <c r="T129" i="75"/>
  <c r="T128" i="75"/>
  <c r="U142" i="75"/>
  <c r="U107" i="75"/>
  <c r="S105" i="75"/>
  <c r="J174" i="75"/>
  <c r="J200" i="95"/>
  <c r="J178" i="75"/>
  <c r="J204" i="95"/>
  <c r="J193" i="95"/>
  <c r="J167" i="75"/>
  <c r="I190" i="95"/>
  <c r="I164" i="75"/>
  <c r="J201" i="95"/>
  <c r="J175" i="75"/>
  <c r="I198" i="95"/>
  <c r="I172" i="75"/>
  <c r="K172" i="75" s="1"/>
  <c r="K198" i="95" s="1"/>
  <c r="I195" i="95"/>
  <c r="I169" i="75"/>
  <c r="I188" i="95"/>
  <c r="I162" i="75"/>
  <c r="I189" i="95"/>
  <c r="I163" i="75"/>
  <c r="J179" i="75"/>
  <c r="J205" i="95"/>
  <c r="I176" i="75"/>
  <c r="I202" i="95"/>
  <c r="I166" i="75"/>
  <c r="I192" i="95"/>
  <c r="I193" i="95"/>
  <c r="I167" i="75"/>
  <c r="I206" i="95"/>
  <c r="I180" i="75"/>
  <c r="I194" i="95"/>
  <c r="I168" i="75"/>
  <c r="I170" i="75"/>
  <c r="I196" i="95"/>
  <c r="I197" i="95"/>
  <c r="I171" i="75"/>
  <c r="J194" i="95"/>
  <c r="J168" i="75"/>
  <c r="I201" i="95"/>
  <c r="I175" i="75"/>
  <c r="H195" i="95"/>
  <c r="H169" i="75"/>
  <c r="J189" i="95"/>
  <c r="J163" i="75"/>
  <c r="I161" i="75"/>
  <c r="H206" i="95"/>
  <c r="H180" i="75"/>
  <c r="I174" i="75"/>
  <c r="I200" i="95"/>
  <c r="J188" i="95"/>
  <c r="J162" i="75"/>
  <c r="I205" i="95"/>
  <c r="I179" i="75"/>
  <c r="J166" i="75"/>
  <c r="J192" i="95"/>
  <c r="J197" i="95"/>
  <c r="J171" i="75"/>
  <c r="I178" i="75"/>
  <c r="I204" i="95"/>
  <c r="J170" i="75"/>
  <c r="J196" i="95"/>
  <c r="K160" i="75"/>
  <c r="K186" i="95" s="1"/>
  <c r="I127" i="75"/>
  <c r="K113" i="75"/>
  <c r="Q187" i="96"/>
  <c r="R186" i="96"/>
  <c r="J186" i="96"/>
  <c r="I108" i="75"/>
  <c r="U158" i="75"/>
  <c r="S158" i="75"/>
  <c r="T158" i="75"/>
  <c r="T157" i="75"/>
  <c r="S157" i="75"/>
  <c r="U157" i="75"/>
  <c r="I184" i="95"/>
  <c r="I185" i="95"/>
  <c r="I159" i="75"/>
  <c r="J185" i="95"/>
  <c r="J159" i="75"/>
  <c r="J184" i="95"/>
  <c r="J158" i="75"/>
  <c r="H184" i="95"/>
  <c r="H158" i="75"/>
  <c r="I183" i="95"/>
  <c r="I157" i="75"/>
  <c r="J183" i="95"/>
  <c r="J157" i="75"/>
  <c r="J187" i="95"/>
  <c r="J161" i="75"/>
  <c r="H187" i="95"/>
  <c r="H161" i="75"/>
  <c r="S141" i="75"/>
  <c r="T137" i="75"/>
  <c r="J109" i="75"/>
  <c r="J107" i="75"/>
  <c r="I129" i="75"/>
  <c r="I147" i="75"/>
  <c r="S137" i="75"/>
  <c r="U143" i="75"/>
  <c r="S133" i="75"/>
  <c r="I148" i="75"/>
  <c r="I137" i="75"/>
  <c r="K111" i="75"/>
  <c r="H148" i="75"/>
  <c r="T131" i="75"/>
  <c r="I139" i="75"/>
  <c r="U106" i="75"/>
  <c r="T105" i="75"/>
  <c r="I141" i="75"/>
  <c r="H129" i="75"/>
  <c r="H132" i="75"/>
  <c r="K100" i="75"/>
  <c r="R195" i="96"/>
  <c r="U134" i="75"/>
  <c r="J132" i="75"/>
  <c r="J134" i="75"/>
  <c r="I193" i="96"/>
  <c r="I132" i="75"/>
  <c r="H145" i="75"/>
  <c r="R207" i="96"/>
  <c r="U146" i="75"/>
  <c r="I134" i="75"/>
  <c r="R197" i="96"/>
  <c r="U136" i="75"/>
  <c r="U137" i="75"/>
  <c r="H133" i="75"/>
  <c r="J189" i="96"/>
  <c r="J128" i="75"/>
  <c r="J131" i="75"/>
  <c r="I191" i="96"/>
  <c r="I130" i="75"/>
  <c r="I205" i="96"/>
  <c r="I144" i="75"/>
  <c r="I133" i="75"/>
  <c r="J201" i="96"/>
  <c r="J140" i="75"/>
  <c r="J191" i="96"/>
  <c r="J130" i="75"/>
  <c r="H144" i="75"/>
  <c r="J133" i="75"/>
  <c r="T143" i="75"/>
  <c r="H110" i="75"/>
  <c r="T107" i="75"/>
  <c r="I187" i="96"/>
  <c r="R196" i="96"/>
  <c r="U135" i="75"/>
  <c r="H130" i="75"/>
  <c r="S144" i="75"/>
  <c r="R209" i="96"/>
  <c r="U148" i="75"/>
  <c r="V148" i="75" s="1"/>
  <c r="S209" i="96" s="1"/>
  <c r="U108" i="75"/>
  <c r="R208" i="96"/>
  <c r="U147" i="75"/>
  <c r="T145" i="75"/>
  <c r="Q202" i="96"/>
  <c r="T141" i="75"/>
  <c r="I142" i="75"/>
  <c r="I203" i="96"/>
  <c r="J136" i="75"/>
  <c r="H135" i="75"/>
  <c r="J190" i="96"/>
  <c r="J129" i="75"/>
  <c r="J142" i="75"/>
  <c r="J203" i="96"/>
  <c r="H136" i="75"/>
  <c r="I192" i="96"/>
  <c r="I131" i="75"/>
  <c r="T108" i="75"/>
  <c r="J141" i="75"/>
  <c r="J202" i="96"/>
  <c r="T133" i="75"/>
  <c r="Q194" i="96"/>
  <c r="H142" i="75"/>
  <c r="H131" i="75"/>
  <c r="S143" i="75"/>
  <c r="I135" i="75"/>
  <c r="P208" i="96"/>
  <c r="S147" i="75"/>
  <c r="U127" i="75"/>
  <c r="V127" i="75" s="1"/>
  <c r="S188" i="96" s="1"/>
  <c r="I204" i="96"/>
  <c r="I143" i="75"/>
  <c r="H147" i="75"/>
  <c r="T132" i="75"/>
  <c r="V132" i="75" s="1"/>
  <c r="S193" i="96" s="1"/>
  <c r="H137" i="75"/>
  <c r="K112" i="75"/>
  <c r="P196" i="96"/>
  <c r="S135" i="75"/>
  <c r="H143" i="75"/>
  <c r="S136" i="75"/>
  <c r="R187" i="96"/>
  <c r="U126" i="75"/>
  <c r="S126" i="75"/>
  <c r="P187" i="96"/>
  <c r="J126" i="75"/>
  <c r="J187" i="96"/>
  <c r="T125" i="75"/>
  <c r="Q186" i="96"/>
  <c r="I125" i="75"/>
  <c r="U124" i="75"/>
  <c r="R185" i="96"/>
  <c r="T124" i="75"/>
  <c r="Q185" i="96"/>
  <c r="J185" i="96"/>
  <c r="J124" i="75"/>
  <c r="J110" i="75"/>
  <c r="K103" i="75"/>
  <c r="I105" i="75"/>
  <c r="S110" i="75"/>
  <c r="I106" i="75"/>
  <c r="R199" i="62"/>
  <c r="R195" i="62"/>
  <c r="U105" i="75"/>
  <c r="K96" i="75"/>
  <c r="J108" i="75"/>
  <c r="K99" i="75"/>
  <c r="K115" i="75"/>
  <c r="K98" i="75"/>
  <c r="H109" i="75"/>
  <c r="I109" i="75"/>
  <c r="K95" i="75"/>
  <c r="K97" i="75"/>
  <c r="T110" i="75"/>
  <c r="K92" i="75"/>
  <c r="T106" i="75"/>
  <c r="S109" i="75"/>
  <c r="I107" i="75"/>
  <c r="K116" i="75"/>
  <c r="K93" i="75"/>
  <c r="K102" i="75"/>
  <c r="J106" i="75"/>
  <c r="K104" i="75"/>
  <c r="K114" i="75"/>
  <c r="K94" i="75"/>
  <c r="S108" i="75"/>
  <c r="T109" i="75"/>
  <c r="S107" i="75"/>
  <c r="V129" i="75" l="1"/>
  <c r="S190" i="96" s="1"/>
  <c r="K165" i="75"/>
  <c r="K191" i="95" s="1"/>
  <c r="K164" i="75"/>
  <c r="K190" i="95" s="1"/>
  <c r="K146" i="75"/>
  <c r="V134" i="75"/>
  <c r="S195" i="96" s="1"/>
  <c r="K128" i="75"/>
  <c r="K145" i="75"/>
  <c r="V172" i="75"/>
  <c r="S198" i="95" s="1"/>
  <c r="K158" i="75"/>
  <c r="K184" i="95" s="1"/>
  <c r="K176" i="75"/>
  <c r="K202" i="95" s="1"/>
  <c r="V138" i="75"/>
  <c r="S199" i="96" s="1"/>
  <c r="V130" i="75"/>
  <c r="S191" i="96" s="1"/>
  <c r="V140" i="75"/>
  <c r="S201" i="96" s="1"/>
  <c r="V131" i="75"/>
  <c r="S192" i="96" s="1"/>
  <c r="V145" i="75"/>
  <c r="S206" i="96" s="1"/>
  <c r="V146" i="75"/>
  <c r="S207" i="96" s="1"/>
  <c r="K138" i="75"/>
  <c r="K199" i="96" s="1"/>
  <c r="V157" i="75"/>
  <c r="S183" i="95" s="1"/>
  <c r="K175" i="75"/>
  <c r="K201" i="95" s="1"/>
  <c r="K167" i="75"/>
  <c r="K193" i="95" s="1"/>
  <c r="V180" i="75"/>
  <c r="S206" i="95" s="1"/>
  <c r="V158" i="75"/>
  <c r="S184" i="95" s="1"/>
  <c r="V174" i="75"/>
  <c r="S200" i="95" s="1"/>
  <c r="K140" i="75"/>
  <c r="K201" i="96" s="1"/>
  <c r="V142" i="75"/>
  <c r="S203" i="96" s="1"/>
  <c r="V144" i="75"/>
  <c r="S205" i="96" s="1"/>
  <c r="V128" i="75"/>
  <c r="S189" i="96" s="1"/>
  <c r="K126" i="75"/>
  <c r="K139" i="75"/>
  <c r="K200" i="96" s="1"/>
  <c r="K127" i="75"/>
  <c r="K174" i="75"/>
  <c r="K200" i="95" s="1"/>
  <c r="K178" i="75"/>
  <c r="K204" i="95" s="1"/>
  <c r="K170" i="75"/>
  <c r="K196" i="95" s="1"/>
  <c r="K179" i="75"/>
  <c r="K205" i="95" s="1"/>
  <c r="K159" i="75"/>
  <c r="K185" i="95" s="1"/>
  <c r="V163" i="75"/>
  <c r="S189" i="95" s="1"/>
  <c r="V159" i="75"/>
  <c r="S185" i="95" s="1"/>
  <c r="V169" i="75"/>
  <c r="S195" i="95" s="1"/>
  <c r="V167" i="75"/>
  <c r="S193" i="95" s="1"/>
  <c r="V177" i="75"/>
  <c r="S203" i="95" s="1"/>
  <c r="V166" i="75"/>
  <c r="S192" i="95" s="1"/>
  <c r="V162" i="75"/>
  <c r="S188" i="95" s="1"/>
  <c r="V181" i="75"/>
  <c r="S207" i="95" s="1"/>
  <c r="V165" i="75"/>
  <c r="S191" i="95" s="1"/>
  <c r="V160" i="75"/>
  <c r="S186" i="95" s="1"/>
  <c r="V178" i="75"/>
  <c r="S204" i="95" s="1"/>
  <c r="V161" i="75"/>
  <c r="S187" i="95" s="1"/>
  <c r="V176" i="75"/>
  <c r="S202" i="95" s="1"/>
  <c r="V173" i="75"/>
  <c r="S199" i="95" s="1"/>
  <c r="V170" i="75"/>
  <c r="S196" i="95" s="1"/>
  <c r="V175" i="75"/>
  <c r="S201" i="95" s="1"/>
  <c r="V179" i="75"/>
  <c r="S205" i="95" s="1"/>
  <c r="V164" i="75"/>
  <c r="S190" i="95" s="1"/>
  <c r="V168" i="75"/>
  <c r="S194" i="95" s="1"/>
  <c r="V171" i="75"/>
  <c r="S197" i="95" s="1"/>
  <c r="V143" i="75"/>
  <c r="S204" i="96" s="1"/>
  <c r="V126" i="75"/>
  <c r="S187" i="96" s="1"/>
  <c r="K161" i="75"/>
  <c r="K187" i="95" s="1"/>
  <c r="K162" i="75"/>
  <c r="K188" i="95" s="1"/>
  <c r="K168" i="75"/>
  <c r="K194" i="95" s="1"/>
  <c r="K166" i="75"/>
  <c r="K192" i="95" s="1"/>
  <c r="K163" i="75"/>
  <c r="K189" i="95" s="1"/>
  <c r="K171" i="75"/>
  <c r="K197" i="95" s="1"/>
  <c r="K180" i="75"/>
  <c r="K206" i="95" s="1"/>
  <c r="K169" i="75"/>
  <c r="K195" i="95" s="1"/>
  <c r="K133" i="75"/>
  <c r="K148" i="75"/>
  <c r="K110" i="75"/>
  <c r="K200" i="62" s="1"/>
  <c r="K137" i="75"/>
  <c r="K198" i="96" s="1"/>
  <c r="K142" i="75"/>
  <c r="K203" i="96" s="1"/>
  <c r="K141" i="75"/>
  <c r="K202" i="96" s="1"/>
  <c r="K147" i="75"/>
  <c r="K129" i="75"/>
  <c r="K136" i="75"/>
  <c r="V141" i="75"/>
  <c r="S202" i="96" s="1"/>
  <c r="V137" i="75"/>
  <c r="S198" i="96" s="1"/>
  <c r="K157" i="75"/>
  <c r="K183" i="95" s="1"/>
  <c r="V105" i="75"/>
  <c r="S195" i="62" s="1"/>
  <c r="V136" i="75"/>
  <c r="S197" i="96" s="1"/>
  <c r="K131" i="75"/>
  <c r="K135" i="75"/>
  <c r="V133" i="75"/>
  <c r="S194" i="96" s="1"/>
  <c r="V106" i="75"/>
  <c r="S196" i="62" s="1"/>
  <c r="V147" i="75"/>
  <c r="S208" i="96" s="1"/>
  <c r="K134" i="75"/>
  <c r="K143" i="75"/>
  <c r="K130" i="75"/>
  <c r="K144" i="75"/>
  <c r="K132" i="75"/>
  <c r="V135" i="75"/>
  <c r="S196" i="96" s="1"/>
  <c r="V110" i="75"/>
  <c r="S200" i="62" s="1"/>
  <c r="K109" i="75"/>
  <c r="K199" i="62" s="1"/>
  <c r="V109" i="75"/>
  <c r="S199" i="62" s="1"/>
  <c r="V107" i="75"/>
  <c r="S197" i="62" s="1"/>
  <c r="V108" i="75"/>
  <c r="S198" i="62" s="1"/>
  <c r="I204" i="79" l="1"/>
  <c r="I205" i="79"/>
  <c r="I206" i="79"/>
  <c r="I207" i="79"/>
  <c r="I208" i="79"/>
  <c r="I209" i="79"/>
  <c r="I210" i="79"/>
  <c r="I211" i="79"/>
  <c r="I212" i="79"/>
  <c r="I213" i="79"/>
  <c r="I214" i="79"/>
  <c r="I215" i="79"/>
  <c r="I216" i="79"/>
  <c r="I217" i="79"/>
  <c r="F204" i="79"/>
  <c r="F205" i="79"/>
  <c r="F206" i="79"/>
  <c r="F207" i="79"/>
  <c r="F208" i="79"/>
  <c r="F209" i="79"/>
  <c r="F210" i="79"/>
  <c r="F211" i="79"/>
  <c r="F212" i="79"/>
  <c r="F213" i="79"/>
  <c r="F214" i="79"/>
  <c r="F215" i="79"/>
  <c r="F216" i="79"/>
  <c r="F217" i="79"/>
  <c r="E204" i="79"/>
  <c r="G204" i="79" s="1"/>
  <c r="H48" i="84" s="1"/>
  <c r="E205" i="79"/>
  <c r="G205" i="79" s="1"/>
  <c r="H49" i="84" s="1"/>
  <c r="E206" i="79"/>
  <c r="G206" i="79" s="1"/>
  <c r="H50" i="84" s="1"/>
  <c r="E207" i="79"/>
  <c r="G207" i="79" s="1"/>
  <c r="H51" i="84" s="1"/>
  <c r="E208" i="79"/>
  <c r="G208" i="79" s="1"/>
  <c r="H52" i="84" s="1"/>
  <c r="E209" i="79"/>
  <c r="G209" i="79" s="1"/>
  <c r="H53" i="84" s="1"/>
  <c r="E210" i="79"/>
  <c r="E211" i="79"/>
  <c r="E212" i="79"/>
  <c r="E213" i="79"/>
  <c r="G213" i="79" s="1"/>
  <c r="H57" i="84" s="1"/>
  <c r="E214" i="79"/>
  <c r="E215" i="79"/>
  <c r="G215" i="79" s="1"/>
  <c r="H59" i="84" s="1"/>
  <c r="E216" i="79"/>
  <c r="G216" i="79" s="1"/>
  <c r="H60" i="84" s="1"/>
  <c r="E217" i="79"/>
  <c r="G217" i="79" s="1"/>
  <c r="H61" i="84" s="1"/>
  <c r="D204" i="79"/>
  <c r="D205" i="79"/>
  <c r="D206" i="79"/>
  <c r="D207" i="79"/>
  <c r="D208" i="79"/>
  <c r="D209" i="79"/>
  <c r="D210" i="79"/>
  <c r="D211" i="79"/>
  <c r="D212" i="79"/>
  <c r="D213" i="79"/>
  <c r="D214" i="79"/>
  <c r="D215" i="79"/>
  <c r="D216" i="79"/>
  <c r="D217" i="79"/>
  <c r="C204" i="79"/>
  <c r="C205" i="79"/>
  <c r="C206" i="79"/>
  <c r="C207" i="79"/>
  <c r="C208" i="79"/>
  <c r="C209" i="79"/>
  <c r="C210" i="79"/>
  <c r="C211" i="79"/>
  <c r="C212" i="79"/>
  <c r="C213" i="79"/>
  <c r="C214" i="79"/>
  <c r="C215" i="79"/>
  <c r="C216" i="79"/>
  <c r="C217" i="79"/>
  <c r="J187" i="79"/>
  <c r="J188" i="79"/>
  <c r="J189" i="79"/>
  <c r="J190" i="79"/>
  <c r="J191" i="79"/>
  <c r="J192" i="79"/>
  <c r="J193" i="79"/>
  <c r="J194" i="79"/>
  <c r="J195" i="79"/>
  <c r="J196" i="79"/>
  <c r="G183" i="79"/>
  <c r="G184" i="79"/>
  <c r="G185" i="79"/>
  <c r="G186" i="79"/>
  <c r="G187" i="79"/>
  <c r="G188" i="79"/>
  <c r="G189" i="79"/>
  <c r="G190" i="79"/>
  <c r="G191" i="79"/>
  <c r="G192" i="79"/>
  <c r="G193" i="79"/>
  <c r="G194" i="79"/>
  <c r="G195" i="79"/>
  <c r="G196" i="79"/>
  <c r="F183" i="79"/>
  <c r="F184" i="79"/>
  <c r="F185" i="79"/>
  <c r="F186" i="79"/>
  <c r="F187" i="79"/>
  <c r="F188" i="79"/>
  <c r="F189" i="79"/>
  <c r="F190" i="79"/>
  <c r="F191" i="79"/>
  <c r="F192" i="79"/>
  <c r="F193" i="79"/>
  <c r="F194" i="79"/>
  <c r="F195" i="79"/>
  <c r="F196" i="79"/>
  <c r="E183" i="79"/>
  <c r="E184" i="79"/>
  <c r="E185" i="79"/>
  <c r="H185" i="79" s="1"/>
  <c r="I26" i="84" s="1"/>
  <c r="E186" i="79"/>
  <c r="E187" i="79"/>
  <c r="H187" i="79" s="1"/>
  <c r="I28" i="84" s="1"/>
  <c r="E188" i="79"/>
  <c r="H188" i="79" s="1"/>
  <c r="I29" i="84" s="1"/>
  <c r="E189" i="79"/>
  <c r="H189" i="79" s="1"/>
  <c r="I30" i="84" s="1"/>
  <c r="E190" i="79"/>
  <c r="H190" i="79" s="1"/>
  <c r="I31" i="84" s="1"/>
  <c r="E191" i="79"/>
  <c r="H191" i="79" s="1"/>
  <c r="I32" i="84" s="1"/>
  <c r="E192" i="79"/>
  <c r="H192" i="79" s="1"/>
  <c r="I33" i="84" s="1"/>
  <c r="E193" i="79"/>
  <c r="H193" i="79" s="1"/>
  <c r="I34" i="84" s="1"/>
  <c r="E194" i="79"/>
  <c r="H194" i="79" s="1"/>
  <c r="I35" i="84" s="1"/>
  <c r="E195" i="79"/>
  <c r="E196" i="79"/>
  <c r="D183" i="79"/>
  <c r="D184" i="79"/>
  <c r="D185" i="79"/>
  <c r="D186" i="79"/>
  <c r="D187" i="79"/>
  <c r="D188" i="79"/>
  <c r="D189" i="79"/>
  <c r="D190" i="79"/>
  <c r="D191" i="79"/>
  <c r="D192" i="79"/>
  <c r="D193" i="79"/>
  <c r="D194" i="79"/>
  <c r="D195" i="79"/>
  <c r="D196" i="79"/>
  <c r="C183" i="79"/>
  <c r="C184" i="79"/>
  <c r="C185" i="79"/>
  <c r="C186" i="79"/>
  <c r="C187" i="79"/>
  <c r="C188" i="79"/>
  <c r="C189" i="79"/>
  <c r="C190" i="79"/>
  <c r="C191" i="79"/>
  <c r="C192" i="79"/>
  <c r="C193" i="79"/>
  <c r="C194" i="79"/>
  <c r="C195" i="79"/>
  <c r="C196" i="79"/>
  <c r="G214" i="79" l="1"/>
  <c r="H58" i="84" s="1"/>
  <c r="G212" i="79"/>
  <c r="H56" i="84" s="1"/>
  <c r="G211" i="79"/>
  <c r="H55" i="84" s="1"/>
  <c r="G210" i="79"/>
  <c r="H54" i="84" s="1"/>
  <c r="H184" i="79"/>
  <c r="I25" i="84" s="1"/>
  <c r="H195" i="79"/>
  <c r="I36" i="84" s="1"/>
  <c r="H183" i="79"/>
  <c r="I24" i="84" s="1"/>
  <c r="H186" i="79"/>
  <c r="I27" i="84" s="1"/>
  <c r="H196" i="79"/>
  <c r="I37" i="84" s="1"/>
  <c r="G534" i="79" l="1"/>
  <c r="H534" i="79"/>
  <c r="H532" i="79"/>
  <c r="G532" i="79"/>
  <c r="F532" i="79"/>
  <c r="E532" i="79"/>
  <c r="D532" i="79"/>
  <c r="C532" i="79"/>
  <c r="G423" i="79"/>
  <c r="H423" i="79"/>
  <c r="H421" i="79"/>
  <c r="G421" i="79"/>
  <c r="F421" i="79"/>
  <c r="E421" i="79"/>
  <c r="E404" i="79" l="1"/>
  <c r="E403" i="79"/>
  <c r="E402" i="79"/>
  <c r="E401" i="79"/>
  <c r="E400" i="79"/>
  <c r="E399" i="79"/>
  <c r="E398" i="79"/>
  <c r="E397" i="79"/>
  <c r="E396" i="79"/>
  <c r="E395" i="79"/>
  <c r="E394" i="79"/>
  <c r="E393" i="79"/>
  <c r="E392" i="79"/>
  <c r="E391" i="79"/>
  <c r="E390" i="79"/>
  <c r="E389" i="79"/>
  <c r="E388" i="79"/>
  <c r="E387" i="79"/>
  <c r="E386" i="79"/>
  <c r="E385" i="79"/>
  <c r="E384" i="79"/>
  <c r="E383" i="79"/>
  <c r="E382" i="79"/>
  <c r="E381" i="79"/>
  <c r="E380" i="79"/>
  <c r="E379" i="79"/>
  <c r="E378" i="79"/>
  <c r="E377" i="79"/>
  <c r="E376" i="79"/>
  <c r="E375" i="79"/>
  <c r="E374" i="79"/>
  <c r="E373" i="79"/>
  <c r="E372" i="79"/>
  <c r="E371" i="79"/>
  <c r="E370" i="79"/>
  <c r="E369" i="79"/>
  <c r="E368" i="79"/>
  <c r="E367" i="79"/>
  <c r="E366" i="79"/>
  <c r="E365" i="79"/>
  <c r="E364" i="79"/>
  <c r="E363" i="79"/>
  <c r="E362" i="79"/>
  <c r="E361" i="79"/>
  <c r="E360" i="79"/>
  <c r="E359" i="79"/>
  <c r="E358" i="79"/>
  <c r="E357" i="79"/>
  <c r="E356" i="79"/>
  <c r="E355" i="79"/>
  <c r="E354" i="79"/>
  <c r="E353" i="79"/>
  <c r="E352" i="79"/>
  <c r="E351" i="79"/>
  <c r="E350" i="79"/>
  <c r="E349" i="79"/>
  <c r="E348" i="79"/>
  <c r="E347" i="79"/>
  <c r="K7" i="52" l="1"/>
  <c r="D222" i="75" l="1"/>
  <c r="D214" i="75"/>
  <c r="D213" i="75"/>
  <c r="D212" i="75"/>
  <c r="G14" i="68" l="1"/>
  <c r="G3" i="68"/>
  <c r="L7" i="52"/>
  <c r="G217" i="96"/>
  <c r="D70" i="75" l="1"/>
  <c r="E105" i="75" s="1"/>
  <c r="H195" i="62" l="1"/>
  <c r="H105" i="75"/>
  <c r="K105" i="75" s="1"/>
  <c r="K195" i="62" s="1"/>
  <c r="I153" i="79"/>
  <c r="I152" i="79"/>
  <c r="M10" i="75"/>
  <c r="L7" i="75"/>
  <c r="M16" i="75" s="1"/>
  <c r="M7" i="75"/>
  <c r="M11" i="75" s="1"/>
  <c r="N7" i="75"/>
  <c r="M14" i="75" s="1"/>
  <c r="D62" i="75"/>
  <c r="E106" i="75" s="1"/>
  <c r="D61" i="75"/>
  <c r="E107" i="75" s="1"/>
  <c r="D60" i="75"/>
  <c r="E108" i="75" s="1"/>
  <c r="H198" i="62" l="1"/>
  <c r="H108" i="75"/>
  <c r="K108" i="75" s="1"/>
  <c r="K198" i="62" s="1"/>
  <c r="H196" i="62"/>
  <c r="H106" i="75"/>
  <c r="K106" i="75" s="1"/>
  <c r="K196" i="62" s="1"/>
  <c r="H197" i="62"/>
  <c r="H107" i="75"/>
  <c r="K107" i="75" s="1"/>
  <c r="K197" i="62" s="1"/>
  <c r="P92" i="75"/>
  <c r="P182" i="62" s="1"/>
  <c r="P186" i="96"/>
  <c r="S125" i="75"/>
  <c r="V125" i="75" s="1"/>
  <c r="S186" i="96" s="1"/>
  <c r="H125" i="75"/>
  <c r="K125" i="75" s="1"/>
  <c r="M13" i="75"/>
  <c r="P13" i="75" s="1"/>
  <c r="M220" i="96" s="1"/>
  <c r="F478" i="70"/>
  <c r="F477" i="70"/>
  <c r="F476" i="70"/>
  <c r="F475" i="70"/>
  <c r="F474" i="70"/>
  <c r="H421" i="70"/>
  <c r="H403" i="70"/>
  <c r="I380" i="70"/>
  <c r="H380" i="70"/>
  <c r="H376" i="70"/>
  <c r="H375" i="70"/>
  <c r="H374" i="70"/>
  <c r="H373" i="70"/>
  <c r="H372" i="70"/>
  <c r="H371" i="70"/>
  <c r="H370" i="70"/>
  <c r="I369" i="70"/>
  <c r="H369" i="70"/>
  <c r="I368" i="70"/>
  <c r="H368" i="70"/>
  <c r="I367" i="70"/>
  <c r="H367" i="70"/>
  <c r="I366" i="70"/>
  <c r="H366" i="70"/>
  <c r="I365" i="70"/>
  <c r="H365" i="70"/>
  <c r="I364" i="70"/>
  <c r="H364" i="70"/>
  <c r="H363" i="70"/>
  <c r="I362" i="70"/>
  <c r="H362" i="70"/>
  <c r="I361" i="70"/>
  <c r="H361" i="70"/>
  <c r="I360" i="70"/>
  <c r="H360" i="70"/>
  <c r="I359" i="70"/>
  <c r="H359" i="70"/>
  <c r="I358" i="70"/>
  <c r="H358" i="70"/>
  <c r="I357" i="70"/>
  <c r="H357" i="70"/>
  <c r="I356" i="70"/>
  <c r="H356" i="70"/>
  <c r="I355" i="70"/>
  <c r="H355" i="70"/>
  <c r="I354" i="70"/>
  <c r="H354" i="70"/>
  <c r="I353" i="70"/>
  <c r="H353" i="70"/>
  <c r="H352" i="70"/>
  <c r="H351" i="70"/>
  <c r="I350" i="70"/>
  <c r="H350" i="70"/>
  <c r="I349" i="70"/>
  <c r="H349" i="70"/>
  <c r="I348" i="70"/>
  <c r="I347" i="70"/>
  <c r="H347" i="70"/>
  <c r="I346" i="70"/>
  <c r="H346" i="70"/>
  <c r="I345" i="70"/>
  <c r="H345" i="70"/>
  <c r="H344" i="70"/>
  <c r="I343" i="70"/>
  <c r="H343" i="70"/>
  <c r="H342" i="70"/>
  <c r="I341" i="70"/>
  <c r="H341" i="70"/>
  <c r="H124" i="75" l="1"/>
  <c r="K124" i="75" s="1"/>
  <c r="S124" i="75"/>
  <c r="V124" i="75" s="1"/>
  <c r="S185" i="96" s="1"/>
  <c r="P185" i="96"/>
  <c r="E287" i="79"/>
  <c r="E288" i="79"/>
  <c r="E289" i="79"/>
  <c r="E290" i="79"/>
  <c r="E291" i="79"/>
  <c r="E292" i="79"/>
  <c r="E293" i="79"/>
  <c r="E294" i="79"/>
  <c r="D287" i="79"/>
  <c r="E5" i="79"/>
  <c r="D5" i="79"/>
  <c r="G6" i="68"/>
  <c r="D1177" i="79" l="1"/>
  <c r="H14" i="68"/>
  <c r="G84" i="68" s="1"/>
  <c r="F788" i="79" l="1"/>
  <c r="F789" i="79"/>
  <c r="F790" i="79"/>
  <c r="F791" i="79"/>
  <c r="F792" i="79"/>
  <c r="F793" i="79"/>
  <c r="F794" i="79"/>
  <c r="F795" i="79"/>
  <c r="F796" i="79"/>
  <c r="F787" i="79"/>
  <c r="E788" i="79"/>
  <c r="E789" i="79"/>
  <c r="E790" i="79"/>
  <c r="E791" i="79"/>
  <c r="E792" i="79"/>
  <c r="E793" i="79"/>
  <c r="E794" i="79"/>
  <c r="E795" i="79"/>
  <c r="E796" i="79"/>
  <c r="E787" i="79"/>
  <c r="D788" i="79"/>
  <c r="D789" i="79"/>
  <c r="D790" i="79"/>
  <c r="D791" i="79"/>
  <c r="D792" i="79"/>
  <c r="D793" i="79"/>
  <c r="D794" i="79"/>
  <c r="D795" i="79"/>
  <c r="D796" i="79"/>
  <c r="D787" i="79"/>
  <c r="D227" i="75"/>
  <c r="E227" i="75"/>
  <c r="F227" i="75"/>
  <c r="C227" i="75"/>
  <c r="C237" i="75"/>
  <c r="D237" i="75"/>
  <c r="E237" i="75"/>
  <c r="F237" i="75"/>
  <c r="G237" i="75"/>
  <c r="H237" i="75"/>
  <c r="I237" i="75"/>
  <c r="J237" i="75"/>
  <c r="K237" i="75"/>
  <c r="B237" i="75"/>
  <c r="C77" i="75"/>
  <c r="D77" i="75"/>
  <c r="E77" i="75"/>
  <c r="F77" i="75"/>
  <c r="G77" i="75"/>
  <c r="H77" i="75"/>
  <c r="I77" i="75"/>
  <c r="J77" i="75"/>
  <c r="K77" i="75"/>
  <c r="L77" i="75"/>
  <c r="B77" i="75"/>
  <c r="D658" i="79"/>
  <c r="E658" i="79"/>
  <c r="C658" i="79"/>
  <c r="F534" i="79"/>
  <c r="E534" i="79"/>
  <c r="D534" i="79"/>
  <c r="C534" i="79"/>
  <c r="D423" i="79"/>
  <c r="E423" i="79"/>
  <c r="F423" i="79"/>
  <c r="C423" i="79"/>
  <c r="E444" i="79"/>
  <c r="E1130" i="79"/>
  <c r="H23" i="68" s="1"/>
  <c r="Q25" i="52"/>
  <c r="Q26" i="52" s="1"/>
  <c r="Q22" i="52"/>
  <c r="Q23" i="52" s="1"/>
  <c r="Q19" i="52"/>
  <c r="Q20" i="52" s="1"/>
  <c r="F84" i="68" l="1"/>
  <c r="I61" i="68"/>
  <c r="O217" i="96"/>
  <c r="L1034" i="79"/>
  <c r="J1034" i="79"/>
  <c r="I1034" i="79"/>
  <c r="K1034" i="79" s="1"/>
  <c r="F63" i="68"/>
  <c r="F65" i="68"/>
  <c r="M1034" i="79" l="1"/>
  <c r="M1035" i="79" s="1"/>
  <c r="E1126" i="79"/>
  <c r="H19" i="68" s="1"/>
  <c r="F1126" i="79"/>
  <c r="I19" i="68" s="1"/>
  <c r="G1126" i="79"/>
  <c r="F1130" i="79"/>
  <c r="I23" i="68" s="1"/>
  <c r="G1130" i="79"/>
  <c r="J23" i="68" s="1"/>
  <c r="E1131" i="79"/>
  <c r="H24" i="68" s="1"/>
  <c r="F1131" i="79"/>
  <c r="I24" i="68" s="1"/>
  <c r="G1131" i="79"/>
  <c r="J24" i="68" s="1"/>
  <c r="E25" i="68"/>
  <c r="E26" i="68"/>
  <c r="E27" i="68"/>
  <c r="F1035" i="79"/>
  <c r="F1034" i="79"/>
  <c r="D1034" i="79"/>
  <c r="D1035" i="79"/>
  <c r="C1035" i="79"/>
  <c r="E1035" i="79" s="1"/>
  <c r="C1034" i="79"/>
  <c r="E1034" i="79" s="1"/>
  <c r="E281" i="75"/>
  <c r="D281" i="75"/>
  <c r="C281" i="75"/>
  <c r="B281" i="75"/>
  <c r="D251" i="75"/>
  <c r="C251" i="75"/>
  <c r="B251" i="75"/>
  <c r="M1087" i="79"/>
  <c r="N1087" i="79"/>
  <c r="O1087" i="79"/>
  <c r="P1087" i="79"/>
  <c r="M1088" i="79"/>
  <c r="N1088" i="79"/>
  <c r="O1088" i="79"/>
  <c r="P1088" i="79"/>
  <c r="M1089" i="79"/>
  <c r="N1089" i="79"/>
  <c r="O1089" i="79"/>
  <c r="P1089" i="79"/>
  <c r="M1090" i="79"/>
  <c r="N1090" i="79"/>
  <c r="O1090" i="79"/>
  <c r="P1090" i="79"/>
  <c r="M1091" i="79"/>
  <c r="N1091" i="79"/>
  <c r="O1091" i="79"/>
  <c r="P1091" i="79"/>
  <c r="M1092" i="79"/>
  <c r="N1092" i="79"/>
  <c r="O1092" i="79"/>
  <c r="P1092" i="79"/>
  <c r="M1093" i="79"/>
  <c r="N1093" i="79"/>
  <c r="O1093" i="79"/>
  <c r="P1093" i="79"/>
  <c r="M1094" i="79"/>
  <c r="N1094" i="79"/>
  <c r="O1094" i="79"/>
  <c r="P1094" i="79"/>
  <c r="M1095" i="79"/>
  <c r="N1095" i="79"/>
  <c r="O1095" i="79"/>
  <c r="P1095" i="79"/>
  <c r="M1096" i="79"/>
  <c r="N1096" i="79"/>
  <c r="O1096" i="79"/>
  <c r="P1096" i="79"/>
  <c r="L1088" i="79"/>
  <c r="L1089" i="79"/>
  <c r="L1090" i="79"/>
  <c r="L1091" i="79"/>
  <c r="L1092" i="79"/>
  <c r="L1093" i="79"/>
  <c r="L1094" i="79"/>
  <c r="L1095" i="79"/>
  <c r="L1096" i="79"/>
  <c r="L1087" i="79"/>
  <c r="D1087" i="79"/>
  <c r="E1087" i="79"/>
  <c r="F1087" i="79"/>
  <c r="D1088" i="79"/>
  <c r="E1088" i="79"/>
  <c r="F1088" i="79"/>
  <c r="D1089" i="79"/>
  <c r="E1089" i="79"/>
  <c r="F1089" i="79"/>
  <c r="D1090" i="79"/>
  <c r="E1090" i="79"/>
  <c r="F1090" i="79"/>
  <c r="I1090" i="79" s="1"/>
  <c r="D1091" i="79"/>
  <c r="E1091" i="79"/>
  <c r="F1091" i="79"/>
  <c r="I1091" i="79" s="1"/>
  <c r="D1092" i="79"/>
  <c r="E1092" i="79"/>
  <c r="F1092" i="79"/>
  <c r="I1092" i="79" s="1"/>
  <c r="D1093" i="79"/>
  <c r="E1093" i="79"/>
  <c r="F1093" i="79"/>
  <c r="I1093" i="79" s="1"/>
  <c r="D1094" i="79"/>
  <c r="E1094" i="79"/>
  <c r="F1094" i="79"/>
  <c r="I1094" i="79" s="1"/>
  <c r="D1095" i="79"/>
  <c r="E1095" i="79"/>
  <c r="F1095" i="79"/>
  <c r="I1095" i="79" s="1"/>
  <c r="D1096" i="79"/>
  <c r="E1096" i="79"/>
  <c r="F1096" i="79"/>
  <c r="I1096" i="79" s="1"/>
  <c r="C1088" i="79"/>
  <c r="C1089" i="79"/>
  <c r="C1090" i="79"/>
  <c r="C1091" i="79"/>
  <c r="C1092" i="79"/>
  <c r="C1093" i="79"/>
  <c r="C1094" i="79"/>
  <c r="C1095" i="79"/>
  <c r="C1096" i="79"/>
  <c r="C1087" i="79"/>
  <c r="M1102" i="79"/>
  <c r="N1102" i="79"/>
  <c r="O1102" i="79"/>
  <c r="P1102" i="79"/>
  <c r="M1103" i="79"/>
  <c r="N1103" i="79"/>
  <c r="O1103" i="79"/>
  <c r="P1103" i="79"/>
  <c r="M1104" i="79"/>
  <c r="N1104" i="79"/>
  <c r="O1104" i="79"/>
  <c r="P1104" i="79"/>
  <c r="M1105" i="79"/>
  <c r="N1105" i="79"/>
  <c r="O1105" i="79"/>
  <c r="P1105" i="79"/>
  <c r="M1106" i="79"/>
  <c r="N1106" i="79"/>
  <c r="O1106" i="79"/>
  <c r="P1106" i="79"/>
  <c r="M1107" i="79"/>
  <c r="N1107" i="79"/>
  <c r="O1107" i="79"/>
  <c r="P1107" i="79"/>
  <c r="M1108" i="79"/>
  <c r="N1108" i="79"/>
  <c r="O1108" i="79"/>
  <c r="P1108" i="79"/>
  <c r="M1109" i="79"/>
  <c r="N1109" i="79"/>
  <c r="O1109" i="79"/>
  <c r="P1109" i="79"/>
  <c r="M1110" i="79"/>
  <c r="N1110" i="79"/>
  <c r="O1110" i="79"/>
  <c r="P1110" i="79"/>
  <c r="M1111" i="79"/>
  <c r="N1111" i="79"/>
  <c r="O1111" i="79"/>
  <c r="P1111" i="79"/>
  <c r="L1103" i="79"/>
  <c r="L1104" i="79"/>
  <c r="L1105" i="79"/>
  <c r="L1106" i="79"/>
  <c r="L1107" i="79"/>
  <c r="L1108" i="79"/>
  <c r="L1109" i="79"/>
  <c r="L1110" i="79"/>
  <c r="L1111" i="79"/>
  <c r="L1102" i="79"/>
  <c r="F1102" i="79"/>
  <c r="F1103" i="79"/>
  <c r="I1103" i="79" s="1"/>
  <c r="F1104" i="79"/>
  <c r="I1104" i="79" s="1"/>
  <c r="F1105" i="79"/>
  <c r="I1105" i="79" s="1"/>
  <c r="F1106" i="79"/>
  <c r="I1106" i="79" s="1"/>
  <c r="F1107" i="79"/>
  <c r="I1107" i="79" s="1"/>
  <c r="F1108" i="79"/>
  <c r="I1108" i="79" s="1"/>
  <c r="F1109" i="79"/>
  <c r="I1109" i="79" s="1"/>
  <c r="F1110" i="79"/>
  <c r="I1110" i="79" s="1"/>
  <c r="F1111" i="79"/>
  <c r="I1111" i="79" s="1"/>
  <c r="D1102" i="79"/>
  <c r="E1102" i="79"/>
  <c r="D1103" i="79"/>
  <c r="E1103" i="79"/>
  <c r="D1104" i="79"/>
  <c r="E1104" i="79"/>
  <c r="D1105" i="79"/>
  <c r="E1105" i="79"/>
  <c r="D1106" i="79"/>
  <c r="E1106" i="79"/>
  <c r="D1107" i="79"/>
  <c r="E1107" i="79"/>
  <c r="D1108" i="79"/>
  <c r="E1108" i="79"/>
  <c r="D1109" i="79"/>
  <c r="E1109" i="79"/>
  <c r="D1110" i="79"/>
  <c r="E1110" i="79"/>
  <c r="D1111" i="79"/>
  <c r="E1111" i="79"/>
  <c r="C1103" i="79"/>
  <c r="C1104" i="79"/>
  <c r="C1105" i="79"/>
  <c r="C1106" i="79"/>
  <c r="C1107" i="79"/>
  <c r="C1108" i="79"/>
  <c r="C1109" i="79"/>
  <c r="C1110" i="79"/>
  <c r="C1111" i="79"/>
  <c r="C1102" i="79"/>
  <c r="F1042" i="79"/>
  <c r="F1041" i="79"/>
  <c r="D1042" i="79"/>
  <c r="D1041" i="79"/>
  <c r="C1042" i="79"/>
  <c r="E1042" i="79" s="1"/>
  <c r="C1041" i="79"/>
  <c r="E1041" i="79" s="1"/>
  <c r="D156" i="75"/>
  <c r="C156" i="75"/>
  <c r="B156" i="75"/>
  <c r="F803" i="79"/>
  <c r="F804" i="79"/>
  <c r="F805" i="79"/>
  <c r="F806" i="79"/>
  <c r="F807" i="79"/>
  <c r="F808" i="79"/>
  <c r="F809" i="79"/>
  <c r="F810" i="79"/>
  <c r="F811" i="79"/>
  <c r="F802" i="79"/>
  <c r="E803" i="79"/>
  <c r="E804" i="79"/>
  <c r="E805" i="79"/>
  <c r="E806" i="79"/>
  <c r="E807" i="79"/>
  <c r="E808" i="79"/>
  <c r="E809" i="79"/>
  <c r="E810" i="79"/>
  <c r="E811" i="79"/>
  <c r="E802" i="79"/>
  <c r="D802" i="79"/>
  <c r="D803" i="79"/>
  <c r="D804" i="79"/>
  <c r="D805" i="79"/>
  <c r="D806" i="79"/>
  <c r="D807" i="79"/>
  <c r="D808" i="79"/>
  <c r="D809" i="79"/>
  <c r="D810" i="79"/>
  <c r="D811" i="79"/>
  <c r="C803" i="79"/>
  <c r="C804" i="79"/>
  <c r="C805" i="79"/>
  <c r="C806" i="79"/>
  <c r="C807" i="79"/>
  <c r="C808" i="79"/>
  <c r="C809" i="79"/>
  <c r="C810" i="79"/>
  <c r="C811" i="79"/>
  <c r="C802" i="79"/>
  <c r="D703" i="79"/>
  <c r="E703" i="79"/>
  <c r="F703" i="79"/>
  <c r="D704" i="79"/>
  <c r="E704" i="79"/>
  <c r="F704" i="79"/>
  <c r="D705" i="79"/>
  <c r="E705" i="79"/>
  <c r="F705" i="79"/>
  <c r="D706" i="79"/>
  <c r="E706" i="79"/>
  <c r="F706" i="79"/>
  <c r="D707" i="79"/>
  <c r="E707" i="79"/>
  <c r="F707" i="79"/>
  <c r="D708" i="79"/>
  <c r="E708" i="79"/>
  <c r="F708" i="79"/>
  <c r="D709" i="79"/>
  <c r="G651" i="79" s="1"/>
  <c r="E709" i="79"/>
  <c r="F709" i="79"/>
  <c r="D710" i="79"/>
  <c r="E710" i="79"/>
  <c r="F710" i="79"/>
  <c r="C704" i="79"/>
  <c r="C705" i="79"/>
  <c r="C706" i="79"/>
  <c r="C707" i="79"/>
  <c r="C708" i="79"/>
  <c r="C709" i="79"/>
  <c r="C710" i="79"/>
  <c r="C703" i="79"/>
  <c r="D579" i="79"/>
  <c r="E579" i="79"/>
  <c r="F579" i="79"/>
  <c r="D580" i="79"/>
  <c r="G520" i="79" s="1"/>
  <c r="E580" i="79"/>
  <c r="F580" i="79"/>
  <c r="D581" i="79"/>
  <c r="G521" i="79" s="1"/>
  <c r="E581" i="79"/>
  <c r="F581" i="79"/>
  <c r="D582" i="79"/>
  <c r="G522" i="79" s="1"/>
  <c r="E582" i="79"/>
  <c r="F582" i="79"/>
  <c r="D583" i="79"/>
  <c r="G523" i="79" s="1"/>
  <c r="E583" i="79"/>
  <c r="F583" i="79"/>
  <c r="D584" i="79"/>
  <c r="G524" i="79" s="1"/>
  <c r="E584" i="79"/>
  <c r="F584" i="79"/>
  <c r="D585" i="79"/>
  <c r="G525" i="79" s="1"/>
  <c r="E585" i="79"/>
  <c r="F585" i="79"/>
  <c r="D586" i="79"/>
  <c r="G526" i="79" s="1"/>
  <c r="E586" i="79"/>
  <c r="F586" i="79"/>
  <c r="D587" i="79"/>
  <c r="E587" i="79"/>
  <c r="F587" i="79"/>
  <c r="D588" i="79"/>
  <c r="G528" i="79" s="1"/>
  <c r="E588" i="79"/>
  <c r="F588" i="79"/>
  <c r="C580" i="79"/>
  <c r="C581" i="79"/>
  <c r="C582" i="79"/>
  <c r="C583" i="79"/>
  <c r="C584" i="79"/>
  <c r="C585" i="79"/>
  <c r="C586" i="79"/>
  <c r="C587" i="79"/>
  <c r="C588" i="79"/>
  <c r="C579" i="79"/>
  <c r="D476" i="79"/>
  <c r="E476" i="79"/>
  <c r="F476" i="79"/>
  <c r="D477" i="79"/>
  <c r="E477" i="79"/>
  <c r="F477" i="79"/>
  <c r="D478" i="79"/>
  <c r="G411" i="79" s="1"/>
  <c r="E478" i="79"/>
  <c r="F478" i="79"/>
  <c r="D479" i="79"/>
  <c r="G412" i="79" s="1"/>
  <c r="E479" i="79"/>
  <c r="F479" i="79"/>
  <c r="D480" i="79"/>
  <c r="G413" i="79" s="1"/>
  <c r="E480" i="79"/>
  <c r="F480" i="79"/>
  <c r="D481" i="79"/>
  <c r="E481" i="79"/>
  <c r="F481" i="79"/>
  <c r="D482" i="79"/>
  <c r="G415" i="79" s="1"/>
  <c r="E482" i="79"/>
  <c r="F482" i="79"/>
  <c r="D483" i="79"/>
  <c r="G416" i="79" s="1"/>
  <c r="E483" i="79"/>
  <c r="F483" i="79"/>
  <c r="D484" i="79"/>
  <c r="E484" i="79"/>
  <c r="F484" i="79"/>
  <c r="D485" i="79"/>
  <c r="G418" i="79" s="1"/>
  <c r="E485" i="79"/>
  <c r="F485" i="79"/>
  <c r="C477" i="79"/>
  <c r="C478" i="79"/>
  <c r="C479" i="79"/>
  <c r="C480" i="79"/>
  <c r="C481" i="79"/>
  <c r="C482" i="79"/>
  <c r="C483" i="79"/>
  <c r="C484" i="79"/>
  <c r="C485" i="79"/>
  <c r="C476" i="79"/>
  <c r="D317" i="79"/>
  <c r="E317" i="79"/>
  <c r="D318" i="79"/>
  <c r="E318" i="79"/>
  <c r="D319" i="79"/>
  <c r="E319" i="79"/>
  <c r="D320" i="79"/>
  <c r="E320" i="79"/>
  <c r="D321" i="79"/>
  <c r="E321" i="79"/>
  <c r="D322" i="79"/>
  <c r="E322" i="79"/>
  <c r="D323" i="79"/>
  <c r="E323" i="79"/>
  <c r="D324" i="79"/>
  <c r="E324" i="79"/>
  <c r="D325" i="79"/>
  <c r="E325" i="79"/>
  <c r="D326" i="79"/>
  <c r="E326" i="79"/>
  <c r="C318" i="79"/>
  <c r="C319" i="79"/>
  <c r="C320" i="79"/>
  <c r="C321" i="79"/>
  <c r="C322" i="79"/>
  <c r="C323" i="79"/>
  <c r="C324" i="79"/>
  <c r="C325" i="79"/>
  <c r="C326" i="79"/>
  <c r="C317" i="79"/>
  <c r="D123" i="75"/>
  <c r="C123" i="75"/>
  <c r="B123" i="75"/>
  <c r="G795" i="79"/>
  <c r="H795" i="79" s="1"/>
  <c r="C788" i="79"/>
  <c r="C789" i="79"/>
  <c r="C790" i="79"/>
  <c r="C791" i="79"/>
  <c r="C792" i="79"/>
  <c r="C793" i="79"/>
  <c r="C794" i="79"/>
  <c r="C795" i="79"/>
  <c r="C796" i="79"/>
  <c r="C787" i="79"/>
  <c r="D690" i="79"/>
  <c r="E690" i="79"/>
  <c r="F690" i="79"/>
  <c r="D691" i="79"/>
  <c r="E691" i="79"/>
  <c r="F691" i="79"/>
  <c r="D692" i="79"/>
  <c r="E692" i="79"/>
  <c r="F692" i="79"/>
  <c r="D693" i="79"/>
  <c r="E693" i="79"/>
  <c r="F693" i="79"/>
  <c r="D694" i="79"/>
  <c r="F649" i="79" s="1"/>
  <c r="E694" i="79"/>
  <c r="F694" i="79"/>
  <c r="D695" i="79"/>
  <c r="E695" i="79"/>
  <c r="F695" i="79"/>
  <c r="D696" i="79"/>
  <c r="E696" i="79"/>
  <c r="F696" i="79"/>
  <c r="D697" i="79"/>
  <c r="E697" i="79"/>
  <c r="F697" i="79"/>
  <c r="C691" i="79"/>
  <c r="C692" i="79"/>
  <c r="C693" i="79"/>
  <c r="C694" i="79"/>
  <c r="C695" i="79"/>
  <c r="C696" i="79"/>
  <c r="C697" i="79"/>
  <c r="C690" i="79"/>
  <c r="D677" i="79"/>
  <c r="E677" i="79"/>
  <c r="F677" i="79"/>
  <c r="D678" i="79"/>
  <c r="E678" i="79"/>
  <c r="F678" i="79"/>
  <c r="D679" i="79"/>
  <c r="E679" i="79"/>
  <c r="F679" i="79"/>
  <c r="D680" i="79"/>
  <c r="E680" i="79"/>
  <c r="F680" i="79"/>
  <c r="D681" i="79"/>
  <c r="E681" i="79"/>
  <c r="F681" i="79"/>
  <c r="D682" i="79"/>
  <c r="E682" i="79"/>
  <c r="F682" i="79"/>
  <c r="D683" i="79"/>
  <c r="E683" i="79"/>
  <c r="F683" i="79"/>
  <c r="D684" i="79"/>
  <c r="E684" i="79"/>
  <c r="F684" i="79"/>
  <c r="C678" i="79"/>
  <c r="C679" i="79"/>
  <c r="C680" i="79"/>
  <c r="C681" i="79"/>
  <c r="C682" i="79"/>
  <c r="C683" i="79"/>
  <c r="C684" i="79"/>
  <c r="C677" i="79"/>
  <c r="D563" i="79"/>
  <c r="E563" i="79"/>
  <c r="F563" i="79"/>
  <c r="D564" i="79"/>
  <c r="F520" i="79" s="1"/>
  <c r="E564" i="79"/>
  <c r="F564" i="79"/>
  <c r="D565" i="79"/>
  <c r="F521" i="79" s="1"/>
  <c r="E565" i="79"/>
  <c r="F565" i="79"/>
  <c r="D566" i="79"/>
  <c r="F522" i="79" s="1"/>
  <c r="E566" i="79"/>
  <c r="F566" i="79"/>
  <c r="D567" i="79"/>
  <c r="F523" i="79" s="1"/>
  <c r="E567" i="79"/>
  <c r="F567" i="79"/>
  <c r="D568" i="79"/>
  <c r="F524" i="79" s="1"/>
  <c r="E568" i="79"/>
  <c r="F568" i="79"/>
  <c r="D569" i="79"/>
  <c r="F525" i="79" s="1"/>
  <c r="E569" i="79"/>
  <c r="F569" i="79"/>
  <c r="D570" i="79"/>
  <c r="E570" i="79"/>
  <c r="F570" i="79"/>
  <c r="D571" i="79"/>
  <c r="F527" i="79" s="1"/>
  <c r="E571" i="79"/>
  <c r="F571" i="79"/>
  <c r="D572" i="79"/>
  <c r="E572" i="79"/>
  <c r="F572" i="79"/>
  <c r="C564" i="79"/>
  <c r="C565" i="79"/>
  <c r="C566" i="79"/>
  <c r="C567" i="79"/>
  <c r="C568" i="79"/>
  <c r="C569" i="79"/>
  <c r="C570" i="79"/>
  <c r="C571" i="79"/>
  <c r="C572" i="79"/>
  <c r="C563" i="79"/>
  <c r="D460" i="79"/>
  <c r="E460" i="79"/>
  <c r="F460" i="79"/>
  <c r="D461" i="79"/>
  <c r="E461" i="79"/>
  <c r="F461" i="79"/>
  <c r="D462" i="79"/>
  <c r="E462" i="79"/>
  <c r="F462" i="79"/>
  <c r="D463" i="79"/>
  <c r="F412" i="79" s="1"/>
  <c r="E463" i="79"/>
  <c r="F463" i="79"/>
  <c r="D464" i="79"/>
  <c r="F413" i="79" s="1"/>
  <c r="E464" i="79"/>
  <c r="F464" i="79"/>
  <c r="D465" i="79"/>
  <c r="F414" i="79" s="1"/>
  <c r="E465" i="79"/>
  <c r="F465" i="79"/>
  <c r="D466" i="79"/>
  <c r="F415" i="79" s="1"/>
  <c r="E466" i="79"/>
  <c r="F466" i="79"/>
  <c r="D467" i="79"/>
  <c r="F416" i="79" s="1"/>
  <c r="E467" i="79"/>
  <c r="F467" i="79"/>
  <c r="D468" i="79"/>
  <c r="F417" i="79" s="1"/>
  <c r="E468" i="79"/>
  <c r="F468" i="79"/>
  <c r="D469" i="79"/>
  <c r="F418" i="79" s="1"/>
  <c r="E469" i="79"/>
  <c r="F469" i="79"/>
  <c r="C461" i="79"/>
  <c r="C462" i="79"/>
  <c r="C463" i="79"/>
  <c r="C464" i="79"/>
  <c r="C465" i="79"/>
  <c r="C466" i="79"/>
  <c r="C467" i="79"/>
  <c r="C468" i="79"/>
  <c r="C469" i="79"/>
  <c r="C460" i="79"/>
  <c r="D301" i="79"/>
  <c r="E301" i="79"/>
  <c r="D302" i="79"/>
  <c r="E302" i="79"/>
  <c r="D303" i="79"/>
  <c r="E303" i="79"/>
  <c r="D304" i="79"/>
  <c r="E304" i="79"/>
  <c r="D305" i="79"/>
  <c r="E305" i="79"/>
  <c r="D306" i="79"/>
  <c r="E306" i="79"/>
  <c r="D307" i="79"/>
  <c r="E307" i="79"/>
  <c r="D308" i="79"/>
  <c r="E308" i="79"/>
  <c r="D309" i="79"/>
  <c r="E309" i="79"/>
  <c r="D310" i="79"/>
  <c r="E310" i="79"/>
  <c r="C302" i="79"/>
  <c r="C303" i="79"/>
  <c r="C304" i="79"/>
  <c r="C305" i="79"/>
  <c r="C306" i="79"/>
  <c r="C307" i="79"/>
  <c r="C308" i="79"/>
  <c r="C309" i="79"/>
  <c r="C310" i="79"/>
  <c r="C301" i="79"/>
  <c r="D547" i="79"/>
  <c r="E519" i="79" s="1"/>
  <c r="E547" i="79"/>
  <c r="F547" i="79"/>
  <c r="D548" i="79"/>
  <c r="E520" i="79" s="1"/>
  <c r="E548" i="79"/>
  <c r="F548" i="79"/>
  <c r="D549" i="79"/>
  <c r="E521" i="79" s="1"/>
  <c r="E549" i="79"/>
  <c r="F549" i="79"/>
  <c r="D550" i="79"/>
  <c r="E522" i="79" s="1"/>
  <c r="E550" i="79"/>
  <c r="F550" i="79"/>
  <c r="D551" i="79"/>
  <c r="E523" i="79" s="1"/>
  <c r="E551" i="79"/>
  <c r="F551" i="79"/>
  <c r="D552" i="79"/>
  <c r="E524" i="79" s="1"/>
  <c r="E552" i="79"/>
  <c r="F552" i="79"/>
  <c r="D553" i="79"/>
  <c r="E525" i="79" s="1"/>
  <c r="E553" i="79"/>
  <c r="F553" i="79"/>
  <c r="D554" i="79"/>
  <c r="E526" i="79" s="1"/>
  <c r="E554" i="79"/>
  <c r="F554" i="79"/>
  <c r="D555" i="79"/>
  <c r="E527" i="79" s="1"/>
  <c r="E555" i="79"/>
  <c r="F555" i="79"/>
  <c r="D556" i="79"/>
  <c r="E528" i="79" s="1"/>
  <c r="E556" i="79"/>
  <c r="F556" i="79"/>
  <c r="C548" i="79"/>
  <c r="C549" i="79"/>
  <c r="C550" i="79"/>
  <c r="C551" i="79"/>
  <c r="C552" i="79"/>
  <c r="C553" i="79"/>
  <c r="C554" i="79"/>
  <c r="C555" i="79"/>
  <c r="C556" i="79"/>
  <c r="C547" i="79"/>
  <c r="E445" i="79"/>
  <c r="E446" i="79"/>
  <c r="E447" i="79"/>
  <c r="E448" i="79"/>
  <c r="E449" i="79"/>
  <c r="E450" i="79"/>
  <c r="E451" i="79"/>
  <c r="E452" i="79"/>
  <c r="E453" i="79"/>
  <c r="D444" i="79"/>
  <c r="F444" i="79"/>
  <c r="D445" i="79"/>
  <c r="F445" i="79"/>
  <c r="D446" i="79"/>
  <c r="F446" i="79"/>
  <c r="D447" i="79"/>
  <c r="E412" i="79" s="1"/>
  <c r="F447" i="79"/>
  <c r="D448" i="79"/>
  <c r="E413" i="79" s="1"/>
  <c r="F448" i="79"/>
  <c r="D449" i="79"/>
  <c r="E414" i="79" s="1"/>
  <c r="F449" i="79"/>
  <c r="D450" i="79"/>
  <c r="E415" i="79" s="1"/>
  <c r="F450" i="79"/>
  <c r="D451" i="79"/>
  <c r="E416" i="79" s="1"/>
  <c r="F451" i="79"/>
  <c r="D452" i="79"/>
  <c r="E417" i="79" s="1"/>
  <c r="F452" i="79"/>
  <c r="D453" i="79"/>
  <c r="F453" i="79"/>
  <c r="C445" i="79"/>
  <c r="C446" i="79"/>
  <c r="C447" i="79"/>
  <c r="C448" i="79"/>
  <c r="C449" i="79"/>
  <c r="C450" i="79"/>
  <c r="C451" i="79"/>
  <c r="C452" i="79"/>
  <c r="C453" i="79"/>
  <c r="C444" i="79"/>
  <c r="P1072" i="79"/>
  <c r="L1073" i="79"/>
  <c r="M1073" i="79"/>
  <c r="N1073" i="79"/>
  <c r="O1073" i="79"/>
  <c r="P1073" i="79"/>
  <c r="L1074" i="79"/>
  <c r="M1074" i="79"/>
  <c r="N1074" i="79"/>
  <c r="O1074" i="79"/>
  <c r="P1074" i="79"/>
  <c r="L1075" i="79"/>
  <c r="M1075" i="79"/>
  <c r="N1075" i="79"/>
  <c r="O1075" i="79"/>
  <c r="P1075" i="79"/>
  <c r="L1076" i="79"/>
  <c r="M1076" i="79"/>
  <c r="N1076" i="79"/>
  <c r="O1076" i="79"/>
  <c r="P1076" i="79"/>
  <c r="L1077" i="79"/>
  <c r="M1077" i="79"/>
  <c r="N1077" i="79"/>
  <c r="O1077" i="79"/>
  <c r="P1077" i="79"/>
  <c r="L1078" i="79"/>
  <c r="M1078" i="79"/>
  <c r="N1078" i="79"/>
  <c r="O1078" i="79"/>
  <c r="P1078" i="79"/>
  <c r="L1079" i="79"/>
  <c r="M1079" i="79"/>
  <c r="N1079" i="79"/>
  <c r="O1079" i="79"/>
  <c r="P1079" i="79"/>
  <c r="L1080" i="79"/>
  <c r="M1080" i="79"/>
  <c r="N1080" i="79"/>
  <c r="O1080" i="79"/>
  <c r="P1080" i="79"/>
  <c r="L1081" i="79"/>
  <c r="M1081" i="79"/>
  <c r="N1081" i="79"/>
  <c r="O1081" i="79"/>
  <c r="P1081" i="79"/>
  <c r="M1072" i="79"/>
  <c r="N1072" i="79"/>
  <c r="O1072" i="79"/>
  <c r="L1072" i="79"/>
  <c r="F1072" i="79"/>
  <c r="F1073" i="79"/>
  <c r="F1074" i="79"/>
  <c r="F1075" i="79"/>
  <c r="F1076" i="79"/>
  <c r="F1077" i="79"/>
  <c r="I1077" i="79" s="1"/>
  <c r="F1078" i="79"/>
  <c r="I1078" i="79" s="1"/>
  <c r="F1079" i="79"/>
  <c r="I1079" i="79" s="1"/>
  <c r="F1080" i="79"/>
  <c r="I1080" i="79" s="1"/>
  <c r="F1081" i="79"/>
  <c r="D1072" i="79"/>
  <c r="E1072" i="79"/>
  <c r="D1073" i="79"/>
  <c r="E1073" i="79"/>
  <c r="D1074" i="79"/>
  <c r="E1074" i="79"/>
  <c r="D1075" i="79"/>
  <c r="E1075" i="79"/>
  <c r="D1076" i="79"/>
  <c r="E1076" i="79"/>
  <c r="D1077" i="79"/>
  <c r="E1077" i="79"/>
  <c r="D1078" i="79"/>
  <c r="E1078" i="79"/>
  <c r="D1079" i="79"/>
  <c r="E1079" i="79"/>
  <c r="D1080" i="79"/>
  <c r="E1080" i="79"/>
  <c r="D1081" i="79"/>
  <c r="E1081" i="79"/>
  <c r="C1073" i="79"/>
  <c r="C1074" i="79"/>
  <c r="C1075" i="79"/>
  <c r="C1076" i="79"/>
  <c r="C1077" i="79"/>
  <c r="C1078" i="79"/>
  <c r="C1079" i="79"/>
  <c r="C1080" i="79"/>
  <c r="C1081" i="79"/>
  <c r="C1072" i="79"/>
  <c r="F1028" i="79"/>
  <c r="F1027" i="79"/>
  <c r="D1028" i="79"/>
  <c r="D1027" i="79"/>
  <c r="C1028" i="79"/>
  <c r="E1028" i="79" s="1"/>
  <c r="C1027" i="79"/>
  <c r="E1027" i="79" s="1"/>
  <c r="D91" i="75"/>
  <c r="C91" i="75"/>
  <c r="B91" i="75"/>
  <c r="F773" i="79"/>
  <c r="F774" i="79"/>
  <c r="F775" i="79"/>
  <c r="F776" i="79"/>
  <c r="F777" i="79"/>
  <c r="F778" i="79"/>
  <c r="F779" i="79"/>
  <c r="F780" i="79"/>
  <c r="F781" i="79"/>
  <c r="F772" i="79"/>
  <c r="E772" i="79"/>
  <c r="E773" i="79"/>
  <c r="E774" i="79"/>
  <c r="E775" i="79"/>
  <c r="E776" i="79"/>
  <c r="E777" i="79"/>
  <c r="E778" i="79"/>
  <c r="E779" i="79"/>
  <c r="E780" i="79"/>
  <c r="E781" i="79"/>
  <c r="D772" i="79"/>
  <c r="D773" i="79"/>
  <c r="D774" i="79"/>
  <c r="D775" i="79"/>
  <c r="D776" i="79"/>
  <c r="D777" i="79"/>
  <c r="D778" i="79"/>
  <c r="D779" i="79"/>
  <c r="D780" i="79"/>
  <c r="D781" i="79"/>
  <c r="C773" i="79"/>
  <c r="C774" i="79"/>
  <c r="C775" i="79"/>
  <c r="C776" i="79"/>
  <c r="C777" i="79"/>
  <c r="C778" i="79"/>
  <c r="C779" i="79"/>
  <c r="C780" i="79"/>
  <c r="C781" i="79"/>
  <c r="C772" i="79"/>
  <c r="H692" i="79" l="1"/>
  <c r="I692" i="79"/>
  <c r="G692" i="79"/>
  <c r="G709" i="79"/>
  <c r="H709" i="79"/>
  <c r="I709" i="79"/>
  <c r="L709" i="79" s="1"/>
  <c r="H684" i="79"/>
  <c r="G684" i="79"/>
  <c r="I684" i="79"/>
  <c r="I695" i="79"/>
  <c r="L695" i="79" s="1"/>
  <c r="G695" i="79"/>
  <c r="J695" i="79" s="1"/>
  <c r="H695" i="79"/>
  <c r="K695" i="79" s="1"/>
  <c r="H691" i="79"/>
  <c r="I691" i="79"/>
  <c r="G691" i="79"/>
  <c r="G708" i="79"/>
  <c r="J708" i="79" s="1"/>
  <c r="H708" i="79"/>
  <c r="I708" i="79"/>
  <c r="L708" i="79" s="1"/>
  <c r="G704" i="79"/>
  <c r="H704" i="79"/>
  <c r="I704" i="79"/>
  <c r="L704" i="79" s="1"/>
  <c r="H681" i="79"/>
  <c r="K681" i="79" s="1"/>
  <c r="I681" i="79"/>
  <c r="L681" i="79" s="1"/>
  <c r="G681" i="79"/>
  <c r="J681" i="79" s="1"/>
  <c r="H696" i="79"/>
  <c r="G696" i="79"/>
  <c r="I696" i="79"/>
  <c r="I680" i="79"/>
  <c r="G680" i="79"/>
  <c r="H680" i="79"/>
  <c r="H683" i="79"/>
  <c r="K683" i="79" s="1"/>
  <c r="G683" i="79"/>
  <c r="J683" i="79" s="1"/>
  <c r="I683" i="79"/>
  <c r="L683" i="79" s="1"/>
  <c r="I679" i="79"/>
  <c r="L679" i="79" s="1"/>
  <c r="G679" i="79"/>
  <c r="J679" i="79" s="1"/>
  <c r="H679" i="79"/>
  <c r="K679" i="79" s="1"/>
  <c r="H694" i="79"/>
  <c r="I694" i="79"/>
  <c r="G694" i="79"/>
  <c r="I690" i="79"/>
  <c r="L690" i="79" s="1"/>
  <c r="H690" i="79"/>
  <c r="K690" i="79" s="1"/>
  <c r="G690" i="79"/>
  <c r="J690" i="79" s="1"/>
  <c r="I707" i="79"/>
  <c r="L707" i="79" s="1"/>
  <c r="H707" i="79"/>
  <c r="K707" i="79" s="1"/>
  <c r="G707" i="79"/>
  <c r="J707" i="79" s="1"/>
  <c r="H703" i="79"/>
  <c r="K703" i="79" s="1"/>
  <c r="G703" i="79"/>
  <c r="J703" i="79" s="1"/>
  <c r="I703" i="79"/>
  <c r="L703" i="79" s="1"/>
  <c r="G705" i="79"/>
  <c r="H705" i="79"/>
  <c r="I705" i="79"/>
  <c r="H682" i="79"/>
  <c r="G682" i="79"/>
  <c r="I682" i="79"/>
  <c r="L682" i="79" s="1"/>
  <c r="I678" i="79"/>
  <c r="G678" i="79"/>
  <c r="J678" i="79" s="1"/>
  <c r="H678" i="79"/>
  <c r="H697" i="79"/>
  <c r="K697" i="79" s="1"/>
  <c r="I697" i="79"/>
  <c r="L697" i="79" s="1"/>
  <c r="G697" i="79"/>
  <c r="J697" i="79" s="1"/>
  <c r="G693" i="79"/>
  <c r="H693" i="79"/>
  <c r="I693" i="79"/>
  <c r="G710" i="79"/>
  <c r="J710" i="79" s="1"/>
  <c r="H710" i="79"/>
  <c r="K710" i="79" s="1"/>
  <c r="I710" i="79"/>
  <c r="L710" i="79" s="1"/>
  <c r="H706" i="79"/>
  <c r="K706" i="79" s="1"/>
  <c r="G706" i="79"/>
  <c r="J706" i="79" s="1"/>
  <c r="I706" i="79"/>
  <c r="L706" i="79" s="1"/>
  <c r="G677" i="79"/>
  <c r="J677" i="79" s="1"/>
  <c r="H677" i="79"/>
  <c r="K677" i="79" s="1"/>
  <c r="I677" i="79"/>
  <c r="L677" i="79" s="1"/>
  <c r="F251" i="75"/>
  <c r="E156" i="75"/>
  <c r="H182" i="95" s="1"/>
  <c r="G123" i="75"/>
  <c r="F123" i="75"/>
  <c r="G251" i="75"/>
  <c r="J709" i="79"/>
  <c r="K709" i="79"/>
  <c r="J705" i="79"/>
  <c r="K705" i="79"/>
  <c r="L705" i="79"/>
  <c r="J704" i="79"/>
  <c r="K704" i="79"/>
  <c r="J694" i="79"/>
  <c r="K694" i="79"/>
  <c r="L694" i="79"/>
  <c r="J693" i="79"/>
  <c r="K693" i="79"/>
  <c r="L693" i="79"/>
  <c r="K696" i="79"/>
  <c r="L696" i="79"/>
  <c r="J696" i="79"/>
  <c r="K692" i="79"/>
  <c r="L692" i="79"/>
  <c r="J692" i="79"/>
  <c r="K691" i="79"/>
  <c r="L691" i="79"/>
  <c r="J691" i="79"/>
  <c r="K678" i="79"/>
  <c r="L678" i="79"/>
  <c r="J682" i="79"/>
  <c r="K682" i="79"/>
  <c r="J680" i="79"/>
  <c r="L680" i="79"/>
  <c r="K680" i="79"/>
  <c r="K708" i="79"/>
  <c r="K684" i="79"/>
  <c r="L684" i="79"/>
  <c r="J684" i="79"/>
  <c r="E645" i="79"/>
  <c r="G449" i="79"/>
  <c r="J449" i="79" s="1"/>
  <c r="I449" i="79"/>
  <c r="L449" i="79" s="1"/>
  <c r="H449" i="79"/>
  <c r="K449" i="79" s="1"/>
  <c r="G482" i="79"/>
  <c r="J482" i="79" s="1"/>
  <c r="H482" i="79"/>
  <c r="K482" i="79" s="1"/>
  <c r="I482" i="79"/>
  <c r="L482" i="79" s="1"/>
  <c r="I478" i="79"/>
  <c r="L478" i="79" s="1"/>
  <c r="G478" i="79"/>
  <c r="J478" i="79" s="1"/>
  <c r="H478" i="79"/>
  <c r="K478" i="79" s="1"/>
  <c r="H447" i="79"/>
  <c r="K447" i="79" s="1"/>
  <c r="I447" i="79"/>
  <c r="L447" i="79" s="1"/>
  <c r="G447" i="79"/>
  <c r="J447" i="79" s="1"/>
  <c r="I469" i="79"/>
  <c r="L469" i="79" s="1"/>
  <c r="G469" i="79"/>
  <c r="J469" i="79" s="1"/>
  <c r="H469" i="79"/>
  <c r="K469" i="79" s="1"/>
  <c r="H465" i="79"/>
  <c r="K465" i="79" s="1"/>
  <c r="I465" i="79"/>
  <c r="L465" i="79" s="1"/>
  <c r="G465" i="79"/>
  <c r="J465" i="79" s="1"/>
  <c r="G485" i="79"/>
  <c r="J485" i="79" s="1"/>
  <c r="H485" i="79"/>
  <c r="K485" i="79" s="1"/>
  <c r="I485" i="79"/>
  <c r="L485" i="79" s="1"/>
  <c r="G468" i="79"/>
  <c r="J468" i="79" s="1"/>
  <c r="H468" i="79"/>
  <c r="K468" i="79" s="1"/>
  <c r="I468" i="79"/>
  <c r="L468" i="79" s="1"/>
  <c r="G464" i="79"/>
  <c r="J464" i="79" s="1"/>
  <c r="H464" i="79"/>
  <c r="K464" i="79" s="1"/>
  <c r="I464" i="79"/>
  <c r="L464" i="79" s="1"/>
  <c r="I480" i="79"/>
  <c r="L480" i="79" s="1"/>
  <c r="G480" i="79"/>
  <c r="J480" i="79" s="1"/>
  <c r="H480" i="79"/>
  <c r="K480" i="79" s="1"/>
  <c r="I588" i="79"/>
  <c r="L588" i="79" s="1"/>
  <c r="H588" i="79"/>
  <c r="K588" i="79" s="1"/>
  <c r="G588" i="79"/>
  <c r="J588" i="79" s="1"/>
  <c r="I467" i="79"/>
  <c r="L467" i="79" s="1"/>
  <c r="G467" i="79"/>
  <c r="J467" i="79" s="1"/>
  <c r="H467" i="79"/>
  <c r="K467" i="79" s="1"/>
  <c r="I463" i="79"/>
  <c r="L463" i="79" s="1"/>
  <c r="G463" i="79"/>
  <c r="J463" i="79" s="1"/>
  <c r="H463" i="79"/>
  <c r="K463" i="79" s="1"/>
  <c r="I448" i="79"/>
  <c r="L448" i="79" s="1"/>
  <c r="G448" i="79"/>
  <c r="J448" i="79" s="1"/>
  <c r="H448" i="79"/>
  <c r="K448" i="79" s="1"/>
  <c r="I452" i="79"/>
  <c r="L452" i="79" s="1"/>
  <c r="G452" i="79"/>
  <c r="J452" i="79" s="1"/>
  <c r="H452" i="79"/>
  <c r="K452" i="79" s="1"/>
  <c r="H483" i="79"/>
  <c r="K483" i="79" s="1"/>
  <c r="I483" i="79"/>
  <c r="L483" i="79" s="1"/>
  <c r="G483" i="79"/>
  <c r="J483" i="79" s="1"/>
  <c r="I479" i="79"/>
  <c r="L479" i="79" s="1"/>
  <c r="G479" i="79"/>
  <c r="J479" i="79" s="1"/>
  <c r="H479" i="79"/>
  <c r="K479" i="79" s="1"/>
  <c r="I451" i="79"/>
  <c r="L451" i="79" s="1"/>
  <c r="H451" i="79"/>
  <c r="K451" i="79" s="1"/>
  <c r="G451" i="79"/>
  <c r="J451" i="79" s="1"/>
  <c r="I450" i="79"/>
  <c r="L450" i="79" s="1"/>
  <c r="H450" i="79"/>
  <c r="K450" i="79" s="1"/>
  <c r="G450" i="79"/>
  <c r="J450" i="79" s="1"/>
  <c r="I466" i="79"/>
  <c r="L466" i="79" s="1"/>
  <c r="G466" i="79"/>
  <c r="J466" i="79" s="1"/>
  <c r="H466" i="79"/>
  <c r="K466" i="79" s="1"/>
  <c r="G586" i="79"/>
  <c r="J586" i="79" s="1"/>
  <c r="I586" i="79"/>
  <c r="L586" i="79" s="1"/>
  <c r="H586" i="79"/>
  <c r="K586" i="79" s="1"/>
  <c r="G582" i="79"/>
  <c r="J582" i="79" s="1"/>
  <c r="H582" i="79"/>
  <c r="K582" i="79" s="1"/>
  <c r="I582" i="79"/>
  <c r="L582" i="79" s="1"/>
  <c r="G585" i="79"/>
  <c r="J585" i="79" s="1"/>
  <c r="H585" i="79"/>
  <c r="K585" i="79" s="1"/>
  <c r="I585" i="79"/>
  <c r="L585" i="79" s="1"/>
  <c r="G581" i="79"/>
  <c r="J581" i="79" s="1"/>
  <c r="H581" i="79"/>
  <c r="K581" i="79" s="1"/>
  <c r="I581" i="79"/>
  <c r="L581" i="79" s="1"/>
  <c r="G584" i="79"/>
  <c r="J584" i="79" s="1"/>
  <c r="H584" i="79"/>
  <c r="K584" i="79" s="1"/>
  <c r="I584" i="79"/>
  <c r="L584" i="79" s="1"/>
  <c r="G580" i="79"/>
  <c r="J580" i="79" s="1"/>
  <c r="H580" i="79"/>
  <c r="K580" i="79" s="1"/>
  <c r="I580" i="79"/>
  <c r="L580" i="79" s="1"/>
  <c r="G583" i="79"/>
  <c r="J583" i="79" s="1"/>
  <c r="I583" i="79"/>
  <c r="L583" i="79" s="1"/>
  <c r="H583" i="79"/>
  <c r="K583" i="79" s="1"/>
  <c r="G587" i="79"/>
  <c r="J587" i="79" s="1"/>
  <c r="I587" i="79"/>
  <c r="L587" i="79" s="1"/>
  <c r="H587" i="79"/>
  <c r="K587" i="79" s="1"/>
  <c r="G527" i="79"/>
  <c r="G569" i="79"/>
  <c r="J569" i="79" s="1"/>
  <c r="H569" i="79"/>
  <c r="K569" i="79" s="1"/>
  <c r="I569" i="79"/>
  <c r="L569" i="79" s="1"/>
  <c r="G565" i="79"/>
  <c r="J565" i="79" s="1"/>
  <c r="H565" i="79"/>
  <c r="K565" i="79" s="1"/>
  <c r="I565" i="79"/>
  <c r="L565" i="79" s="1"/>
  <c r="H568" i="79"/>
  <c r="K568" i="79" s="1"/>
  <c r="I568" i="79"/>
  <c r="L568" i="79" s="1"/>
  <c r="G568" i="79"/>
  <c r="J568" i="79" s="1"/>
  <c r="G564" i="79"/>
  <c r="J564" i="79" s="1"/>
  <c r="H564" i="79"/>
  <c r="K564" i="79" s="1"/>
  <c r="I564" i="79"/>
  <c r="L564" i="79" s="1"/>
  <c r="G571" i="79"/>
  <c r="J571" i="79" s="1"/>
  <c r="H571" i="79"/>
  <c r="K571" i="79" s="1"/>
  <c r="I571" i="79"/>
  <c r="L571" i="79" s="1"/>
  <c r="G567" i="79"/>
  <c r="J567" i="79" s="1"/>
  <c r="H567" i="79"/>
  <c r="K567" i="79" s="1"/>
  <c r="I567" i="79"/>
  <c r="L567" i="79" s="1"/>
  <c r="G566" i="79"/>
  <c r="J566" i="79" s="1"/>
  <c r="H566" i="79"/>
  <c r="K566" i="79" s="1"/>
  <c r="I566" i="79"/>
  <c r="L566" i="79" s="1"/>
  <c r="H572" i="79"/>
  <c r="K572" i="79" s="1"/>
  <c r="I572" i="79"/>
  <c r="L572" i="79" s="1"/>
  <c r="G572" i="79"/>
  <c r="J572" i="79" s="1"/>
  <c r="F528" i="79"/>
  <c r="G570" i="79"/>
  <c r="J570" i="79" s="1"/>
  <c r="I570" i="79"/>
  <c r="L570" i="79" s="1"/>
  <c r="H570" i="79"/>
  <c r="K570" i="79" s="1"/>
  <c r="F526" i="79"/>
  <c r="I563" i="79"/>
  <c r="L563" i="79" s="1"/>
  <c r="H563" i="79"/>
  <c r="K563" i="79" s="1"/>
  <c r="G563" i="79"/>
  <c r="J563" i="79" s="1"/>
  <c r="F519" i="79"/>
  <c r="I579" i="79"/>
  <c r="L579" i="79" s="1"/>
  <c r="H579" i="79"/>
  <c r="K579" i="79" s="1"/>
  <c r="G579" i="79"/>
  <c r="J579" i="79" s="1"/>
  <c r="G519" i="79"/>
  <c r="G484" i="79"/>
  <c r="J484" i="79" s="1"/>
  <c r="H484" i="79"/>
  <c r="K484" i="79" s="1"/>
  <c r="G417" i="79"/>
  <c r="I484" i="79"/>
  <c r="L484" i="79" s="1"/>
  <c r="I476" i="79"/>
  <c r="L476" i="79" s="1"/>
  <c r="H476" i="79"/>
  <c r="K476" i="79" s="1"/>
  <c r="G476" i="79"/>
  <c r="J476" i="79" s="1"/>
  <c r="G409" i="79"/>
  <c r="G414" i="79"/>
  <c r="G481" i="79"/>
  <c r="J481" i="79" s="1"/>
  <c r="H481" i="79"/>
  <c r="K481" i="79" s="1"/>
  <c r="I481" i="79"/>
  <c r="L481" i="79" s="1"/>
  <c r="G410" i="79"/>
  <c r="G477" i="79"/>
  <c r="J477" i="79" s="1"/>
  <c r="H477" i="79"/>
  <c r="K477" i="79" s="1"/>
  <c r="I477" i="79"/>
  <c r="L477" i="79" s="1"/>
  <c r="G462" i="79"/>
  <c r="J462" i="79" s="1"/>
  <c r="H462" i="79"/>
  <c r="K462" i="79" s="1"/>
  <c r="F411" i="79"/>
  <c r="I462" i="79"/>
  <c r="L462" i="79" s="1"/>
  <c r="G461" i="79"/>
  <c r="J461" i="79" s="1"/>
  <c r="H461" i="79"/>
  <c r="K461" i="79" s="1"/>
  <c r="F410" i="79"/>
  <c r="I461" i="79"/>
  <c r="L461" i="79" s="1"/>
  <c r="H460" i="79"/>
  <c r="K460" i="79" s="1"/>
  <c r="I460" i="79"/>
  <c r="L460" i="79" s="1"/>
  <c r="G460" i="79"/>
  <c r="J460" i="79" s="1"/>
  <c r="F409" i="79"/>
  <c r="E409" i="79"/>
  <c r="H444" i="79"/>
  <c r="K444" i="79" s="1"/>
  <c r="I444" i="79"/>
  <c r="L444" i="79" s="1"/>
  <c r="G444" i="79"/>
  <c r="J444" i="79" s="1"/>
  <c r="G446" i="79"/>
  <c r="J446" i="79" s="1"/>
  <c r="I446" i="79"/>
  <c r="L446" i="79" s="1"/>
  <c r="E411" i="79"/>
  <c r="H446" i="79"/>
  <c r="K446" i="79" s="1"/>
  <c r="G445" i="79"/>
  <c r="J445" i="79" s="1"/>
  <c r="E410" i="79"/>
  <c r="H445" i="79"/>
  <c r="K445" i="79" s="1"/>
  <c r="I445" i="79"/>
  <c r="L445" i="79" s="1"/>
  <c r="G453" i="79"/>
  <c r="J453" i="79" s="1"/>
  <c r="H453" i="79"/>
  <c r="K453" i="79" s="1"/>
  <c r="I453" i="79"/>
  <c r="L453" i="79" s="1"/>
  <c r="E418" i="79"/>
  <c r="G549" i="79"/>
  <c r="J549" i="79" s="1"/>
  <c r="H549" i="79"/>
  <c r="K549" i="79" s="1"/>
  <c r="I549" i="79"/>
  <c r="L549" i="79" s="1"/>
  <c r="I552" i="79"/>
  <c r="L552" i="79" s="1"/>
  <c r="G552" i="79"/>
  <c r="J552" i="79" s="1"/>
  <c r="H552" i="79"/>
  <c r="K552" i="79" s="1"/>
  <c r="G548" i="79"/>
  <c r="J548" i="79" s="1"/>
  <c r="H548" i="79"/>
  <c r="K548" i="79" s="1"/>
  <c r="I548" i="79"/>
  <c r="L548" i="79" s="1"/>
  <c r="G555" i="79"/>
  <c r="J555" i="79" s="1"/>
  <c r="H555" i="79"/>
  <c r="K555" i="79" s="1"/>
  <c r="I555" i="79"/>
  <c r="L555" i="79" s="1"/>
  <c r="H551" i="79"/>
  <c r="K551" i="79" s="1"/>
  <c r="I551" i="79"/>
  <c r="L551" i="79" s="1"/>
  <c r="G551" i="79"/>
  <c r="J551" i="79" s="1"/>
  <c r="G547" i="79"/>
  <c r="I86" i="62" s="1"/>
  <c r="G553" i="79"/>
  <c r="J553" i="79" s="1"/>
  <c r="H553" i="79"/>
  <c r="K553" i="79" s="1"/>
  <c r="I553" i="79"/>
  <c r="L553" i="79" s="1"/>
  <c r="I554" i="79"/>
  <c r="L554" i="79" s="1"/>
  <c r="G554" i="79"/>
  <c r="J554" i="79" s="1"/>
  <c r="H554" i="79"/>
  <c r="K554" i="79" s="1"/>
  <c r="I550" i="79"/>
  <c r="L550" i="79" s="1"/>
  <c r="G550" i="79"/>
  <c r="J550" i="79" s="1"/>
  <c r="H550" i="79"/>
  <c r="K550" i="79" s="1"/>
  <c r="G556" i="79"/>
  <c r="J556" i="79" s="1"/>
  <c r="I556" i="79"/>
  <c r="L556" i="79" s="1"/>
  <c r="H556" i="79"/>
  <c r="K556" i="79" s="1"/>
  <c r="H547" i="79"/>
  <c r="K547" i="79" s="1"/>
  <c r="I547" i="79"/>
  <c r="L547" i="79" s="1"/>
  <c r="G1027" i="79"/>
  <c r="G772" i="79"/>
  <c r="H772" i="79" s="1"/>
  <c r="Q1072" i="79"/>
  <c r="J251" i="62" s="1"/>
  <c r="G781" i="79"/>
  <c r="K167" i="62" s="1"/>
  <c r="G807" i="79"/>
  <c r="G281" i="75"/>
  <c r="H281" i="75"/>
  <c r="F281" i="75"/>
  <c r="G810" i="79"/>
  <c r="G805" i="79"/>
  <c r="H251" i="75"/>
  <c r="I189" i="62"/>
  <c r="H189" i="62"/>
  <c r="J189" i="62"/>
  <c r="I183" i="62"/>
  <c r="H183" i="62"/>
  <c r="J183" i="62"/>
  <c r="F91" i="75"/>
  <c r="G91" i="75"/>
  <c r="E91" i="75"/>
  <c r="F156" i="75"/>
  <c r="I182" i="95" s="1"/>
  <c r="G156" i="75"/>
  <c r="J194" i="62"/>
  <c r="H194" i="62"/>
  <c r="I194" i="62"/>
  <c r="I182" i="62"/>
  <c r="H182" i="62"/>
  <c r="J182" i="62"/>
  <c r="J204" i="62"/>
  <c r="I204" i="62"/>
  <c r="H204" i="62"/>
  <c r="H192" i="62"/>
  <c r="J192" i="62"/>
  <c r="I192" i="62"/>
  <c r="J186" i="62"/>
  <c r="H186" i="62"/>
  <c r="I186" i="62"/>
  <c r="G181" i="75"/>
  <c r="E181" i="75"/>
  <c r="F181" i="75"/>
  <c r="H205" i="62"/>
  <c r="J205" i="62"/>
  <c r="I205" i="62"/>
  <c r="I193" i="62"/>
  <c r="J193" i="62"/>
  <c r="H193" i="62"/>
  <c r="I187" i="62"/>
  <c r="J187" i="62"/>
  <c r="H187" i="62"/>
  <c r="J201" i="62"/>
  <c r="H201" i="62"/>
  <c r="I201" i="62"/>
  <c r="I206" i="62"/>
  <c r="H206" i="62"/>
  <c r="J206" i="62"/>
  <c r="I188" i="62"/>
  <c r="J188" i="62"/>
  <c r="H188" i="62"/>
  <c r="J203" i="62"/>
  <c r="H203" i="62"/>
  <c r="I203" i="62"/>
  <c r="H191" i="62"/>
  <c r="I191" i="62"/>
  <c r="J191" i="62"/>
  <c r="J185" i="62"/>
  <c r="H185" i="62"/>
  <c r="I185" i="62"/>
  <c r="E123" i="75"/>
  <c r="H184" i="96" s="1"/>
  <c r="J202" i="62"/>
  <c r="I202" i="62"/>
  <c r="H202" i="62"/>
  <c r="H190" i="62"/>
  <c r="I190" i="62"/>
  <c r="J190" i="62"/>
  <c r="J184" i="62"/>
  <c r="H184" i="62"/>
  <c r="I184" i="62"/>
  <c r="G790" i="79"/>
  <c r="H790" i="79" s="1"/>
  <c r="G793" i="79"/>
  <c r="H793" i="79" s="1"/>
  <c r="G788" i="79"/>
  <c r="H788" i="79" s="1"/>
  <c r="F321" i="79"/>
  <c r="I321" i="79" s="1"/>
  <c r="G321" i="79"/>
  <c r="J321" i="79" s="1"/>
  <c r="H321" i="79"/>
  <c r="K321" i="79" s="1"/>
  <c r="G773" i="79"/>
  <c r="K159" i="62" s="1"/>
  <c r="F310" i="79"/>
  <c r="I310" i="79" s="1"/>
  <c r="G310" i="79"/>
  <c r="J310" i="79" s="1"/>
  <c r="H310" i="79"/>
  <c r="K310" i="79" s="1"/>
  <c r="F304" i="79"/>
  <c r="I304" i="79" s="1"/>
  <c r="G304" i="79"/>
  <c r="J304" i="79" s="1"/>
  <c r="H304" i="79"/>
  <c r="K304" i="79" s="1"/>
  <c r="F305" i="79"/>
  <c r="I305" i="79" s="1"/>
  <c r="G305" i="79"/>
  <c r="J305" i="79" s="1"/>
  <c r="H305" i="79"/>
  <c r="K305" i="79" s="1"/>
  <c r="F326" i="79"/>
  <c r="I326" i="79" s="1"/>
  <c r="G326" i="79"/>
  <c r="J326" i="79" s="1"/>
  <c r="H326" i="79"/>
  <c r="K326" i="79" s="1"/>
  <c r="H320" i="79"/>
  <c r="K320" i="79" s="1"/>
  <c r="F320" i="79"/>
  <c r="I320" i="79" s="1"/>
  <c r="G320" i="79"/>
  <c r="J320" i="79" s="1"/>
  <c r="F309" i="79"/>
  <c r="I309" i="79" s="1"/>
  <c r="G309" i="79"/>
  <c r="J309" i="79" s="1"/>
  <c r="H309" i="79"/>
  <c r="K309" i="79" s="1"/>
  <c r="F303" i="79"/>
  <c r="I303" i="79" s="1"/>
  <c r="G303" i="79"/>
  <c r="J303" i="79" s="1"/>
  <c r="H303" i="79"/>
  <c r="K303" i="79" s="1"/>
  <c r="G791" i="79"/>
  <c r="H791" i="79" s="1"/>
  <c r="G325" i="79"/>
  <c r="J325" i="79" s="1"/>
  <c r="H325" i="79"/>
  <c r="K325" i="79" s="1"/>
  <c r="F325" i="79"/>
  <c r="I325" i="79" s="1"/>
  <c r="F319" i="79"/>
  <c r="I319" i="79" s="1"/>
  <c r="G319" i="79"/>
  <c r="J319" i="79" s="1"/>
  <c r="H319" i="79"/>
  <c r="K319" i="79" s="1"/>
  <c r="G811" i="79"/>
  <c r="G789" i="79"/>
  <c r="H789" i="79" s="1"/>
  <c r="F324" i="79"/>
  <c r="I324" i="79" s="1"/>
  <c r="G324" i="79"/>
  <c r="J324" i="79" s="1"/>
  <c r="H324" i="79"/>
  <c r="K324" i="79" s="1"/>
  <c r="G318" i="79"/>
  <c r="J318" i="79" s="1"/>
  <c r="H318" i="79"/>
  <c r="K318" i="79" s="1"/>
  <c r="F318" i="79"/>
  <c r="I318" i="79" s="1"/>
  <c r="G809" i="79"/>
  <c r="H308" i="79"/>
  <c r="K308" i="79" s="1"/>
  <c r="F308" i="79"/>
  <c r="I308" i="79" s="1"/>
  <c r="G308" i="79"/>
  <c r="J308" i="79" s="1"/>
  <c r="F302" i="79"/>
  <c r="I302" i="79" s="1"/>
  <c r="G302" i="79"/>
  <c r="J302" i="79" s="1"/>
  <c r="H302" i="79"/>
  <c r="K302" i="79" s="1"/>
  <c r="G780" i="79"/>
  <c r="K166" i="62" s="1"/>
  <c r="G307" i="79"/>
  <c r="J307" i="79" s="1"/>
  <c r="F307" i="79"/>
  <c r="I307" i="79" s="1"/>
  <c r="H307" i="79"/>
  <c r="K307" i="79" s="1"/>
  <c r="H301" i="79"/>
  <c r="K301" i="79" s="1"/>
  <c r="G301" i="79"/>
  <c r="J301" i="79" s="1"/>
  <c r="F301" i="79"/>
  <c r="I301" i="79" s="1"/>
  <c r="F323" i="79"/>
  <c r="I323" i="79" s="1"/>
  <c r="G323" i="79"/>
  <c r="J323" i="79" s="1"/>
  <c r="H323" i="79"/>
  <c r="K323" i="79" s="1"/>
  <c r="H317" i="79"/>
  <c r="K317" i="79" s="1"/>
  <c r="G317" i="79"/>
  <c r="J317" i="79" s="1"/>
  <c r="F317" i="79"/>
  <c r="I317" i="79" s="1"/>
  <c r="G778" i="79"/>
  <c r="K164" i="62" s="1"/>
  <c r="G806" i="79"/>
  <c r="G779" i="79"/>
  <c r="K165" i="62" s="1"/>
  <c r="G777" i="79"/>
  <c r="K163" i="62" s="1"/>
  <c r="G775" i="79"/>
  <c r="K161" i="62" s="1"/>
  <c r="F306" i="79"/>
  <c r="I306" i="79" s="1"/>
  <c r="G306" i="79"/>
  <c r="J306" i="79" s="1"/>
  <c r="H306" i="79"/>
  <c r="K306" i="79" s="1"/>
  <c r="F322" i="79"/>
  <c r="I322" i="79" s="1"/>
  <c r="G322" i="79"/>
  <c r="J322" i="79" s="1"/>
  <c r="H322" i="79"/>
  <c r="K322" i="79" s="1"/>
  <c r="G808" i="79"/>
  <c r="G803" i="79"/>
  <c r="G802" i="79"/>
  <c r="G804" i="79"/>
  <c r="G794" i="79"/>
  <c r="H794" i="79" s="1"/>
  <c r="G792" i="79"/>
  <c r="H792" i="79" s="1"/>
  <c r="G787" i="79"/>
  <c r="G796" i="79"/>
  <c r="H796" i="79" s="1"/>
  <c r="G776" i="79"/>
  <c r="K162" i="62" s="1"/>
  <c r="G774" i="79"/>
  <c r="K160" i="62" s="1"/>
  <c r="G1074" i="79"/>
  <c r="G1072" i="79"/>
  <c r="I207" i="95" l="1"/>
  <c r="I181" i="75"/>
  <c r="H207" i="95"/>
  <c r="H181" i="75"/>
  <c r="J207" i="95"/>
  <c r="J181" i="75"/>
  <c r="J156" i="75"/>
  <c r="J182" i="95"/>
  <c r="H91" i="75"/>
  <c r="H181" i="62"/>
  <c r="J547" i="79"/>
  <c r="K161" i="96"/>
  <c r="H787" i="79"/>
  <c r="L161" i="96" s="1"/>
  <c r="K158" i="62"/>
  <c r="K181" i="75" l="1"/>
  <c r="K207" i="95" s="1"/>
  <c r="C286" i="79"/>
  <c r="D286" i="79"/>
  <c r="E286" i="79"/>
  <c r="C287" i="79"/>
  <c r="C288" i="79"/>
  <c r="D288" i="79"/>
  <c r="C289" i="79"/>
  <c r="D289" i="79"/>
  <c r="C290" i="79"/>
  <c r="D290" i="79"/>
  <c r="C291" i="79"/>
  <c r="D291" i="79"/>
  <c r="C292" i="79"/>
  <c r="D292" i="79"/>
  <c r="C293" i="79"/>
  <c r="D293" i="79"/>
  <c r="C294" i="79"/>
  <c r="D294" i="79"/>
  <c r="D285" i="79"/>
  <c r="E285" i="79"/>
  <c r="C285" i="79"/>
  <c r="G291" i="79" l="1"/>
  <c r="J291" i="79" s="1"/>
  <c r="F291" i="79"/>
  <c r="H291" i="79"/>
  <c r="K291" i="79" s="1"/>
  <c r="G290" i="79"/>
  <c r="J290" i="79" s="1"/>
  <c r="F290" i="79"/>
  <c r="H290" i="79"/>
  <c r="K290" i="79" s="1"/>
  <c r="G294" i="79"/>
  <c r="J294" i="79" s="1"/>
  <c r="H294" i="79"/>
  <c r="K294" i="79" s="1"/>
  <c r="F294" i="79"/>
  <c r="H293" i="79"/>
  <c r="K293" i="79" s="1"/>
  <c r="F293" i="79"/>
  <c r="I293" i="79" s="1"/>
  <c r="G293" i="79"/>
  <c r="J293" i="79" s="1"/>
  <c r="G289" i="79"/>
  <c r="J289" i="79" s="1"/>
  <c r="F289" i="79"/>
  <c r="I289" i="79" s="1"/>
  <c r="H289" i="79"/>
  <c r="K289" i="79" s="1"/>
  <c r="H292" i="79"/>
  <c r="K292" i="79" s="1"/>
  <c r="F292" i="79"/>
  <c r="G292" i="79"/>
  <c r="J292" i="79" s="1"/>
  <c r="H288" i="79"/>
  <c r="K288" i="79" s="1"/>
  <c r="F288" i="79"/>
  <c r="I288" i="79" s="1"/>
  <c r="G288" i="79"/>
  <c r="J288" i="79" s="1"/>
  <c r="H287" i="79"/>
  <c r="K287" i="79" s="1"/>
  <c r="G287" i="79"/>
  <c r="J287" i="79" s="1"/>
  <c r="F287" i="79"/>
  <c r="I287" i="79" s="1"/>
  <c r="H286" i="79"/>
  <c r="K286" i="79" s="1"/>
  <c r="F286" i="79"/>
  <c r="I286" i="79" s="1"/>
  <c r="G286" i="79"/>
  <c r="J286" i="79" s="1"/>
  <c r="H285" i="79"/>
  <c r="K285" i="79" s="1"/>
  <c r="F285" i="79"/>
  <c r="I285" i="79" s="1"/>
  <c r="G285" i="79"/>
  <c r="J285" i="79" s="1"/>
  <c r="I225" i="79"/>
  <c r="I226" i="79"/>
  <c r="I227" i="79"/>
  <c r="I228" i="79"/>
  <c r="I229" i="79"/>
  <c r="I230" i="79"/>
  <c r="I231" i="79"/>
  <c r="I232" i="79"/>
  <c r="I233" i="79"/>
  <c r="I224" i="79"/>
  <c r="F225" i="79"/>
  <c r="F226" i="79"/>
  <c r="F227" i="79"/>
  <c r="F228" i="79"/>
  <c r="F229" i="79"/>
  <c r="F230" i="79"/>
  <c r="F231" i="79"/>
  <c r="F232" i="79"/>
  <c r="F233" i="79"/>
  <c r="F224" i="79"/>
  <c r="C225" i="79"/>
  <c r="D225" i="79"/>
  <c r="E225" i="79"/>
  <c r="C226" i="79"/>
  <c r="D226" i="79"/>
  <c r="E226" i="79"/>
  <c r="C227" i="79"/>
  <c r="D227" i="79"/>
  <c r="E227" i="79"/>
  <c r="C228" i="79"/>
  <c r="D228" i="79"/>
  <c r="E228" i="79"/>
  <c r="C229" i="79"/>
  <c r="D229" i="79"/>
  <c r="E229" i="79"/>
  <c r="C230" i="79"/>
  <c r="D230" i="79"/>
  <c r="E230" i="79"/>
  <c r="C231" i="79"/>
  <c r="D231" i="79"/>
  <c r="E231" i="79"/>
  <c r="C232" i="79"/>
  <c r="D232" i="79"/>
  <c r="E232" i="79"/>
  <c r="C233" i="79"/>
  <c r="D233" i="79"/>
  <c r="E233" i="79"/>
  <c r="D224" i="79"/>
  <c r="E224" i="79"/>
  <c r="C224" i="79"/>
  <c r="C203" i="79"/>
  <c r="C182" i="79"/>
  <c r="J183" i="79"/>
  <c r="J184" i="79"/>
  <c r="J185" i="79"/>
  <c r="J186" i="79"/>
  <c r="J182" i="79"/>
  <c r="N170" i="79"/>
  <c r="N168" i="79"/>
  <c r="N167" i="79"/>
  <c r="O164" i="79"/>
  <c r="L289" i="79" l="1"/>
  <c r="I294" i="79"/>
  <c r="L294" i="79" s="1"/>
  <c r="I290" i="79"/>
  <c r="L290" i="79" s="1"/>
  <c r="L293" i="79"/>
  <c r="L288" i="79"/>
  <c r="I292" i="79"/>
  <c r="L292" i="79" s="1"/>
  <c r="I291" i="79"/>
  <c r="L291" i="79" s="1"/>
  <c r="L287" i="79"/>
  <c r="L285" i="79"/>
  <c r="L286" i="79"/>
  <c r="G224" i="79"/>
  <c r="H71" i="84" s="1"/>
  <c r="L295" i="79" l="1"/>
  <c r="D25" i="79"/>
  <c r="H72" i="68"/>
  <c r="I72" i="68"/>
  <c r="J72" i="68"/>
  <c r="H73" i="68"/>
  <c r="I73" i="68"/>
  <c r="J73" i="68"/>
  <c r="H74" i="68"/>
  <c r="I74" i="68"/>
  <c r="J74" i="68"/>
  <c r="H75" i="68"/>
  <c r="I75" i="68"/>
  <c r="J75" i="68"/>
  <c r="F70" i="68"/>
  <c r="F71" i="68"/>
  <c r="F72" i="68"/>
  <c r="F73" i="68"/>
  <c r="F74" i="68"/>
  <c r="F75" i="68"/>
  <c r="F69" i="68"/>
  <c r="H61" i="68"/>
  <c r="J61" i="68"/>
  <c r="H62" i="68"/>
  <c r="I62" i="68"/>
  <c r="J62" i="68"/>
  <c r="H64" i="68"/>
  <c r="I64" i="68"/>
  <c r="J64" i="68"/>
  <c r="H66" i="68"/>
  <c r="I66" i="68"/>
  <c r="J66" i="68"/>
  <c r="F66" i="68"/>
  <c r="F59" i="68"/>
  <c r="F60" i="68"/>
  <c r="F61" i="68"/>
  <c r="F62" i="68"/>
  <c r="F64" i="68"/>
  <c r="F58" i="68"/>
  <c r="H52" i="68"/>
  <c r="I52" i="68"/>
  <c r="J52" i="68"/>
  <c r="H53" i="68"/>
  <c r="I53" i="68"/>
  <c r="J53" i="68"/>
  <c r="H54" i="68"/>
  <c r="I54" i="68"/>
  <c r="J54" i="68"/>
  <c r="H55" i="68"/>
  <c r="I55" i="68"/>
  <c r="J55" i="68"/>
  <c r="F53" i="68"/>
  <c r="F54" i="68"/>
  <c r="F55" i="68"/>
  <c r="F50" i="68"/>
  <c r="F51" i="68"/>
  <c r="F52" i="68"/>
  <c r="F49" i="68"/>
  <c r="G1140" i="79"/>
  <c r="H1140" i="79"/>
  <c r="F1140" i="79"/>
  <c r="E28" i="68"/>
  <c r="E22" i="68"/>
  <c r="E23" i="68"/>
  <c r="E24" i="68"/>
  <c r="E20" i="68"/>
  <c r="E21" i="68"/>
  <c r="E19" i="68"/>
  <c r="F1135" i="79"/>
  <c r="I28" i="68" s="1"/>
  <c r="G1135" i="79"/>
  <c r="J28" i="68" s="1"/>
  <c r="E1135" i="79"/>
  <c r="H28" i="68" s="1"/>
  <c r="J19" i="68"/>
  <c r="K57" i="75"/>
  <c r="K55" i="75"/>
  <c r="L44" i="75"/>
  <c r="K45" i="75"/>
  <c r="K46" i="75"/>
  <c r="K47" i="75"/>
  <c r="K48" i="75"/>
  <c r="K49" i="75"/>
  <c r="K50" i="75"/>
  <c r="K51" i="75"/>
  <c r="K52" i="75"/>
  <c r="K53" i="75"/>
  <c r="K54" i="75"/>
  <c r="K56" i="75"/>
  <c r="K58" i="75"/>
  <c r="K59" i="75"/>
  <c r="K60" i="75"/>
  <c r="K61" i="75"/>
  <c r="K62" i="75"/>
  <c r="K63" i="75"/>
  <c r="K44" i="75"/>
  <c r="J44" i="75"/>
  <c r="J45" i="75"/>
  <c r="J46" i="75"/>
  <c r="J47" i="75"/>
  <c r="J51" i="75"/>
  <c r="J53" i="75"/>
  <c r="J55" i="75"/>
  <c r="J57" i="75"/>
  <c r="J59" i="75"/>
  <c r="G645" i="79"/>
  <c r="G646" i="79"/>
  <c r="G647" i="79"/>
  <c r="G648" i="79"/>
  <c r="G649" i="79"/>
  <c r="G650" i="79"/>
  <c r="G652" i="79"/>
  <c r="F645" i="79"/>
  <c r="F646" i="79"/>
  <c r="F647" i="79"/>
  <c r="F648" i="79"/>
  <c r="F650" i="79"/>
  <c r="F651" i="79"/>
  <c r="F652" i="79"/>
  <c r="E646" i="79"/>
  <c r="E647" i="79"/>
  <c r="E648" i="79"/>
  <c r="E649" i="79"/>
  <c r="E650" i="79"/>
  <c r="E651" i="79"/>
  <c r="E652" i="79"/>
  <c r="J58" i="75" l="1"/>
  <c r="J56" i="75"/>
  <c r="J54" i="75"/>
  <c r="J52" i="75"/>
  <c r="J49" i="75"/>
  <c r="J61" i="75"/>
  <c r="J63" i="75"/>
  <c r="J50" i="75"/>
  <c r="J60" i="75"/>
  <c r="J48" i="75"/>
  <c r="J62" i="75"/>
  <c r="J199" i="75"/>
  <c r="G149" i="79" l="1"/>
  <c r="G147" i="79"/>
  <c r="G145" i="79"/>
  <c r="G143" i="79"/>
  <c r="G141" i="79"/>
  <c r="G139" i="79"/>
  <c r="G137" i="79"/>
  <c r="G135" i="79"/>
  <c r="G133" i="79"/>
  <c r="G131" i="79"/>
  <c r="G129" i="79"/>
  <c r="G127" i="79"/>
  <c r="G126" i="79"/>
  <c r="G125" i="79"/>
  <c r="G123" i="79"/>
  <c r="G121" i="79"/>
  <c r="G117" i="79"/>
  <c r="G115" i="79"/>
  <c r="G113" i="79"/>
  <c r="G111" i="79"/>
  <c r="G109" i="79"/>
  <c r="G107" i="79"/>
  <c r="G105" i="79"/>
  <c r="G103" i="79"/>
  <c r="G101" i="79"/>
  <c r="G99" i="79"/>
  <c r="G85" i="79"/>
  <c r="G63" i="79"/>
  <c r="G61" i="79"/>
  <c r="G54" i="79"/>
  <c r="G55" i="79"/>
  <c r="I55" i="79"/>
  <c r="G47" i="79"/>
  <c r="G43" i="79"/>
  <c r="G132" i="79"/>
  <c r="G152" i="79"/>
  <c r="I203" i="79"/>
  <c r="I281" i="75" l="1"/>
  <c r="I304" i="75" s="1"/>
  <c r="K281" i="75"/>
  <c r="I251" i="75"/>
  <c r="J281" i="75"/>
  <c r="K251" i="75"/>
  <c r="J251" i="75"/>
  <c r="J184" i="96"/>
  <c r="I123" i="75" l="1"/>
  <c r="I184" i="96"/>
  <c r="H123" i="75"/>
  <c r="I156" i="75"/>
  <c r="I91" i="75"/>
  <c r="I181" i="62"/>
  <c r="J91" i="75"/>
  <c r="J181" i="62"/>
  <c r="L281" i="75"/>
  <c r="J304" i="75"/>
  <c r="K304" i="75"/>
  <c r="K274" i="75"/>
  <c r="G1134" i="79" s="1"/>
  <c r="J27" i="68" s="1"/>
  <c r="I274" i="75"/>
  <c r="J274" i="75"/>
  <c r="L251" i="75"/>
  <c r="H156" i="75"/>
  <c r="J123" i="75"/>
  <c r="I175" i="79"/>
  <c r="I157" i="79"/>
  <c r="I119" i="79"/>
  <c r="I118" i="79"/>
  <c r="I110" i="79"/>
  <c r="I108" i="79"/>
  <c r="I106" i="79"/>
  <c r="I104" i="79"/>
  <c r="I102" i="79"/>
  <c r="I100" i="79"/>
  <c r="I98" i="79"/>
  <c r="I97" i="79"/>
  <c r="I96" i="79"/>
  <c r="I95" i="79"/>
  <c r="I94" i="79"/>
  <c r="I93" i="79"/>
  <c r="I92" i="79"/>
  <c r="I91" i="79"/>
  <c r="I90" i="79"/>
  <c r="I89" i="79"/>
  <c r="I88" i="79"/>
  <c r="I87" i="79"/>
  <c r="I86" i="79"/>
  <c r="I84" i="79"/>
  <c r="I83" i="79"/>
  <c r="I82" i="79"/>
  <c r="I81" i="79"/>
  <c r="I80" i="79"/>
  <c r="I79" i="79"/>
  <c r="I78" i="79"/>
  <c r="I77" i="79"/>
  <c r="I76" i="79"/>
  <c r="I75" i="79"/>
  <c r="I74" i="79"/>
  <c r="I73" i="79"/>
  <c r="I72" i="79"/>
  <c r="O165" i="79" s="1"/>
  <c r="I71" i="79"/>
  <c r="I70" i="79"/>
  <c r="I69" i="79"/>
  <c r="I68" i="79"/>
  <c r="I67" i="79"/>
  <c r="I66" i="79"/>
  <c r="I65" i="79"/>
  <c r="I64" i="79"/>
  <c r="I62" i="79"/>
  <c r="I60" i="79"/>
  <c r="I59" i="79"/>
  <c r="I58" i="79"/>
  <c r="I57" i="79"/>
  <c r="I56" i="79"/>
  <c r="I53" i="79"/>
  <c r="I52" i="79"/>
  <c r="I51" i="79"/>
  <c r="I50" i="79"/>
  <c r="I49" i="79"/>
  <c r="I48" i="79"/>
  <c r="I46" i="79"/>
  <c r="I45" i="79"/>
  <c r="I44" i="79"/>
  <c r="I42" i="79"/>
  <c r="I41" i="79"/>
  <c r="I40" i="79"/>
  <c r="G151" i="79"/>
  <c r="G153" i="79"/>
  <c r="G154" i="79"/>
  <c r="G155" i="79"/>
  <c r="G156" i="79"/>
  <c r="G157" i="79"/>
  <c r="G158" i="79"/>
  <c r="G159" i="79"/>
  <c r="G160" i="79"/>
  <c r="G161" i="79"/>
  <c r="G162" i="79"/>
  <c r="G163" i="79"/>
  <c r="G164" i="79"/>
  <c r="G165" i="79"/>
  <c r="G166" i="79"/>
  <c r="G167" i="79"/>
  <c r="G168" i="79"/>
  <c r="G170" i="79"/>
  <c r="G171" i="79"/>
  <c r="G172" i="79"/>
  <c r="G173" i="79"/>
  <c r="G174" i="79"/>
  <c r="G175" i="79"/>
  <c r="G150" i="79"/>
  <c r="F1134" i="79" l="1"/>
  <c r="I27" i="68" s="1"/>
  <c r="C190" i="75"/>
  <c r="E1134" i="79"/>
  <c r="H27" i="68" s="1"/>
  <c r="K91" i="75"/>
  <c r="K181" i="62" s="1"/>
  <c r="K204" i="96"/>
  <c r="K187" i="96"/>
  <c r="K190" i="96"/>
  <c r="K193" i="62"/>
  <c r="K205" i="62"/>
  <c r="K188" i="96"/>
  <c r="K209" i="96"/>
  <c r="K193" i="96"/>
  <c r="K185" i="96"/>
  <c r="K196" i="96"/>
  <c r="K205" i="96"/>
  <c r="K191" i="96"/>
  <c r="K208" i="96"/>
  <c r="K197" i="96"/>
  <c r="K207" i="96"/>
  <c r="J149" i="75"/>
  <c r="K189" i="96"/>
  <c r="K206" i="96"/>
  <c r="K192" i="96"/>
  <c r="K194" i="96"/>
  <c r="K195" i="96"/>
  <c r="K186" i="96"/>
  <c r="K204" i="62"/>
  <c r="K190" i="62"/>
  <c r="K184" i="62"/>
  <c r="I182" i="75"/>
  <c r="K203" i="62"/>
  <c r="K201" i="62"/>
  <c r="K202" i="62"/>
  <c r="K188" i="62"/>
  <c r="K187" i="62"/>
  <c r="K194" i="62"/>
  <c r="K186" i="62"/>
  <c r="K191" i="62"/>
  <c r="K189" i="62"/>
  <c r="K206" i="62"/>
  <c r="K192" i="62"/>
  <c r="K185" i="62"/>
  <c r="K182" i="62"/>
  <c r="I117" i="75"/>
  <c r="H117" i="75"/>
  <c r="K183" i="62"/>
  <c r="J117" i="75"/>
  <c r="L304" i="75"/>
  <c r="O230" i="96"/>
  <c r="I230" i="96"/>
  <c r="L274" i="75"/>
  <c r="J182" i="75"/>
  <c r="H182" i="75"/>
  <c r="K123" i="75"/>
  <c r="P168" i="79"/>
  <c r="I166" i="79" s="1"/>
  <c r="P167" i="79"/>
  <c r="I165" i="79" s="1"/>
  <c r="P170" i="79"/>
  <c r="I167" i="79" s="1"/>
  <c r="K156" i="75"/>
  <c r="K182" i="95" s="1"/>
  <c r="H149" i="75"/>
  <c r="I149" i="75"/>
  <c r="F203" i="79"/>
  <c r="G40" i="79"/>
  <c r="G41" i="79"/>
  <c r="G42" i="79"/>
  <c r="G44" i="79"/>
  <c r="G45" i="79"/>
  <c r="G46" i="79"/>
  <c r="G48" i="79"/>
  <c r="G49" i="79"/>
  <c r="G50" i="79"/>
  <c r="G51" i="79"/>
  <c r="G52" i="79"/>
  <c r="G53" i="79"/>
  <c r="G56" i="79"/>
  <c r="G57" i="79"/>
  <c r="G58" i="79"/>
  <c r="G59" i="79"/>
  <c r="G60" i="79"/>
  <c r="G62" i="79"/>
  <c r="G64" i="79"/>
  <c r="G65" i="79"/>
  <c r="G66" i="79"/>
  <c r="G67" i="79"/>
  <c r="G68" i="79"/>
  <c r="G69" i="79"/>
  <c r="G70" i="79"/>
  <c r="G71" i="79"/>
  <c r="G72" i="79"/>
  <c r="G73" i="79"/>
  <c r="G74" i="79"/>
  <c r="G75" i="79"/>
  <c r="G76" i="79"/>
  <c r="G77" i="79"/>
  <c r="G78" i="79"/>
  <c r="G79" i="79"/>
  <c r="G80" i="79"/>
  <c r="G81" i="79"/>
  <c r="G82" i="79"/>
  <c r="G83" i="79"/>
  <c r="G84" i="79"/>
  <c r="G86" i="79"/>
  <c r="G87" i="79"/>
  <c r="G88" i="79"/>
  <c r="G89" i="79"/>
  <c r="G90" i="79"/>
  <c r="G91" i="79"/>
  <c r="G92" i="79"/>
  <c r="G93" i="79"/>
  <c r="G94" i="79"/>
  <c r="G95" i="79"/>
  <c r="G96" i="79"/>
  <c r="G97" i="79"/>
  <c r="G98" i="79"/>
  <c r="G100" i="79"/>
  <c r="G102" i="79"/>
  <c r="G104" i="79"/>
  <c r="G106" i="79"/>
  <c r="G108" i="79"/>
  <c r="G110" i="79"/>
  <c r="G112" i="79"/>
  <c r="G114" i="79"/>
  <c r="G116" i="79"/>
  <c r="G118" i="79"/>
  <c r="G119" i="79"/>
  <c r="G120" i="79"/>
  <c r="G122" i="79"/>
  <c r="G124" i="79"/>
  <c r="G128" i="79"/>
  <c r="G130" i="79"/>
  <c r="G134" i="79"/>
  <c r="G136" i="79"/>
  <c r="G138" i="79"/>
  <c r="G140" i="79"/>
  <c r="G142" i="79"/>
  <c r="G144" i="79"/>
  <c r="G146" i="79"/>
  <c r="G148" i="79"/>
  <c r="F182" i="79"/>
  <c r="G182" i="79"/>
  <c r="H206" i="79" l="1"/>
  <c r="J206" i="79" s="1"/>
  <c r="H209" i="79"/>
  <c r="J209" i="79" s="1"/>
  <c r="H217" i="79"/>
  <c r="J217" i="79" s="1"/>
  <c r="H205" i="79"/>
  <c r="J205" i="79" s="1"/>
  <c r="H208" i="79"/>
  <c r="J208" i="79" s="1"/>
  <c r="H204" i="79"/>
  <c r="J204" i="79" s="1"/>
  <c r="H216" i="79"/>
  <c r="J216" i="79" s="1"/>
  <c r="H207" i="79"/>
  <c r="J207" i="79" s="1"/>
  <c r="H212" i="79"/>
  <c r="J212" i="79" s="1"/>
  <c r="H210" i="79"/>
  <c r="J210" i="79" s="1"/>
  <c r="H214" i="79"/>
  <c r="J214" i="79" s="1"/>
  <c r="H215" i="79"/>
  <c r="J215" i="79" s="1"/>
  <c r="H213" i="79"/>
  <c r="J213" i="79" s="1"/>
  <c r="H211" i="79"/>
  <c r="J211" i="79" s="1"/>
  <c r="O253" i="96"/>
  <c r="I189" i="79"/>
  <c r="I190" i="79"/>
  <c r="I194" i="79"/>
  <c r="I191" i="79"/>
  <c r="I192" i="79"/>
  <c r="I193" i="79"/>
  <c r="I196" i="79"/>
  <c r="I195" i="79"/>
  <c r="I186" i="79"/>
  <c r="I183" i="79"/>
  <c r="I185" i="79"/>
  <c r="I187" i="79"/>
  <c r="I184" i="79"/>
  <c r="I188" i="79"/>
  <c r="H227" i="79"/>
  <c r="H231" i="79"/>
  <c r="H232" i="79"/>
  <c r="H233" i="79"/>
  <c r="H224" i="79"/>
  <c r="H230" i="79"/>
  <c r="H228" i="79"/>
  <c r="H226" i="79"/>
  <c r="J73" i="84" s="1"/>
  <c r="H229" i="79"/>
  <c r="H225" i="79"/>
  <c r="K117" i="75"/>
  <c r="I253" i="96"/>
  <c r="I1158" i="79"/>
  <c r="K65" i="68" s="1"/>
  <c r="K27" i="68"/>
  <c r="G13" i="75"/>
  <c r="K182" i="75"/>
  <c r="K184" i="96"/>
  <c r="K149" i="75"/>
  <c r="K195" i="79" l="1"/>
  <c r="K36" i="84"/>
  <c r="K193" i="79"/>
  <c r="K34" i="84"/>
  <c r="K192" i="79"/>
  <c r="K33" i="84"/>
  <c r="K191" i="79"/>
  <c r="K32" i="84"/>
  <c r="K194" i="79"/>
  <c r="K35" i="84"/>
  <c r="K190" i="79"/>
  <c r="K31" i="84"/>
  <c r="K189" i="79"/>
  <c r="K30" i="84"/>
  <c r="K196" i="79"/>
  <c r="K37" i="84"/>
  <c r="K188" i="79"/>
  <c r="K29" i="84"/>
  <c r="K186" i="79"/>
  <c r="K27" i="84"/>
  <c r="K184" i="79"/>
  <c r="K25" i="84"/>
  <c r="K187" i="79"/>
  <c r="K28" i="84"/>
  <c r="K185" i="79"/>
  <c r="K26" i="84"/>
  <c r="K183" i="79"/>
  <c r="K24" i="84"/>
  <c r="K208" i="95"/>
  <c r="K207" i="62"/>
  <c r="K210" i="96"/>
  <c r="G12" i="75"/>
  <c r="R1103" i="79"/>
  <c r="K253" i="95" s="1"/>
  <c r="R1104" i="79"/>
  <c r="K254" i="95" s="1"/>
  <c r="R1105" i="79"/>
  <c r="K255" i="95" s="1"/>
  <c r="R1106" i="79"/>
  <c r="K256" i="95" s="1"/>
  <c r="R1107" i="79"/>
  <c r="K257" i="95" s="1"/>
  <c r="R1108" i="79"/>
  <c r="K258" i="95" s="1"/>
  <c r="R1109" i="79"/>
  <c r="K259" i="95" s="1"/>
  <c r="R1110" i="79"/>
  <c r="K260" i="95" s="1"/>
  <c r="R1111" i="79"/>
  <c r="K261" i="95" s="1"/>
  <c r="R1102" i="79"/>
  <c r="K252" i="95" s="1"/>
  <c r="H1101" i="79"/>
  <c r="R1088" i="79"/>
  <c r="K311" i="96" s="1"/>
  <c r="R1091" i="79"/>
  <c r="K314" i="96" s="1"/>
  <c r="R1092" i="79"/>
  <c r="K315" i="96" s="1"/>
  <c r="R1093" i="79"/>
  <c r="K316" i="96" s="1"/>
  <c r="H1086" i="79"/>
  <c r="R1073" i="79"/>
  <c r="R1074" i="79"/>
  <c r="R1075" i="79"/>
  <c r="R1076" i="79"/>
  <c r="R1077" i="79"/>
  <c r="R1078" i="79"/>
  <c r="R1079" i="79"/>
  <c r="R1081" i="79"/>
  <c r="E1057" i="79"/>
  <c r="E1058" i="79"/>
  <c r="E1059" i="79"/>
  <c r="E1060" i="79"/>
  <c r="E1061" i="79"/>
  <c r="E1062" i="79"/>
  <c r="E1063" i="79"/>
  <c r="E1064" i="79"/>
  <c r="E1065" i="79"/>
  <c r="E1056" i="79"/>
  <c r="F1058" i="79"/>
  <c r="F1056" i="79"/>
  <c r="F1060" i="79"/>
  <c r="F1062" i="79"/>
  <c r="F1064" i="79"/>
  <c r="H1071" i="79"/>
  <c r="C845" i="79"/>
  <c r="C846" i="79"/>
  <c r="C847" i="79"/>
  <c r="C848" i="79"/>
  <c r="C849" i="79"/>
  <c r="C850" i="79"/>
  <c r="C851" i="79"/>
  <c r="C852" i="79"/>
  <c r="C853" i="79"/>
  <c r="C844" i="79"/>
  <c r="C833" i="79"/>
  <c r="C834" i="79"/>
  <c r="C835" i="79"/>
  <c r="C836" i="79"/>
  <c r="C837" i="79"/>
  <c r="C838" i="79"/>
  <c r="C839" i="79"/>
  <c r="C840" i="79"/>
  <c r="C841" i="79"/>
  <c r="C832" i="79"/>
  <c r="H1072" i="79" l="1"/>
  <c r="I1072" i="79" s="1"/>
  <c r="K260" i="62"/>
  <c r="K258" i="62"/>
  <c r="H1074" i="79"/>
  <c r="I1074" i="79" s="1"/>
  <c r="K257" i="62"/>
  <c r="K256" i="62"/>
  <c r="K255" i="62"/>
  <c r="K254" i="62"/>
  <c r="K253" i="62"/>
  <c r="K252" i="62"/>
  <c r="R1072" i="79"/>
  <c r="S1072" i="79" s="1"/>
  <c r="L251" i="62" s="1"/>
  <c r="G1106" i="79"/>
  <c r="H1106" i="79" s="1"/>
  <c r="G1111" i="79"/>
  <c r="H1111" i="79" s="1"/>
  <c r="G1104" i="79"/>
  <c r="H1104" i="79" s="1"/>
  <c r="G1091" i="79"/>
  <c r="H1091" i="79" s="1"/>
  <c r="Q1078" i="79"/>
  <c r="Q1104" i="79"/>
  <c r="S1104" i="79" s="1"/>
  <c r="G1103" i="79"/>
  <c r="H1103" i="79" s="1"/>
  <c r="Q1095" i="79"/>
  <c r="S1095" i="79" s="1"/>
  <c r="Q1079" i="79"/>
  <c r="Q1091" i="79"/>
  <c r="S1091" i="79" s="1"/>
  <c r="Q1089" i="79"/>
  <c r="G1108" i="79"/>
  <c r="H1108" i="79" s="1"/>
  <c r="Q1096" i="79"/>
  <c r="Q1092" i="79"/>
  <c r="S1092" i="79" s="1"/>
  <c r="Q1087" i="79"/>
  <c r="J310" i="96" s="1"/>
  <c r="G1109" i="79"/>
  <c r="H1109" i="79" s="1"/>
  <c r="G1107" i="79"/>
  <c r="H1107" i="79" s="1"/>
  <c r="Q1111" i="79"/>
  <c r="S1111" i="79" s="1"/>
  <c r="Q1106" i="79"/>
  <c r="S1106" i="79" s="1"/>
  <c r="Q1103" i="79"/>
  <c r="S1103" i="79" s="1"/>
  <c r="Q1110" i="79"/>
  <c r="S1110" i="79" s="1"/>
  <c r="G1110" i="79"/>
  <c r="H1110" i="79" s="1"/>
  <c r="Q1093" i="79"/>
  <c r="S1093" i="79" s="1"/>
  <c r="Q1108" i="79"/>
  <c r="S1108" i="79" s="1"/>
  <c r="Q1088" i="79"/>
  <c r="S1088" i="79" s="1"/>
  <c r="G1090" i="79"/>
  <c r="H1090" i="79" s="1"/>
  <c r="Q1074" i="79"/>
  <c r="Q1109" i="79"/>
  <c r="S1109" i="79" s="1"/>
  <c r="Q1105" i="79"/>
  <c r="S1105" i="79" s="1"/>
  <c r="Q1107" i="79"/>
  <c r="S1107" i="79" s="1"/>
  <c r="Q1102" i="79"/>
  <c r="S1102" i="79" s="1"/>
  <c r="G1102" i="79"/>
  <c r="H1102" i="79" s="1"/>
  <c r="I1102" i="79" s="1"/>
  <c r="Q1094" i="79"/>
  <c r="S1094" i="79" s="1"/>
  <c r="Q1090" i="79"/>
  <c r="Q1077" i="79"/>
  <c r="Q1076" i="79"/>
  <c r="G1105" i="79"/>
  <c r="H1105" i="79" s="1"/>
  <c r="Q1080" i="79"/>
  <c r="S1080" i="79" s="1"/>
  <c r="Q1081" i="79"/>
  <c r="Q1073" i="79"/>
  <c r="Q1075" i="79"/>
  <c r="R1087" i="79"/>
  <c r="R1089" i="79"/>
  <c r="K312" i="96" s="1"/>
  <c r="R1090" i="79"/>
  <c r="K313" i="96" s="1"/>
  <c r="G1092" i="79"/>
  <c r="G1094" i="79"/>
  <c r="H1094" i="79" s="1"/>
  <c r="G1093" i="79"/>
  <c r="H1093" i="79" s="1"/>
  <c r="G1087" i="79"/>
  <c r="H1087" i="79" s="1"/>
  <c r="I1087" i="79" s="1"/>
  <c r="G1096" i="79"/>
  <c r="H1096" i="79" s="1"/>
  <c r="G1088" i="79"/>
  <c r="H1088" i="79" s="1"/>
  <c r="I1088" i="79" s="1"/>
  <c r="G1089" i="79"/>
  <c r="H1089" i="79" s="1"/>
  <c r="I1089" i="79" s="1"/>
  <c r="G1095" i="79"/>
  <c r="H1095" i="79" s="1"/>
  <c r="R1094" i="79"/>
  <c r="K317" i="96" s="1"/>
  <c r="R1095" i="79"/>
  <c r="K318" i="96" s="1"/>
  <c r="R1096" i="79"/>
  <c r="K319" i="96" s="1"/>
  <c r="R1080" i="79"/>
  <c r="G1073" i="79"/>
  <c r="G1081" i="79"/>
  <c r="G1077" i="79"/>
  <c r="H1077" i="79" s="1"/>
  <c r="G1080" i="79"/>
  <c r="H1080" i="79" s="1"/>
  <c r="G1079" i="79"/>
  <c r="H1079" i="79" s="1"/>
  <c r="G1078" i="79"/>
  <c r="H1078" i="79" s="1"/>
  <c r="G1076" i="79"/>
  <c r="H1076" i="79" s="1"/>
  <c r="I1076" i="79" s="1"/>
  <c r="G1075" i="79"/>
  <c r="H1075" i="79" s="1"/>
  <c r="I1075" i="79" s="1"/>
  <c r="S1096" i="79" l="1"/>
  <c r="J319" i="96"/>
  <c r="J313" i="96"/>
  <c r="S1090" i="79"/>
  <c r="L313" i="96" s="1"/>
  <c r="S1087" i="79"/>
  <c r="J312" i="96"/>
  <c r="S1089" i="79"/>
  <c r="L312" i="96" s="1"/>
  <c r="S1077" i="79"/>
  <c r="L256" i="62" s="1"/>
  <c r="S1079" i="79"/>
  <c r="L258" i="62" s="1"/>
  <c r="S1076" i="79"/>
  <c r="L255" i="62" s="1"/>
  <c r="S1075" i="79"/>
  <c r="L254" i="62" s="1"/>
  <c r="S1078" i="79"/>
  <c r="L257" i="62" s="1"/>
  <c r="S1073" i="79"/>
  <c r="L252" i="62" s="1"/>
  <c r="S1081" i="79"/>
  <c r="L260" i="62" s="1"/>
  <c r="S1074" i="79"/>
  <c r="L253" i="62" s="1"/>
  <c r="I238" i="95"/>
  <c r="J238" i="95"/>
  <c r="L259" i="62"/>
  <c r="L258" i="95"/>
  <c r="J258" i="95"/>
  <c r="I241" i="95"/>
  <c r="J241" i="95"/>
  <c r="I243" i="95"/>
  <c r="J243" i="95"/>
  <c r="L260" i="95"/>
  <c r="J260" i="95"/>
  <c r="J253" i="95"/>
  <c r="L253" i="95"/>
  <c r="J256" i="95"/>
  <c r="L256" i="95"/>
  <c r="I236" i="95"/>
  <c r="J236" i="95"/>
  <c r="J257" i="95"/>
  <c r="L257" i="95"/>
  <c r="J261" i="95"/>
  <c r="L261" i="95"/>
  <c r="J254" i="95"/>
  <c r="L254" i="95"/>
  <c r="J255" i="95"/>
  <c r="L255" i="95"/>
  <c r="I240" i="95"/>
  <c r="J240" i="95"/>
  <c r="J259" i="95"/>
  <c r="L259" i="95"/>
  <c r="I242" i="95"/>
  <c r="J242" i="95"/>
  <c r="J237" i="95"/>
  <c r="I237" i="95"/>
  <c r="I244" i="95"/>
  <c r="J244" i="95"/>
  <c r="I239" i="95"/>
  <c r="J239" i="95"/>
  <c r="J295" i="96"/>
  <c r="I295" i="96"/>
  <c r="I299" i="96"/>
  <c r="J299" i="96"/>
  <c r="K310" i="96"/>
  <c r="I300" i="96"/>
  <c r="J300" i="96"/>
  <c r="J316" i="96"/>
  <c r="L316" i="96"/>
  <c r="J314" i="96"/>
  <c r="L314" i="96"/>
  <c r="J317" i="96"/>
  <c r="L317" i="96"/>
  <c r="J318" i="96"/>
  <c r="L318" i="96"/>
  <c r="I301" i="96"/>
  <c r="J301" i="96"/>
  <c r="I297" i="96"/>
  <c r="J297" i="96"/>
  <c r="J294" i="96"/>
  <c r="I294" i="96"/>
  <c r="I296" i="96"/>
  <c r="J296" i="96"/>
  <c r="J315" i="96"/>
  <c r="L315" i="96"/>
  <c r="I302" i="96"/>
  <c r="J302" i="96"/>
  <c r="I293" i="96"/>
  <c r="L311" i="96"/>
  <c r="J311" i="96"/>
  <c r="L319" i="96"/>
  <c r="I235" i="95"/>
  <c r="J252" i="95"/>
  <c r="I236" i="62"/>
  <c r="J258" i="62"/>
  <c r="J252" i="62"/>
  <c r="J260" i="62"/>
  <c r="J257" i="62"/>
  <c r="H1081" i="79"/>
  <c r="I1081" i="79" s="1"/>
  <c r="J253" i="62"/>
  <c r="H1073" i="79"/>
  <c r="I1073" i="79" s="1"/>
  <c r="J255" i="62"/>
  <c r="J254" i="62"/>
  <c r="J259" i="62"/>
  <c r="K251" i="62"/>
  <c r="J256" i="62"/>
  <c r="K259" i="62"/>
  <c r="H1092" i="79"/>
  <c r="I238" i="62"/>
  <c r="I240" i="62"/>
  <c r="I241" i="62"/>
  <c r="I242" i="62"/>
  <c r="I239" i="62"/>
  <c r="I237" i="62"/>
  <c r="L252" i="95" l="1"/>
  <c r="S1112" i="79"/>
  <c r="L262" i="95" s="1"/>
  <c r="J293" i="96"/>
  <c r="L310" i="96"/>
  <c r="S1097" i="79"/>
  <c r="L320" i="96" s="1"/>
  <c r="J235" i="95"/>
  <c r="I1112" i="79"/>
  <c r="J245" i="95" s="1"/>
  <c r="S1082" i="79"/>
  <c r="L261" i="62" s="1"/>
  <c r="I298" i="96"/>
  <c r="J298" i="96"/>
  <c r="J239" i="62"/>
  <c r="J241" i="62"/>
  <c r="I235" i="62"/>
  <c r="J234" i="62"/>
  <c r="J236" i="62"/>
  <c r="J242" i="62"/>
  <c r="J238" i="62"/>
  <c r="J240" i="62"/>
  <c r="J237" i="62"/>
  <c r="I243" i="62"/>
  <c r="I234" i="62"/>
  <c r="I1082" i="79" l="1"/>
  <c r="I1148" i="79" s="1"/>
  <c r="I1097" i="79"/>
  <c r="J235" i="62"/>
  <c r="J243" i="62"/>
  <c r="I1168" i="79"/>
  <c r="K75" i="68" s="1"/>
  <c r="G1050" i="79" l="1"/>
  <c r="J303" i="96"/>
  <c r="I1159" i="79"/>
  <c r="K66" i="68" s="1"/>
  <c r="J244" i="62"/>
  <c r="K55" i="68"/>
  <c r="E203" i="79"/>
  <c r="H203" i="79" s="1"/>
  <c r="D203" i="79"/>
  <c r="G277" i="96"/>
  <c r="G265" i="96" l="1"/>
  <c r="G219" i="95"/>
  <c r="K28" i="68"/>
  <c r="H36" i="96"/>
  <c r="H31" i="96"/>
  <c r="H30" i="96"/>
  <c r="H27" i="96"/>
  <c r="H35" i="96"/>
  <c r="H32" i="96"/>
  <c r="H34" i="96"/>
  <c r="H28" i="96"/>
  <c r="H33" i="96"/>
  <c r="H29" i="96"/>
  <c r="L87" i="62"/>
  <c r="G203" i="79"/>
  <c r="H47" i="84" s="1"/>
  <c r="J203" i="79"/>
  <c r="J225" i="79"/>
  <c r="J232" i="79"/>
  <c r="J226" i="79"/>
  <c r="J227" i="79"/>
  <c r="J228" i="79"/>
  <c r="J230" i="79"/>
  <c r="J224" i="79"/>
  <c r="J233" i="79"/>
  <c r="J229" i="79"/>
  <c r="J231" i="79"/>
  <c r="G233" i="79"/>
  <c r="H80" i="84" s="1"/>
  <c r="G226" i="79"/>
  <c r="H73" i="84" s="1"/>
  <c r="G232" i="79"/>
  <c r="H79" i="84" s="1"/>
  <c r="G230" i="79"/>
  <c r="H77" i="84" s="1"/>
  <c r="G229" i="79"/>
  <c r="H76" i="84" s="1"/>
  <c r="G225" i="79"/>
  <c r="H72" i="84" s="1"/>
  <c r="G231" i="79"/>
  <c r="H78" i="84" s="1"/>
  <c r="G228" i="79"/>
  <c r="H75" i="84" s="1"/>
  <c r="G227" i="79"/>
  <c r="H74" i="84" s="1"/>
  <c r="E182" i="79"/>
  <c r="I182" i="79" s="1"/>
  <c r="D182" i="79"/>
  <c r="G1034" i="79" l="1"/>
  <c r="I264" i="96" s="1"/>
  <c r="G264" i="96"/>
  <c r="M25" i="84"/>
  <c r="M24" i="84"/>
  <c r="M26" i="84"/>
  <c r="J218" i="79"/>
  <c r="I295" i="79"/>
  <c r="F1142" i="79" s="1"/>
  <c r="J234" i="79"/>
  <c r="G218" i="95"/>
  <c r="G1041" i="79"/>
  <c r="I89" i="96"/>
  <c r="H23" i="95"/>
  <c r="G217" i="62"/>
  <c r="K31" i="62"/>
  <c r="G1028" i="79"/>
  <c r="K23" i="62"/>
  <c r="K295" i="79"/>
  <c r="H1142" i="79" s="1"/>
  <c r="K24" i="62"/>
  <c r="K28" i="62"/>
  <c r="J295" i="79"/>
  <c r="G1142" i="79" s="1"/>
  <c r="K30" i="62"/>
  <c r="L79" i="84"/>
  <c r="J79" i="84"/>
  <c r="L78" i="84"/>
  <c r="J78" i="84"/>
  <c r="L71" i="84"/>
  <c r="J71" i="84"/>
  <c r="H182" i="79"/>
  <c r="I23" i="84" s="1"/>
  <c r="K23" i="84"/>
  <c r="L77" i="84"/>
  <c r="J77" i="84"/>
  <c r="L76" i="84"/>
  <c r="J76" i="84"/>
  <c r="L80" i="84"/>
  <c r="J80" i="84"/>
  <c r="G218" i="62"/>
  <c r="L75" i="84"/>
  <c r="J75" i="84"/>
  <c r="L74" i="84"/>
  <c r="J74" i="84"/>
  <c r="L73" i="84"/>
  <c r="L72" i="84"/>
  <c r="J72" i="84"/>
  <c r="J51" i="84"/>
  <c r="L58" i="84"/>
  <c r="J58" i="84"/>
  <c r="J57" i="84"/>
  <c r="J61" i="84"/>
  <c r="L50" i="84"/>
  <c r="J50" i="84"/>
  <c r="L59" i="84"/>
  <c r="J59" i="84"/>
  <c r="L60" i="84"/>
  <c r="J60" i="84"/>
  <c r="J49" i="84"/>
  <c r="J48" i="84"/>
  <c r="J47" i="84"/>
  <c r="M30" i="84"/>
  <c r="G1042" i="79"/>
  <c r="M37" i="84"/>
  <c r="M29" i="84"/>
  <c r="M31" i="84"/>
  <c r="M28" i="84"/>
  <c r="M27" i="84"/>
  <c r="G1035" i="79"/>
  <c r="I265" i="96" s="1"/>
  <c r="M182" i="79"/>
  <c r="L51" i="84"/>
  <c r="I277" i="96" l="1"/>
  <c r="G1012" i="79"/>
  <c r="K25" i="68" s="1"/>
  <c r="G1036" i="79"/>
  <c r="G1029" i="79"/>
  <c r="I1146" i="79" s="1"/>
  <c r="I218" i="95"/>
  <c r="G1043" i="79"/>
  <c r="I1166" i="79" s="1"/>
  <c r="K73" i="68" s="1"/>
  <c r="L86" i="62"/>
  <c r="L89" i="96"/>
  <c r="K23" i="95"/>
  <c r="K182" i="79"/>
  <c r="I219" i="95"/>
  <c r="K27" i="62"/>
  <c r="K32" i="62"/>
  <c r="L29" i="62"/>
  <c r="L27" i="62"/>
  <c r="M29" i="62"/>
  <c r="I217" i="62"/>
  <c r="K26" i="62"/>
  <c r="L25" i="62"/>
  <c r="M28" i="62"/>
  <c r="K29" i="62"/>
  <c r="L32" i="62"/>
  <c r="M32" i="62"/>
  <c r="L31" i="62"/>
  <c r="M26" i="62"/>
  <c r="M25" i="62"/>
  <c r="M30" i="62"/>
  <c r="L26" i="62"/>
  <c r="M23" i="62"/>
  <c r="L23" i="62"/>
  <c r="L30" i="62"/>
  <c r="M24" i="62"/>
  <c r="M31" i="62"/>
  <c r="I218" i="62"/>
  <c r="K25" i="62"/>
  <c r="L28" i="62"/>
  <c r="L24" i="62"/>
  <c r="M27" i="62"/>
  <c r="L47" i="84"/>
  <c r="L48" i="84"/>
  <c r="L61" i="84"/>
  <c r="L49" i="84"/>
  <c r="L57" i="84"/>
  <c r="I1155" i="79" l="1"/>
  <c r="K62" i="68" s="1"/>
  <c r="I266" i="96"/>
  <c r="K197" i="79"/>
  <c r="G34" i="79" s="1"/>
  <c r="M23" i="84"/>
  <c r="M38" i="84" s="1"/>
  <c r="G1011" i="79"/>
  <c r="K24" i="68" s="1"/>
  <c r="I1142" i="79"/>
  <c r="I220" i="95"/>
  <c r="K53" i="68"/>
  <c r="L33" i="62"/>
  <c r="I219" i="62"/>
  <c r="K33" i="62"/>
  <c r="M33" i="62"/>
  <c r="L62" i="84"/>
  <c r="L81" i="84"/>
  <c r="K19" i="68" l="1"/>
  <c r="N33" i="62"/>
  <c r="K36" i="68"/>
  <c r="G35" i="79" l="1"/>
  <c r="K1140" i="79"/>
  <c r="K47" i="68"/>
  <c r="I28" i="52"/>
  <c r="D27" i="79"/>
  <c r="J200" i="75" l="1"/>
  <c r="J204" i="75"/>
  <c r="J207" i="75"/>
  <c r="J208" i="75"/>
  <c r="J211" i="75"/>
  <c r="J212" i="75"/>
  <c r="L45" i="75"/>
  <c r="L46" i="75"/>
  <c r="L47" i="75"/>
  <c r="L48" i="75"/>
  <c r="L49" i="75"/>
  <c r="L50" i="75"/>
  <c r="L51" i="75"/>
  <c r="L52" i="75"/>
  <c r="L53" i="75"/>
  <c r="L54" i="75"/>
  <c r="L55" i="75"/>
  <c r="L56" i="75"/>
  <c r="L57" i="75"/>
  <c r="L58" i="75"/>
  <c r="L59" i="75"/>
  <c r="L60" i="75"/>
  <c r="L61" i="75"/>
  <c r="L62" i="75"/>
  <c r="L63" i="75"/>
  <c r="J203" i="75" l="1"/>
  <c r="J210" i="75"/>
  <c r="J202" i="75"/>
  <c r="J206" i="75"/>
  <c r="J201" i="75"/>
  <c r="J205" i="75"/>
  <c r="J209" i="75"/>
  <c r="J213" i="75"/>
  <c r="E190" i="75" l="1"/>
  <c r="D190" i="75"/>
  <c r="F190" i="75" l="1"/>
  <c r="F191" i="75"/>
  <c r="D1119" i="79" l="1"/>
  <c r="D1118" i="79"/>
  <c r="D1176" i="79"/>
  <c r="C821" i="79" l="1"/>
  <c r="C822" i="79"/>
  <c r="C823" i="79"/>
  <c r="C824" i="79"/>
  <c r="C829" i="79"/>
  <c r="C820" i="79"/>
  <c r="I122" i="96" l="1"/>
  <c r="J119" i="95"/>
  <c r="J122" i="96"/>
  <c r="K121" i="96"/>
  <c r="K119" i="95"/>
  <c r="I118" i="95"/>
  <c r="J117" i="95"/>
  <c r="K118" i="96"/>
  <c r="J115" i="95"/>
  <c r="K118" i="95"/>
  <c r="K122" i="96"/>
  <c r="I115" i="95"/>
  <c r="J118" i="95"/>
  <c r="J117" i="96"/>
  <c r="K117" i="95"/>
  <c r="J118" i="96"/>
  <c r="K117" i="96"/>
  <c r="K115" i="95"/>
  <c r="I117" i="95"/>
  <c r="I118" i="96"/>
  <c r="J114" i="95"/>
  <c r="I116" i="95"/>
  <c r="K119" i="96"/>
  <c r="J113" i="95"/>
  <c r="K114" i="95"/>
  <c r="J116" i="95"/>
  <c r="I119" i="96"/>
  <c r="K113" i="95"/>
  <c r="K116" i="95"/>
  <c r="J119" i="96"/>
  <c r="I113" i="95"/>
  <c r="J120" i="96"/>
  <c r="I121" i="96"/>
  <c r="I119" i="95"/>
  <c r="I120" i="96"/>
  <c r="J64" i="95"/>
  <c r="I64" i="95"/>
  <c r="K64" i="95"/>
  <c r="I63" i="95"/>
  <c r="K65" i="95"/>
  <c r="K63" i="95"/>
  <c r="I65" i="95"/>
  <c r="I62" i="95"/>
  <c r="I60" i="95"/>
  <c r="J65" i="95"/>
  <c r="J62" i="95"/>
  <c r="J60" i="95"/>
  <c r="I61" i="95"/>
  <c r="K59" i="95"/>
  <c r="K62" i="95"/>
  <c r="J61" i="95"/>
  <c r="J59" i="95"/>
  <c r="K61" i="95"/>
  <c r="M88" i="62"/>
  <c r="N88" i="62"/>
  <c r="J94" i="96"/>
  <c r="I94" i="96"/>
  <c r="K94" i="96"/>
  <c r="M94" i="62"/>
  <c r="I90" i="95"/>
  <c r="K86" i="95"/>
  <c r="L90" i="62"/>
  <c r="J92" i="95"/>
  <c r="I93" i="95"/>
  <c r="K90" i="96"/>
  <c r="K89" i="95"/>
  <c r="N93" i="62"/>
  <c r="J87" i="95"/>
  <c r="K89" i="96"/>
  <c r="J91" i="96"/>
  <c r="K91" i="96"/>
  <c r="I96" i="96"/>
  <c r="I91" i="96"/>
  <c r="N90" i="62"/>
  <c r="J95" i="95"/>
  <c r="L91" i="62"/>
  <c r="J90" i="96"/>
  <c r="N89" i="62"/>
  <c r="J89" i="96"/>
  <c r="L93" i="62"/>
  <c r="J98" i="96"/>
  <c r="J96" i="96"/>
  <c r="K90" i="95"/>
  <c r="J93" i="95"/>
  <c r="I90" i="96"/>
  <c r="K92" i="96"/>
  <c r="I86" i="95"/>
  <c r="I95" i="96"/>
  <c r="K93" i="96"/>
  <c r="I95" i="95"/>
  <c r="K88" i="95"/>
  <c r="L94" i="62"/>
  <c r="N91" i="62"/>
  <c r="K98" i="96"/>
  <c r="I91" i="95"/>
  <c r="J93" i="96"/>
  <c r="M90" i="62"/>
  <c r="L92" i="62"/>
  <c r="J97" i="96"/>
  <c r="J86" i="95"/>
  <c r="J91" i="95"/>
  <c r="L95" i="62"/>
  <c r="I97" i="96"/>
  <c r="N94" i="62"/>
  <c r="K93" i="95"/>
  <c r="M87" i="62"/>
  <c r="J88" i="95"/>
  <c r="K95" i="96"/>
  <c r="J90" i="95"/>
  <c r="K92" i="95"/>
  <c r="M95" i="62"/>
  <c r="N87" i="62"/>
  <c r="I92" i="96"/>
  <c r="I89" i="95"/>
  <c r="K87" i="95"/>
  <c r="L89" i="62"/>
  <c r="K95" i="95"/>
  <c r="M92" i="62"/>
  <c r="I98" i="96"/>
  <c r="K96" i="96"/>
  <c r="K94" i="95"/>
  <c r="J95" i="96"/>
  <c r="I87" i="95"/>
  <c r="N95" i="62"/>
  <c r="M91" i="62"/>
  <c r="J89" i="95"/>
  <c r="I92" i="95"/>
  <c r="I94" i="95"/>
  <c r="H28" i="95"/>
  <c r="I27" i="95"/>
  <c r="H25" i="95"/>
  <c r="I31" i="95"/>
  <c r="I29" i="95"/>
  <c r="H26" i="95"/>
  <c r="H30" i="95"/>
  <c r="H32" i="95"/>
  <c r="I32" i="95"/>
  <c r="I28" i="95"/>
  <c r="J27" i="95"/>
  <c r="I25" i="95"/>
  <c r="J28" i="95"/>
  <c r="H27" i="95"/>
  <c r="J25" i="95"/>
  <c r="H31" i="95"/>
  <c r="H29" i="95"/>
  <c r="I23" i="95"/>
  <c r="J26" i="95"/>
  <c r="J24" i="95"/>
  <c r="H24" i="95"/>
  <c r="J31" i="95"/>
  <c r="J29" i="95"/>
  <c r="J23" i="95"/>
  <c r="I26" i="95"/>
  <c r="I30" i="95"/>
  <c r="J30" i="95"/>
  <c r="I24" i="95"/>
  <c r="J32" i="95"/>
  <c r="J116" i="96" l="1"/>
  <c r="K112" i="95"/>
  <c r="J112" i="95"/>
  <c r="I112" i="95"/>
  <c r="K58" i="95"/>
  <c r="N58" i="95"/>
  <c r="I56" i="95"/>
  <c r="I57" i="95"/>
  <c r="L57" i="95"/>
  <c r="J56" i="95"/>
  <c r="J57" i="95"/>
  <c r="M57" i="95"/>
  <c r="K56" i="95"/>
  <c r="K57" i="95"/>
  <c r="N57" i="95"/>
  <c r="I58" i="95"/>
  <c r="L58" i="95"/>
  <c r="J58" i="95"/>
  <c r="M58" i="95"/>
  <c r="K115" i="96"/>
  <c r="I116" i="96"/>
  <c r="L116" i="96"/>
  <c r="K116" i="96"/>
  <c r="I115" i="96"/>
  <c r="J115" i="96"/>
  <c r="K60" i="96"/>
  <c r="I112" i="62"/>
  <c r="M444" i="79"/>
  <c r="I93" i="96"/>
  <c r="J94" i="95"/>
  <c r="M94" i="95"/>
  <c r="K91" i="95"/>
  <c r="N91" i="95"/>
  <c r="J92" i="96"/>
  <c r="I117" i="96"/>
  <c r="L117" i="96"/>
  <c r="M93" i="62"/>
  <c r="I59" i="95"/>
  <c r="L59" i="95"/>
  <c r="J121" i="96"/>
  <c r="K60" i="95"/>
  <c r="N60" i="95"/>
  <c r="I114" i="95"/>
  <c r="L114" i="95"/>
  <c r="I88" i="95"/>
  <c r="L88" i="95"/>
  <c r="K97" i="96"/>
  <c r="J557" i="79"/>
  <c r="L96" i="62" s="1"/>
  <c r="J63" i="95"/>
  <c r="M63" i="95"/>
  <c r="N92" i="62"/>
  <c r="K120" i="96"/>
  <c r="I60" i="96"/>
  <c r="I61" i="96"/>
  <c r="L61" i="96"/>
  <c r="I34" i="96"/>
  <c r="I67" i="96"/>
  <c r="I36" i="96"/>
  <c r="K30" i="96"/>
  <c r="K33" i="96"/>
  <c r="I68" i="96"/>
  <c r="K28" i="96"/>
  <c r="M66" i="96"/>
  <c r="J66" i="96"/>
  <c r="K29" i="96"/>
  <c r="J33" i="96"/>
  <c r="J68" i="96"/>
  <c r="M68" i="96"/>
  <c r="I65" i="96"/>
  <c r="K32" i="96"/>
  <c r="K36" i="96"/>
  <c r="J60" i="96"/>
  <c r="J27" i="96"/>
  <c r="K34" i="96"/>
  <c r="I66" i="96"/>
  <c r="K35" i="96"/>
  <c r="I33" i="96"/>
  <c r="K65" i="96"/>
  <c r="N65" i="96"/>
  <c r="K62" i="96"/>
  <c r="N62" i="96"/>
  <c r="J61" i="96"/>
  <c r="J29" i="96"/>
  <c r="I30" i="96"/>
  <c r="K63" i="96"/>
  <c r="K64" i="96"/>
  <c r="J62" i="96"/>
  <c r="M62" i="96"/>
  <c r="I29" i="96"/>
  <c r="I27" i="96"/>
  <c r="I69" i="96"/>
  <c r="K69" i="96"/>
  <c r="N69" i="96"/>
  <c r="N66" i="96"/>
  <c r="K66" i="96"/>
  <c r="J32" i="96"/>
  <c r="I62" i="96"/>
  <c r="J67" i="96"/>
  <c r="M67" i="96"/>
  <c r="I63" i="96"/>
  <c r="L63" i="96"/>
  <c r="I28" i="96"/>
  <c r="K67" i="96"/>
  <c r="N67" i="96"/>
  <c r="J63" i="96"/>
  <c r="M63" i="96"/>
  <c r="K61" i="96"/>
  <c r="N61" i="96"/>
  <c r="J35" i="96"/>
  <c r="I31" i="96"/>
  <c r="J34" i="96"/>
  <c r="J28" i="96"/>
  <c r="J69" i="96"/>
  <c r="M69" i="96"/>
  <c r="K31" i="96"/>
  <c r="I64" i="96"/>
  <c r="L64" i="96"/>
  <c r="J36" i="96"/>
  <c r="J64" i="96"/>
  <c r="M64" i="96"/>
  <c r="K68" i="96"/>
  <c r="N68" i="96"/>
  <c r="I35" i="96"/>
  <c r="J65" i="96"/>
  <c r="M65" i="96"/>
  <c r="J30" i="96"/>
  <c r="I32" i="96"/>
  <c r="J31" i="96"/>
  <c r="K117" i="62"/>
  <c r="J113" i="62"/>
  <c r="K114" i="62"/>
  <c r="I114" i="62"/>
  <c r="I118" i="62"/>
  <c r="J118" i="62"/>
  <c r="I116" i="62"/>
  <c r="J116" i="62"/>
  <c r="K115" i="62"/>
  <c r="I117" i="62"/>
  <c r="K113" i="62"/>
  <c r="I113" i="62"/>
  <c r="J119" i="62"/>
  <c r="J117" i="62"/>
  <c r="J112" i="62"/>
  <c r="J114" i="62"/>
  <c r="K118" i="62"/>
  <c r="M115" i="62"/>
  <c r="J115" i="62"/>
  <c r="I119" i="62"/>
  <c r="L115" i="62"/>
  <c r="I115" i="62"/>
  <c r="K116" i="62"/>
  <c r="K119" i="62"/>
  <c r="K112" i="62"/>
  <c r="J89" i="62"/>
  <c r="M89" i="62"/>
  <c r="L88" i="62"/>
  <c r="K90" i="62"/>
  <c r="K94" i="62"/>
  <c r="K86" i="62"/>
  <c r="M548" i="79"/>
  <c r="I87" i="62"/>
  <c r="J94" i="62"/>
  <c r="J92" i="62"/>
  <c r="K89" i="62"/>
  <c r="I92" i="62"/>
  <c r="K93" i="62"/>
  <c r="J88" i="62"/>
  <c r="K95" i="62"/>
  <c r="J93" i="62"/>
  <c r="J86" i="62"/>
  <c r="K92" i="62"/>
  <c r="I91" i="62"/>
  <c r="I90" i="62"/>
  <c r="I95" i="62"/>
  <c r="M552" i="79"/>
  <c r="O91" i="62" s="1"/>
  <c r="K91" i="62"/>
  <c r="K87" i="62"/>
  <c r="J95" i="62"/>
  <c r="I94" i="62"/>
  <c r="I93" i="62"/>
  <c r="I88" i="62"/>
  <c r="K88" i="62"/>
  <c r="J91" i="62"/>
  <c r="I89" i="62"/>
  <c r="J87" i="62"/>
  <c r="J90" i="62"/>
  <c r="J57" i="62"/>
  <c r="I66" i="62"/>
  <c r="L66" i="62"/>
  <c r="I57" i="62"/>
  <c r="I62" i="62"/>
  <c r="L62" i="62"/>
  <c r="I60" i="62"/>
  <c r="L60" i="62"/>
  <c r="I63" i="62"/>
  <c r="L63" i="62"/>
  <c r="I64" i="62"/>
  <c r="L64" i="62"/>
  <c r="I65" i="62"/>
  <c r="L65" i="62"/>
  <c r="I58" i="62"/>
  <c r="L58" i="62"/>
  <c r="I59" i="62"/>
  <c r="L59" i="62"/>
  <c r="I61" i="62"/>
  <c r="L61" i="62"/>
  <c r="K66" i="62"/>
  <c r="N66" i="62"/>
  <c r="K61" i="62"/>
  <c r="N61" i="62"/>
  <c r="J66" i="62"/>
  <c r="J62" i="62"/>
  <c r="K57" i="62"/>
  <c r="J60" i="62"/>
  <c r="K58" i="62"/>
  <c r="N58" i="62"/>
  <c r="K65" i="62"/>
  <c r="N65" i="62"/>
  <c r="J65" i="62"/>
  <c r="J64" i="62"/>
  <c r="N62" i="62"/>
  <c r="K62" i="62"/>
  <c r="J61" i="62"/>
  <c r="K60" i="62"/>
  <c r="N60" i="62"/>
  <c r="K63" i="62"/>
  <c r="N63" i="62"/>
  <c r="J63" i="62"/>
  <c r="J58" i="62"/>
  <c r="K59" i="62"/>
  <c r="N59" i="62"/>
  <c r="J59" i="62"/>
  <c r="K64" i="62"/>
  <c r="N64" i="62"/>
  <c r="K26" i="95"/>
  <c r="L25" i="95"/>
  <c r="L30" i="95"/>
  <c r="K29" i="95"/>
  <c r="M27" i="95"/>
  <c r="L29" i="95"/>
  <c r="K31" i="95"/>
  <c r="I311" i="79"/>
  <c r="F1151" i="79" s="1"/>
  <c r="K30" i="95"/>
  <c r="K25" i="95"/>
  <c r="L26" i="95"/>
  <c r="L27" i="95"/>
  <c r="K28" i="95"/>
  <c r="K27" i="95"/>
  <c r="M30" i="95"/>
  <c r="M31" i="95"/>
  <c r="L28" i="95"/>
  <c r="L31" i="95"/>
  <c r="L32" i="95"/>
  <c r="M24" i="95"/>
  <c r="K32" i="95"/>
  <c r="M25" i="95"/>
  <c r="M32" i="95"/>
  <c r="M26" i="95"/>
  <c r="L24" i="95"/>
  <c r="M29" i="95"/>
  <c r="M28" i="95"/>
  <c r="L122" i="96"/>
  <c r="M116" i="95"/>
  <c r="L94" i="96"/>
  <c r="L119" i="96"/>
  <c r="L121" i="96"/>
  <c r="M118" i="95"/>
  <c r="L113" i="95"/>
  <c r="N118" i="95"/>
  <c r="M113" i="95"/>
  <c r="L119" i="95"/>
  <c r="L116" i="95"/>
  <c r="N117" i="95"/>
  <c r="L120" i="96"/>
  <c r="L118" i="95"/>
  <c r="L115" i="95"/>
  <c r="M117" i="95"/>
  <c r="M114" i="95"/>
  <c r="M115" i="95"/>
  <c r="L118" i="96"/>
  <c r="N116" i="95"/>
  <c r="L117" i="95"/>
  <c r="N115" i="95"/>
  <c r="M119" i="95"/>
  <c r="N119" i="95"/>
  <c r="N113" i="95"/>
  <c r="N114" i="95"/>
  <c r="L89" i="95"/>
  <c r="N90" i="95"/>
  <c r="L92" i="95"/>
  <c r="M90" i="96"/>
  <c r="N95" i="95"/>
  <c r="M95" i="95"/>
  <c r="N87" i="95"/>
  <c r="M93" i="96"/>
  <c r="L87" i="95"/>
  <c r="L91" i="95"/>
  <c r="L93" i="95"/>
  <c r="L97" i="96"/>
  <c r="M93" i="95"/>
  <c r="L96" i="96"/>
  <c r="M92" i="95"/>
  <c r="N94" i="95"/>
  <c r="L92" i="96"/>
  <c r="M556" i="79"/>
  <c r="O95" i="62" s="1"/>
  <c r="M91" i="95"/>
  <c r="L90" i="95"/>
  <c r="L94" i="95"/>
  <c r="M90" i="95"/>
  <c r="L95" i="95"/>
  <c r="M87" i="95"/>
  <c r="M89" i="95"/>
  <c r="M88" i="95"/>
  <c r="L95" i="96"/>
  <c r="N89" i="95"/>
  <c r="N93" i="95"/>
  <c r="L91" i="96"/>
  <c r="L98" i="96"/>
  <c r="N92" i="95"/>
  <c r="N88" i="95"/>
  <c r="M59" i="95"/>
  <c r="N64" i="95"/>
  <c r="N63" i="95"/>
  <c r="N62" i="95"/>
  <c r="L61" i="95"/>
  <c r="N59" i="95"/>
  <c r="L60" i="95"/>
  <c r="N65" i="95"/>
  <c r="M65" i="95"/>
  <c r="L65" i="95"/>
  <c r="L64" i="95"/>
  <c r="N61" i="95"/>
  <c r="M62" i="95"/>
  <c r="L62" i="95"/>
  <c r="M61" i="95"/>
  <c r="M64" i="95"/>
  <c r="M60" i="95"/>
  <c r="L63" i="95"/>
  <c r="I26" i="62"/>
  <c r="H27" i="62"/>
  <c r="J29" i="62"/>
  <c r="H31" i="62"/>
  <c r="H23" i="62"/>
  <c r="J25" i="62"/>
  <c r="J24" i="62"/>
  <c r="J31" i="62"/>
  <c r="J30" i="62"/>
  <c r="H24" i="62"/>
  <c r="H29" i="62"/>
  <c r="H25" i="62"/>
  <c r="I30" i="62"/>
  <c r="I28" i="62"/>
  <c r="H28" i="62"/>
  <c r="H26" i="62"/>
  <c r="J32" i="62"/>
  <c r="J27" i="62"/>
  <c r="H32" i="62"/>
  <c r="I27" i="62"/>
  <c r="I29" i="62"/>
  <c r="I25" i="62"/>
  <c r="H30" i="62"/>
  <c r="J28" i="62"/>
  <c r="I32" i="62"/>
  <c r="I24" i="62"/>
  <c r="I31" i="62"/>
  <c r="J26" i="62"/>
  <c r="J23" i="62"/>
  <c r="I23" i="62"/>
  <c r="C826" i="79"/>
  <c r="C827" i="79"/>
  <c r="C825" i="79"/>
  <c r="C828" i="79"/>
  <c r="D1120" i="79"/>
  <c r="L557" i="79" l="1"/>
  <c r="N96" i="62" s="1"/>
  <c r="L305" i="79"/>
  <c r="N31" i="96" s="1"/>
  <c r="L454" i="79"/>
  <c r="K470" i="79"/>
  <c r="M70" i="96" s="1"/>
  <c r="N60" i="96"/>
  <c r="L470" i="79"/>
  <c r="J698" i="79"/>
  <c r="L60" i="96"/>
  <c r="J470" i="79"/>
  <c r="L23" i="95"/>
  <c r="J327" i="79"/>
  <c r="L33" i="95" s="1"/>
  <c r="M112" i="62"/>
  <c r="K685" i="79"/>
  <c r="G1144" i="79" s="1"/>
  <c r="J589" i="79"/>
  <c r="N86" i="95"/>
  <c r="L589" i="79"/>
  <c r="N96" i="95" s="1"/>
  <c r="M57" i="62"/>
  <c r="K454" i="79"/>
  <c r="M67" i="62" s="1"/>
  <c r="L112" i="95"/>
  <c r="J711" i="79"/>
  <c r="L120" i="95" s="1"/>
  <c r="N112" i="95"/>
  <c r="L711" i="79"/>
  <c r="N120" i="95" s="1"/>
  <c r="L56" i="95"/>
  <c r="J486" i="79"/>
  <c r="L66" i="95" s="1"/>
  <c r="M553" i="79"/>
  <c r="O92" i="62" s="1"/>
  <c r="L573" i="79"/>
  <c r="N99" i="96" s="1"/>
  <c r="L698" i="79"/>
  <c r="K573" i="79"/>
  <c r="M99" i="96" s="1"/>
  <c r="M56" i="95"/>
  <c r="K486" i="79"/>
  <c r="M66" i="95" s="1"/>
  <c r="M86" i="95"/>
  <c r="K589" i="79"/>
  <c r="M96" i="95" s="1"/>
  <c r="J573" i="79"/>
  <c r="L99" i="96" s="1"/>
  <c r="J311" i="79"/>
  <c r="G1151" i="79" s="1"/>
  <c r="K311" i="79"/>
  <c r="H1151" i="79" s="1"/>
  <c r="K557" i="79"/>
  <c r="M96" i="62" s="1"/>
  <c r="M112" i="95"/>
  <c r="K711" i="79"/>
  <c r="M120" i="95" s="1"/>
  <c r="J454" i="79"/>
  <c r="K698" i="79"/>
  <c r="K24" i="95"/>
  <c r="I327" i="79"/>
  <c r="K33" i="95" s="1"/>
  <c r="K327" i="79"/>
  <c r="M33" i="95" s="1"/>
  <c r="N56" i="95"/>
  <c r="L486" i="79"/>
  <c r="N66" i="95" s="1"/>
  <c r="L685" i="79"/>
  <c r="H1144" i="79" s="1"/>
  <c r="M678" i="79"/>
  <c r="O113" i="62" s="1"/>
  <c r="M680" i="79"/>
  <c r="O115" i="62" s="1"/>
  <c r="M683" i="79"/>
  <c r="O118" i="62" s="1"/>
  <c r="M679" i="79"/>
  <c r="O114" i="62" s="1"/>
  <c r="M681" i="79"/>
  <c r="O116" i="62" s="1"/>
  <c r="L308" i="79"/>
  <c r="N34" i="96" s="1"/>
  <c r="L304" i="79"/>
  <c r="N30" i="96" s="1"/>
  <c r="M23" i="95"/>
  <c r="L86" i="95"/>
  <c r="M690" i="79"/>
  <c r="L115" i="96"/>
  <c r="M116" i="96"/>
  <c r="M119" i="96"/>
  <c r="M122" i="96"/>
  <c r="N122" i="96"/>
  <c r="M121" i="96"/>
  <c r="N119" i="96"/>
  <c r="N116" i="96"/>
  <c r="M117" i="96"/>
  <c r="M118" i="96"/>
  <c r="N121" i="96"/>
  <c r="M115" i="96"/>
  <c r="N117" i="96"/>
  <c r="N115" i="96"/>
  <c r="N118" i="96"/>
  <c r="N120" i="96"/>
  <c r="M120" i="96"/>
  <c r="L310" i="79"/>
  <c r="N36" i="96" s="1"/>
  <c r="L302" i="79"/>
  <c r="N95" i="96"/>
  <c r="L27" i="96"/>
  <c r="L90" i="96"/>
  <c r="L35" i="96"/>
  <c r="M27" i="96"/>
  <c r="N89" i="96"/>
  <c r="N93" i="96"/>
  <c r="N90" i="96"/>
  <c r="M464" i="79"/>
  <c r="O64" i="96" s="1"/>
  <c r="N64" i="96"/>
  <c r="M60" i="96"/>
  <c r="M28" i="96"/>
  <c r="L36" i="96"/>
  <c r="L65" i="96"/>
  <c r="M465" i="79"/>
  <c r="O65" i="96" s="1"/>
  <c r="L66" i="96"/>
  <c r="M466" i="79"/>
  <c r="O66" i="96" s="1"/>
  <c r="N96" i="96"/>
  <c r="M30" i="96"/>
  <c r="M29" i="96"/>
  <c r="L62" i="96"/>
  <c r="M462" i="79"/>
  <c r="O62" i="96" s="1"/>
  <c r="M61" i="96"/>
  <c r="M461" i="79"/>
  <c r="O61" i="96" s="1"/>
  <c r="L29" i="96"/>
  <c r="M97" i="96"/>
  <c r="N94" i="96"/>
  <c r="N98" i="96"/>
  <c r="M32" i="96"/>
  <c r="M33" i="96"/>
  <c r="L307" i="79"/>
  <c r="M91" i="96"/>
  <c r="L303" i="79"/>
  <c r="M89" i="96"/>
  <c r="N97" i="96"/>
  <c r="N92" i="96"/>
  <c r="M463" i="79"/>
  <c r="O63" i="96" s="1"/>
  <c r="N63" i="96"/>
  <c r="M467" i="79"/>
  <c r="O67" i="96" s="1"/>
  <c r="L67" i="96"/>
  <c r="L306" i="79"/>
  <c r="M96" i="96"/>
  <c r="M95" i="96"/>
  <c r="L93" i="96"/>
  <c r="K27" i="96"/>
  <c r="M31" i="96"/>
  <c r="M34" i="96"/>
  <c r="L28" i="96"/>
  <c r="L33" i="96"/>
  <c r="L68" i="96"/>
  <c r="M468" i="79"/>
  <c r="O68" i="96" s="1"/>
  <c r="M98" i="96"/>
  <c r="M35" i="96"/>
  <c r="L309" i="79"/>
  <c r="M94" i="96"/>
  <c r="L69" i="96"/>
  <c r="M469" i="79"/>
  <c r="O69" i="96" s="1"/>
  <c r="M92" i="96"/>
  <c r="L32" i="96"/>
  <c r="M36" i="96"/>
  <c r="L31" i="96"/>
  <c r="L30" i="96"/>
  <c r="L34" i="96"/>
  <c r="L113" i="62"/>
  <c r="M118" i="62"/>
  <c r="L117" i="62"/>
  <c r="N116" i="62"/>
  <c r="N114" i="62"/>
  <c r="N112" i="62"/>
  <c r="N118" i="62"/>
  <c r="N113" i="62"/>
  <c r="L118" i="62"/>
  <c r="N119" i="62"/>
  <c r="M114" i="62"/>
  <c r="L114" i="62"/>
  <c r="M684" i="79"/>
  <c r="M117" i="62"/>
  <c r="M116" i="62"/>
  <c r="M113" i="62"/>
  <c r="N115" i="62"/>
  <c r="M682" i="79"/>
  <c r="L119" i="62"/>
  <c r="M119" i="62"/>
  <c r="L116" i="62"/>
  <c r="N117" i="62"/>
  <c r="N86" i="62"/>
  <c r="M86" i="62"/>
  <c r="M547" i="79"/>
  <c r="N91" i="96"/>
  <c r="M460" i="79"/>
  <c r="O87" i="62"/>
  <c r="M555" i="79"/>
  <c r="M550" i="79"/>
  <c r="M551" i="79"/>
  <c r="M554" i="79"/>
  <c r="O93" i="62" s="1"/>
  <c r="M549" i="79"/>
  <c r="O88" i="62" s="1"/>
  <c r="L57" i="62"/>
  <c r="M61" i="62"/>
  <c r="M448" i="79"/>
  <c r="O61" i="62" s="1"/>
  <c r="N57" i="62"/>
  <c r="M58" i="62"/>
  <c r="M445" i="79"/>
  <c r="O58" i="62" s="1"/>
  <c r="M63" i="62"/>
  <c r="M450" i="79"/>
  <c r="O63" i="62" s="1"/>
  <c r="M66" i="62"/>
  <c r="M453" i="79"/>
  <c r="O66" i="62" s="1"/>
  <c r="M59" i="62"/>
  <c r="M446" i="79"/>
  <c r="O59" i="62" s="1"/>
  <c r="M60" i="62"/>
  <c r="M447" i="79"/>
  <c r="O60" i="62" s="1"/>
  <c r="M64" i="62"/>
  <c r="M451" i="79"/>
  <c r="O64" i="62" s="1"/>
  <c r="M62" i="62"/>
  <c r="M449" i="79"/>
  <c r="O62" i="62" s="1"/>
  <c r="M65" i="62"/>
  <c r="M452" i="79"/>
  <c r="O65" i="62" s="1"/>
  <c r="L301" i="79"/>
  <c r="L318" i="79"/>
  <c r="N24" i="95" s="1"/>
  <c r="L325" i="79"/>
  <c r="N31" i="95" s="1"/>
  <c r="L317" i="79"/>
  <c r="L323" i="79"/>
  <c r="N29" i="95" s="1"/>
  <c r="L326" i="79"/>
  <c r="N32" i="95" s="1"/>
  <c r="L322" i="79"/>
  <c r="N28" i="95" s="1"/>
  <c r="L320" i="79"/>
  <c r="N26" i="95" s="1"/>
  <c r="L324" i="79"/>
  <c r="N30" i="95" s="1"/>
  <c r="L319" i="79"/>
  <c r="N25" i="95" s="1"/>
  <c r="L321" i="79"/>
  <c r="N27" i="95" s="1"/>
  <c r="M691" i="79"/>
  <c r="M704" i="79"/>
  <c r="O113" i="95" s="1"/>
  <c r="M707" i="79"/>
  <c r="O116" i="95" s="1"/>
  <c r="M692" i="79"/>
  <c r="M710" i="79"/>
  <c r="O119" i="95" s="1"/>
  <c r="M694" i="79"/>
  <c r="M695" i="79"/>
  <c r="M568" i="79"/>
  <c r="M709" i="79"/>
  <c r="O118" i="95" s="1"/>
  <c r="M706" i="79"/>
  <c r="O115" i="95" s="1"/>
  <c r="M696" i="79"/>
  <c r="M708" i="79"/>
  <c r="O117" i="95" s="1"/>
  <c r="M693" i="79"/>
  <c r="M705" i="79"/>
  <c r="O114" i="95" s="1"/>
  <c r="M697" i="79"/>
  <c r="M703" i="79"/>
  <c r="M582" i="79"/>
  <c r="O89" i="95" s="1"/>
  <c r="M583" i="79"/>
  <c r="O90" i="95" s="1"/>
  <c r="M565" i="79"/>
  <c r="M586" i="79"/>
  <c r="O93" i="95" s="1"/>
  <c r="M580" i="79"/>
  <c r="O87" i="95" s="1"/>
  <c r="M585" i="79"/>
  <c r="O92" i="95" s="1"/>
  <c r="M572" i="79"/>
  <c r="M567" i="79"/>
  <c r="M564" i="79"/>
  <c r="M570" i="79"/>
  <c r="M584" i="79"/>
  <c r="O91" i="95" s="1"/>
  <c r="M588" i="79"/>
  <c r="O95" i="95" s="1"/>
  <c r="M569" i="79"/>
  <c r="M581" i="79"/>
  <c r="O88" i="95" s="1"/>
  <c r="M563" i="79"/>
  <c r="M566" i="79"/>
  <c r="M587" i="79"/>
  <c r="O94" i="95" s="1"/>
  <c r="M571" i="79"/>
  <c r="M482" i="79"/>
  <c r="O62" i="95" s="1"/>
  <c r="M477" i="79"/>
  <c r="O57" i="95" s="1"/>
  <c r="M480" i="79"/>
  <c r="O60" i="95" s="1"/>
  <c r="M478" i="79"/>
  <c r="O58" i="95" s="1"/>
  <c r="M479" i="79"/>
  <c r="O59" i="95" s="1"/>
  <c r="M485" i="79"/>
  <c r="O65" i="95" s="1"/>
  <c r="M484" i="79"/>
  <c r="O64" i="95" s="1"/>
  <c r="M481" i="79"/>
  <c r="O61" i="95" s="1"/>
  <c r="M476" i="79"/>
  <c r="M483" i="79"/>
  <c r="O63" i="95" s="1"/>
  <c r="M579" i="79"/>
  <c r="F1143" i="79" l="1"/>
  <c r="H50" i="68" s="1"/>
  <c r="D340" i="79"/>
  <c r="L327" i="79"/>
  <c r="N33" i="95" s="1"/>
  <c r="H1143" i="79"/>
  <c r="J50" i="68" s="1"/>
  <c r="M123" i="96"/>
  <c r="G1153" i="79"/>
  <c r="G1152" i="79"/>
  <c r="I59" i="68" s="1"/>
  <c r="N123" i="96"/>
  <c r="H1153" i="79"/>
  <c r="J60" i="68" s="1"/>
  <c r="L123" i="96"/>
  <c r="F1153" i="79"/>
  <c r="H60" i="68" s="1"/>
  <c r="N70" i="96"/>
  <c r="H1152" i="79"/>
  <c r="J59" i="68" s="1"/>
  <c r="L70" i="96"/>
  <c r="F1152" i="79"/>
  <c r="G1143" i="79"/>
  <c r="G1149" i="79" s="1"/>
  <c r="I37" i="68" s="1"/>
  <c r="N67" i="62"/>
  <c r="L311" i="79"/>
  <c r="I1151" i="79" s="1"/>
  <c r="O86" i="95"/>
  <c r="M589" i="79"/>
  <c r="O96" i="95" s="1"/>
  <c r="O56" i="95"/>
  <c r="M486" i="79"/>
  <c r="M698" i="79"/>
  <c r="I1153" i="79" s="1"/>
  <c r="N23" i="95"/>
  <c r="M573" i="79"/>
  <c r="O99" i="96" s="1"/>
  <c r="M454" i="79"/>
  <c r="O86" i="62"/>
  <c r="M557" i="79"/>
  <c r="O112" i="95"/>
  <c r="M711" i="79"/>
  <c r="M470" i="79"/>
  <c r="I1152" i="79" s="1"/>
  <c r="E594" i="79"/>
  <c r="M120" i="62"/>
  <c r="I51" i="68"/>
  <c r="L96" i="95"/>
  <c r="D493" i="79"/>
  <c r="L67" i="62"/>
  <c r="F1162" i="79"/>
  <c r="H69" i="68" s="1"/>
  <c r="F594" i="79"/>
  <c r="H1162" i="79"/>
  <c r="J69" i="68" s="1"/>
  <c r="N28" i="96"/>
  <c r="O120" i="96"/>
  <c r="O116" i="96"/>
  <c r="O121" i="96"/>
  <c r="O122" i="96"/>
  <c r="O117" i="96"/>
  <c r="O118" i="96"/>
  <c r="O119" i="96"/>
  <c r="O115" i="96"/>
  <c r="O94" i="96"/>
  <c r="O97" i="96"/>
  <c r="O60" i="96"/>
  <c r="O96" i="96"/>
  <c r="I58" i="68"/>
  <c r="L37" i="96"/>
  <c r="O90" i="96"/>
  <c r="O95" i="96"/>
  <c r="N27" i="96"/>
  <c r="N35" i="96"/>
  <c r="N29" i="96"/>
  <c r="N32" i="96"/>
  <c r="O93" i="96"/>
  <c r="N33" i="96"/>
  <c r="J58" i="68"/>
  <c r="M37" i="96"/>
  <c r="H58" i="68"/>
  <c r="K37" i="96"/>
  <c r="O92" i="96"/>
  <c r="O98" i="96"/>
  <c r="O117" i="62"/>
  <c r="O119" i="62"/>
  <c r="J51" i="68"/>
  <c r="N120" i="62"/>
  <c r="O90" i="62"/>
  <c r="O94" i="62"/>
  <c r="O91" i="96"/>
  <c r="O89" i="96"/>
  <c r="O89" i="62"/>
  <c r="O57" i="62"/>
  <c r="J49" i="68"/>
  <c r="F243" i="79"/>
  <c r="G1127" i="79" s="1"/>
  <c r="J20" i="68" s="1"/>
  <c r="I49" i="68"/>
  <c r="E243" i="79"/>
  <c r="F1127" i="79" s="1"/>
  <c r="I20" i="68" s="1"/>
  <c r="H49" i="68"/>
  <c r="D243" i="79"/>
  <c r="E1127" i="79" s="1"/>
  <c r="H20" i="68" s="1"/>
  <c r="H1163" i="79"/>
  <c r="J70" i="68" s="1"/>
  <c r="G1162" i="79"/>
  <c r="F1164" i="79"/>
  <c r="H71" i="68" s="1"/>
  <c r="H1164" i="79"/>
  <c r="J71" i="68" s="1"/>
  <c r="F1163" i="79"/>
  <c r="H70" i="68" s="1"/>
  <c r="G1164" i="79"/>
  <c r="I71" i="68" s="1"/>
  <c r="G1163" i="79"/>
  <c r="I70" i="68" s="1"/>
  <c r="F493" i="79"/>
  <c r="E493" i="79"/>
  <c r="F340" i="79"/>
  <c r="E340" i="79"/>
  <c r="N25" i="62"/>
  <c r="N30" i="62"/>
  <c r="N31" i="62"/>
  <c r="N23" i="62"/>
  <c r="N29" i="62"/>
  <c r="N26" i="62"/>
  <c r="N28" i="62"/>
  <c r="N32" i="62"/>
  <c r="N27" i="62"/>
  <c r="N24" i="62"/>
  <c r="I1143" i="79" l="1"/>
  <c r="O120" i="95"/>
  <c r="I1164" i="79"/>
  <c r="O66" i="95"/>
  <c r="I1163" i="79"/>
  <c r="K70" i="68" s="1"/>
  <c r="F1160" i="79"/>
  <c r="H38" i="68" s="1"/>
  <c r="H1149" i="79"/>
  <c r="J37" i="68" s="1"/>
  <c r="G1160" i="79"/>
  <c r="I38" i="68" s="1"/>
  <c r="I60" i="68"/>
  <c r="H59" i="68"/>
  <c r="H1160" i="79"/>
  <c r="J38" i="68" s="1"/>
  <c r="O70" i="96"/>
  <c r="K59" i="68"/>
  <c r="O123" i="96"/>
  <c r="K60" i="68"/>
  <c r="G243" i="79"/>
  <c r="K50" i="68"/>
  <c r="E1128" i="79"/>
  <c r="H21" i="68" s="1"/>
  <c r="F1129" i="79"/>
  <c r="I22" i="68" s="1"/>
  <c r="F1128" i="79"/>
  <c r="I21" i="68" s="1"/>
  <c r="G1128" i="79"/>
  <c r="J21" i="68" s="1"/>
  <c r="G1129" i="79"/>
  <c r="J22" i="68" s="1"/>
  <c r="O96" i="62"/>
  <c r="G493" i="79"/>
  <c r="O67" i="62"/>
  <c r="G340" i="79"/>
  <c r="I1162" i="79"/>
  <c r="K69" i="68" s="1"/>
  <c r="K58" i="68"/>
  <c r="N37" i="96"/>
  <c r="K49" i="68"/>
  <c r="H1169" i="79"/>
  <c r="J39" i="68" s="1"/>
  <c r="I50" i="68"/>
  <c r="G1169" i="79"/>
  <c r="I39" i="68" s="1"/>
  <c r="I69" i="68"/>
  <c r="F1169" i="79"/>
  <c r="H39" i="68" s="1"/>
  <c r="K71" i="68"/>
  <c r="H47" i="68"/>
  <c r="G494" i="79"/>
  <c r="G341" i="79"/>
  <c r="J47" i="68"/>
  <c r="G244" i="79"/>
  <c r="K21" i="68" l="1"/>
  <c r="K20" i="68"/>
  <c r="G1172" i="79"/>
  <c r="H1172" i="79"/>
  <c r="I47" i="68"/>
  <c r="J85" i="68"/>
  <c r="D1122" i="79" l="1"/>
  <c r="D1121" i="79"/>
  <c r="D1123" i="79" l="1"/>
  <c r="K158" i="95" l="1"/>
  <c r="K160" i="95"/>
  <c r="K165" i="96" l="1"/>
  <c r="K163" i="96"/>
  <c r="H802" i="79"/>
  <c r="L158" i="95" s="1"/>
  <c r="H804" i="79"/>
  <c r="L160" i="95" s="1"/>
  <c r="L165" i="96" l="1"/>
  <c r="L163" i="96"/>
  <c r="H776" i="79" l="1"/>
  <c r="L168" i="96"/>
  <c r="K167" i="95"/>
  <c r="H810" i="79"/>
  <c r="L166" i="95" s="1"/>
  <c r="K162" i="95"/>
  <c r="K170" i="96"/>
  <c r="L167" i="96"/>
  <c r="H777" i="79"/>
  <c r="L166" i="96"/>
  <c r="H773" i="79"/>
  <c r="K161" i="95"/>
  <c r="K169" i="96"/>
  <c r="K165" i="95"/>
  <c r="H808" i="79"/>
  <c r="L164" i="95" s="1"/>
  <c r="K163" i="95"/>
  <c r="L162" i="96"/>
  <c r="H803" i="79"/>
  <c r="L159" i="95" s="1"/>
  <c r="L164" i="96"/>
  <c r="L163" i="62" l="1"/>
  <c r="L162" i="62"/>
  <c r="L159" i="62"/>
  <c r="H775" i="79"/>
  <c r="K164" i="95"/>
  <c r="L170" i="96"/>
  <c r="H809" i="79"/>
  <c r="L165" i="95" s="1"/>
  <c r="H805" i="79"/>
  <c r="L161" i="95" s="1"/>
  <c r="H779" i="79"/>
  <c r="K164" i="96"/>
  <c r="H774" i="79"/>
  <c r="H811" i="79"/>
  <c r="L167" i="95" s="1"/>
  <c r="H778" i="79"/>
  <c r="K167" i="96"/>
  <c r="K162" i="96"/>
  <c r="K168" i="96"/>
  <c r="H780" i="79"/>
  <c r="K166" i="95"/>
  <c r="H806" i="79"/>
  <c r="L162" i="95" s="1"/>
  <c r="H807" i="79"/>
  <c r="L163" i="95" s="1"/>
  <c r="K159" i="95"/>
  <c r="H781" i="79"/>
  <c r="L169" i="96"/>
  <c r="K166" i="96"/>
  <c r="L161" i="62" l="1"/>
  <c r="L158" i="62"/>
  <c r="L166" i="62"/>
  <c r="L164" i="62"/>
  <c r="L160" i="62"/>
  <c r="L167" i="62"/>
  <c r="L165" i="62"/>
  <c r="H812" i="79"/>
  <c r="H797" i="79"/>
  <c r="I1154" i="79" s="1"/>
  <c r="H782" i="79"/>
  <c r="L112" i="62"/>
  <c r="J685" i="79"/>
  <c r="D594" i="79" s="1"/>
  <c r="M677" i="79"/>
  <c r="G765" i="79" l="1"/>
  <c r="F1144" i="79"/>
  <c r="F1149" i="79" s="1"/>
  <c r="H37" i="68" s="1"/>
  <c r="I1145" i="79"/>
  <c r="K52" i="68" s="1"/>
  <c r="L168" i="95"/>
  <c r="L168" i="62"/>
  <c r="I1165" i="79"/>
  <c r="K61" i="68"/>
  <c r="L171" i="96"/>
  <c r="O112" i="62"/>
  <c r="M685" i="79"/>
  <c r="L120" i="62"/>
  <c r="G594" i="79" l="1"/>
  <c r="K22" i="68" s="1"/>
  <c r="I1144" i="79"/>
  <c r="K23" i="68"/>
  <c r="H51" i="68"/>
  <c r="F1172" i="79"/>
  <c r="K72" i="68"/>
  <c r="E1129" i="79"/>
  <c r="H22" i="68" s="1"/>
  <c r="G595" i="79"/>
  <c r="O120" i="62"/>
  <c r="K51" i="68" l="1"/>
  <c r="I1156" i="79" l="1"/>
  <c r="K63" i="68" s="1"/>
  <c r="I278" i="96"/>
  <c r="T100" i="75" l="1"/>
  <c r="U100" i="75"/>
  <c r="U96" i="75"/>
  <c r="T96" i="75"/>
  <c r="T97" i="75"/>
  <c r="U97" i="75"/>
  <c r="U99" i="75"/>
  <c r="T99" i="75"/>
  <c r="S100" i="75"/>
  <c r="U103" i="75"/>
  <c r="T103" i="75"/>
  <c r="T111" i="75"/>
  <c r="U111" i="75"/>
  <c r="U102" i="75"/>
  <c r="T102" i="75"/>
  <c r="U92" i="75"/>
  <c r="T92" i="75"/>
  <c r="T98" i="75"/>
  <c r="U98" i="75"/>
  <c r="U101" i="75"/>
  <c r="T101" i="75"/>
  <c r="U104" i="75"/>
  <c r="T104" i="75"/>
  <c r="U91" i="75"/>
  <c r="S97" i="75"/>
  <c r="T115" i="75"/>
  <c r="U115" i="75"/>
  <c r="U94" i="75"/>
  <c r="T94" i="75"/>
  <c r="T116" i="75"/>
  <c r="U116" i="75"/>
  <c r="T113" i="75"/>
  <c r="U113" i="75"/>
  <c r="U93" i="75"/>
  <c r="T93" i="75"/>
  <c r="U114" i="75"/>
  <c r="T114" i="75"/>
  <c r="S111" i="75"/>
  <c r="S115" i="75"/>
  <c r="S99" i="75"/>
  <c r="S102" i="75"/>
  <c r="S103" i="75"/>
  <c r="S98" i="75"/>
  <c r="S114" i="75"/>
  <c r="U112" i="75"/>
  <c r="T112" i="75"/>
  <c r="S101" i="75"/>
  <c r="S112" i="75"/>
  <c r="S94" i="75"/>
  <c r="U95" i="75"/>
  <c r="S95" i="75"/>
  <c r="T95" i="75"/>
  <c r="S93" i="75"/>
  <c r="S92" i="75"/>
  <c r="S96" i="75"/>
  <c r="S104" i="75"/>
  <c r="T91" i="75"/>
  <c r="S91" i="75"/>
  <c r="S116" i="75"/>
  <c r="S113" i="75"/>
  <c r="V91" i="75" l="1"/>
  <c r="S181" i="62" s="1"/>
  <c r="V100" i="75"/>
  <c r="S190" i="62" s="1"/>
  <c r="V114" i="75"/>
  <c r="S204" i="62" s="1"/>
  <c r="V96" i="75"/>
  <c r="S186" i="62" s="1"/>
  <c r="V98" i="75"/>
  <c r="S188" i="62" s="1"/>
  <c r="V111" i="75"/>
  <c r="S201" i="62" s="1"/>
  <c r="V104" i="75"/>
  <c r="S194" i="62" s="1"/>
  <c r="V92" i="75"/>
  <c r="S182" i="62" s="1"/>
  <c r="V102" i="75"/>
  <c r="S192" i="62" s="1"/>
  <c r="V115" i="75"/>
  <c r="S205" i="62" s="1"/>
  <c r="V93" i="75"/>
  <c r="S183" i="62" s="1"/>
  <c r="V95" i="75"/>
  <c r="S185" i="62" s="1"/>
  <c r="V113" i="75"/>
  <c r="S203" i="62" s="1"/>
  <c r="V112" i="75"/>
  <c r="S202" i="62" s="1"/>
  <c r="V103" i="75"/>
  <c r="S193" i="62" s="1"/>
  <c r="V99" i="75"/>
  <c r="S189" i="62" s="1"/>
  <c r="V94" i="75"/>
  <c r="S184" i="62" s="1"/>
  <c r="V116" i="75"/>
  <c r="S206" i="62" s="1"/>
  <c r="V101" i="75"/>
  <c r="S191" i="62" s="1"/>
  <c r="V97" i="75"/>
  <c r="S187" i="62" s="1"/>
  <c r="U117" i="75"/>
  <c r="T117" i="75"/>
  <c r="S117" i="75"/>
  <c r="V117" i="75" l="1"/>
  <c r="I1147" i="79" s="1"/>
  <c r="S123" i="75"/>
  <c r="K54" i="68" l="1"/>
  <c r="K37" i="68"/>
  <c r="S207" i="62"/>
  <c r="U123" i="75"/>
  <c r="T123" i="75"/>
  <c r="K28" i="52" l="1"/>
  <c r="K1145" i="79"/>
  <c r="K1146" i="79"/>
  <c r="K1143" i="79"/>
  <c r="K1142" i="79"/>
  <c r="K1144" i="79"/>
  <c r="K1148" i="79"/>
  <c r="K56" i="68"/>
  <c r="K1147" i="79"/>
  <c r="V123" i="75"/>
  <c r="S184" i="96" s="1"/>
  <c r="T149" i="75"/>
  <c r="U149" i="75"/>
  <c r="S149" i="75"/>
  <c r="V149" i="75" l="1"/>
  <c r="I1157" i="79" s="1"/>
  <c r="S156" i="75"/>
  <c r="U156" i="75"/>
  <c r="T156" i="75"/>
  <c r="S210" i="96" l="1"/>
  <c r="K64" i="68"/>
  <c r="V156" i="75"/>
  <c r="S182" i="95" s="1"/>
  <c r="S182" i="75"/>
  <c r="C38" i="75" s="1"/>
  <c r="U182" i="75"/>
  <c r="E38" i="75" s="1"/>
  <c r="T182" i="75"/>
  <c r="D38" i="75" s="1"/>
  <c r="K1157" i="79" l="1"/>
  <c r="K38" i="68"/>
  <c r="K1159" i="79"/>
  <c r="K1158" i="79"/>
  <c r="K1156" i="79"/>
  <c r="K1152" i="79"/>
  <c r="K67" i="68"/>
  <c r="M28" i="52" s="1"/>
  <c r="K1151" i="79"/>
  <c r="K1153" i="79"/>
  <c r="K1155" i="79"/>
  <c r="K1154" i="79"/>
  <c r="F39" i="75"/>
  <c r="V182" i="75"/>
  <c r="I1167" i="79" s="1"/>
  <c r="K74" i="68" l="1"/>
  <c r="K39" i="68"/>
  <c r="S208" i="95"/>
  <c r="F38" i="75"/>
  <c r="K1167" i="79" l="1"/>
  <c r="K26" i="68"/>
  <c r="K30" i="68" s="1"/>
  <c r="K41" i="68"/>
  <c r="K1165" i="79"/>
  <c r="K76" i="68"/>
  <c r="O28" i="52" s="1"/>
  <c r="K1164" i="79"/>
  <c r="K1168" i="79"/>
  <c r="K1163" i="79"/>
  <c r="K1162" i="79"/>
  <c r="K1166" i="79"/>
  <c r="I1172" i="79"/>
  <c r="D1178" i="79" s="1"/>
  <c r="H85" i="68" s="1"/>
  <c r="Q28" i="52" l="1"/>
  <c r="Q29" i="52" s="1"/>
  <c r="K78" i="68"/>
  <c r="J143"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Emilia</author>
  </authors>
  <commentList>
    <comment ref="F408" authorId="0" shapeId="0" xr:uid="{D0C7F56F-1077-4F72-8AB4-783E53978308}">
      <text>
        <r>
          <rPr>
            <sz val="9"/>
            <color indexed="81"/>
            <rFont val="Tahoma"/>
            <family val="2"/>
          </rPr>
          <t>Página 90 documento ONU FE catering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Emilia</author>
  </authors>
  <commentList>
    <comment ref="E162" authorId="0" shapeId="0" xr:uid="{B97D19D0-7A0A-4E3E-B790-8CD480AEAE8A}">
      <text>
        <r>
          <rPr>
            <sz val="9"/>
            <color indexed="81"/>
            <rFont val="Tahoma"/>
            <family val="2"/>
          </rPr>
          <t>Página 90 documento ONU FE catering</t>
        </r>
      </text>
    </comment>
    <comment ref="N168" authorId="0" shapeId="0" xr:uid="{173DCB35-17D5-4D14-B83D-FE703491EBA9}">
      <text>
        <r>
          <rPr>
            <b/>
            <sz val="9"/>
            <color indexed="81"/>
            <rFont val="Tahoma"/>
            <family val="2"/>
          </rPr>
          <t>https://sistemas.ecoembes.com/Ecoembes.SGA.Ecosoft.WS/Ayuda17/NetHelp/default.htm#!WordDocuments/Formatos.PesodeProducto.htm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Emilia</author>
  </authors>
  <commentList>
    <comment ref="B67" authorId="0" shapeId="0" xr:uid="{786A94B7-9F25-40D0-89F4-2D8EEED3D8F7}">
      <text>
        <r>
          <rPr>
            <b/>
            <sz val="9"/>
            <color indexed="81"/>
            <rFont val="Tahoma"/>
            <family val="2"/>
          </rPr>
          <t>Average car</t>
        </r>
      </text>
    </comment>
    <comment ref="B68" authorId="0" shapeId="0" xr:uid="{84BE3A52-F048-4F6F-BFE0-AE7F5B2421DA}">
      <text>
        <r>
          <rPr>
            <b/>
            <sz val="9"/>
            <color indexed="81"/>
            <rFont val="Tahoma"/>
            <family val="2"/>
          </rPr>
          <t>Average car</t>
        </r>
      </text>
    </comment>
    <comment ref="B219" authorId="0" shapeId="0" xr:uid="{A7D781DE-0B14-402C-9489-60FA9A02F0DB}">
      <text>
        <r>
          <rPr>
            <b/>
            <sz val="9"/>
            <color indexed="81"/>
            <rFont val="Tahoma"/>
            <family val="2"/>
          </rPr>
          <t>Average car</t>
        </r>
      </text>
    </comment>
    <comment ref="B220" authorId="0" shapeId="0" xr:uid="{98356A30-DCA5-403A-A36B-90C9D84ED239}">
      <text>
        <r>
          <rPr>
            <b/>
            <sz val="9"/>
            <color indexed="81"/>
            <rFont val="Tahoma"/>
            <family val="2"/>
          </rPr>
          <t>Average car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10EC798-F880-4C2D-8387-91E79B424C1F}" keepAlive="1" name="Consulta - Categ_Veh3" description="Conexión a la consulta 'Categ_Veh3' en el libro." type="5" refreshedVersion="6" background="1">
    <dbPr connection="Provider=Microsoft.Mashup.OleDb.1;Data Source=$Workbook$;Location=Categ_Veh3;Extended Properties=&quot;&quot;" command="SELECT * FROM [Categ_Veh3]"/>
  </connection>
</connections>
</file>

<file path=xl/sharedStrings.xml><?xml version="1.0" encoding="utf-8"?>
<sst xmlns="http://schemas.openxmlformats.org/spreadsheetml/2006/main" count="4642" uniqueCount="1216">
  <si>
    <t>Otras</t>
  </si>
  <si>
    <t>Gas butano (kg)</t>
  </si>
  <si>
    <t>Datos generales de la organización</t>
  </si>
  <si>
    <t xml:space="preserve"> </t>
  </si>
  <si>
    <t>No</t>
  </si>
  <si>
    <t>Instalaciones fijas</t>
  </si>
  <si>
    <t>Valor numérico</t>
  </si>
  <si>
    <t>E10 (l)</t>
  </si>
  <si>
    <t>E85 (l)</t>
  </si>
  <si>
    <t>Otros (ud)</t>
  </si>
  <si>
    <t>Informe final: Resultados</t>
  </si>
  <si>
    <t>1.</t>
  </si>
  <si>
    <t>2.</t>
  </si>
  <si>
    <t>3.</t>
  </si>
  <si>
    <t>4.</t>
  </si>
  <si>
    <t>5.</t>
  </si>
  <si>
    <t>6.</t>
  </si>
  <si>
    <t>7.</t>
  </si>
  <si>
    <t xml:space="preserve"> Dato numérico a introducir en las unidades indicadas</t>
  </si>
  <si>
    <t xml:space="preserve"> Dato a introducir entre los considerados en el desplegable</t>
  </si>
  <si>
    <t xml:space="preserve"> Dato de cumplimentación voluntaria</t>
  </si>
  <si>
    <t xml:space="preserve"> Resultado parcial de emisiones</t>
  </si>
  <si>
    <t xml:space="preserve"> Resultado total de emisiones</t>
  </si>
  <si>
    <t>Comercializadora</t>
  </si>
  <si>
    <t>FACTOR ENERGÍA, S.A.</t>
  </si>
  <si>
    <t>ENARA GESTIÓN Y MEDIACIÓN, S.L.</t>
  </si>
  <si>
    <t>Por defecto</t>
  </si>
  <si>
    <t>Varias comercializadoras</t>
  </si>
  <si>
    <t>ELECTRICA SOLLERENSE, S.A.</t>
  </si>
  <si>
    <t>GOIENER S.COOP</t>
  </si>
  <si>
    <t>Nombre</t>
  </si>
  <si>
    <t>-</t>
  </si>
  <si>
    <t>Unidades</t>
  </si>
  <si>
    <t>Sector de actividad</t>
  </si>
  <si>
    <t>Otros</t>
  </si>
  <si>
    <t>Versión</t>
  </si>
  <si>
    <t>Fecha de publicación en la web</t>
  </si>
  <si>
    <t>Revisiones</t>
  </si>
  <si>
    <t>ÍNDICE DE ACTIVIDAD</t>
  </si>
  <si>
    <t>Año de cálc.</t>
  </si>
  <si>
    <t>Índice de actividad</t>
  </si>
  <si>
    <t>Año</t>
  </si>
  <si>
    <t>IBERDROLA CLIENTES, S.A.U.</t>
  </si>
  <si>
    <t>ENERGÍA COLECTIVA, S.L.</t>
  </si>
  <si>
    <t>Gasóleo C (l)</t>
  </si>
  <si>
    <t>Coque de petróleo (kg)</t>
  </si>
  <si>
    <t>B10 (l)</t>
  </si>
  <si>
    <t>Comercializadora escogida</t>
  </si>
  <si>
    <t>Fórmula FE</t>
  </si>
  <si>
    <t>Fórmula Emisiones</t>
  </si>
  <si>
    <t>emisiones</t>
  </si>
  <si>
    <t>edificio</t>
  </si>
  <si>
    <t>6_Resultados</t>
  </si>
  <si>
    <t>Nombre organización</t>
  </si>
  <si>
    <t>Sector actividad</t>
  </si>
  <si>
    <t>Resultado huella 1+2</t>
  </si>
  <si>
    <t>Revisiones de la calculadora</t>
  </si>
  <si>
    <t>8.</t>
  </si>
  <si>
    <t>COOPERATIVA ELÉCTRICA BENÉFICA SAN FRANCISCO DE ASÍS, COOP. V.</t>
  </si>
  <si>
    <t>ESTRATEGIAS ELÉCTRICAS INTEGRALES, S.A.</t>
  </si>
  <si>
    <t>HIDROELÉCTRICA DEL VALIRA, S.L.</t>
  </si>
  <si>
    <t>Gasolina (l)</t>
  </si>
  <si>
    <t>ACSOL ENERGÍA GLOBAL, S.A.</t>
  </si>
  <si>
    <t>B7 (l)</t>
  </si>
  <si>
    <t>ELECTRICA SEROSENSE, S.L.</t>
  </si>
  <si>
    <t>ENSTROGA, S.L.</t>
  </si>
  <si>
    <t>IBERDROLA SERVICIOS ENERGETICOS, S.A.U.</t>
  </si>
  <si>
    <t>TRACTAMENT I SELECCIÓ DE RESIDUS, S.A.</t>
  </si>
  <si>
    <t>AHORRELUZ SERVICIOS ONLINE S.L</t>
  </si>
  <si>
    <t>COMERCIALIZADORA ENERGÉTICA SOSTENIBLE, S.A.U.</t>
  </si>
  <si>
    <t>ELECTRICIDAD ELEIA S.L.</t>
  </si>
  <si>
    <t>GLOBELIGHT ENERGY S.L</t>
  </si>
  <si>
    <t>LA CORRIENTE SOCIEDAD COOPERATIVA</t>
  </si>
  <si>
    <t>NATURGY IBERIA, S.A.</t>
  </si>
  <si>
    <t>INTELIGENCIA PARA EL AHORRO ENERGÉTICO, S.L.</t>
  </si>
  <si>
    <t>LPG (l)</t>
  </si>
  <si>
    <t>E5 (l)</t>
  </si>
  <si>
    <t>B20 (l)</t>
  </si>
  <si>
    <t>B30 (l)</t>
  </si>
  <si>
    <t>B100 (l)</t>
  </si>
  <si>
    <t>TOTAL</t>
  </si>
  <si>
    <t>Gasóleo B (l)</t>
  </si>
  <si>
    <t>E100 (l)</t>
  </si>
  <si>
    <t>redondear a 2 decimales</t>
  </si>
  <si>
    <t>GdO energía renovable</t>
  </si>
  <si>
    <t>GdO cogeneración de alta eficiencia</t>
  </si>
  <si>
    <t>GdO genérico, si se indica una comercializadora concreta (se despliegan las tres opciones)</t>
  </si>
  <si>
    <t>¿GdO?</t>
  </si>
  <si>
    <t>FE Mix GdO para todos los años</t>
  </si>
  <si>
    <t>Gas propano (kg)</t>
  </si>
  <si>
    <t>BIROU GAS S.L.</t>
  </si>
  <si>
    <t>BON PREU, SAU</t>
  </si>
  <si>
    <t>EDP CLIENTES SAU</t>
  </si>
  <si>
    <t>FOX ENERGÍA S.A</t>
  </si>
  <si>
    <t>FOENER ENERGÍA, S.L</t>
  </si>
  <si>
    <t>GASILUZ ECO ENERCIA S.L.</t>
  </si>
  <si>
    <t>HANWHA ENERGY RETAIL SPAIN SL</t>
  </si>
  <si>
    <t>LONJAS TECNOLOGÍA, S.A.</t>
  </si>
  <si>
    <t>LOVE ENERGY, S.L.</t>
  </si>
  <si>
    <t>LUZ SOLIDARIA S.L.</t>
  </si>
  <si>
    <t>MASQLUZ 2020, S.L.</t>
  </si>
  <si>
    <t>POTENZIA COMERCIALIZADORA SL</t>
  </si>
  <si>
    <t>CNG (kg)</t>
  </si>
  <si>
    <t>Emisiones parciales</t>
  </si>
  <si>
    <t>Maquinaria agrícola</t>
  </si>
  <si>
    <t>Maquinaria forestal</t>
  </si>
  <si>
    <t>Aux</t>
  </si>
  <si>
    <t>Tipo de Combustible</t>
  </si>
  <si>
    <t>Cantidad comb. (ud)</t>
  </si>
  <si>
    <t>CO2 (kg/ud)</t>
  </si>
  <si>
    <t>CH4 (g/ud)</t>
  </si>
  <si>
    <t>N2O (g/ud)</t>
  </si>
  <si>
    <t>Otro (ud)</t>
  </si>
  <si>
    <t>CH4</t>
  </si>
  <si>
    <t>N2O</t>
  </si>
  <si>
    <t>Consumo de combustibles fósiles en instalaciones fijas</t>
  </si>
  <si>
    <t>RESULTADOS</t>
  </si>
  <si>
    <t>ANEXOS</t>
  </si>
  <si>
    <r>
      <t xml:space="preserve"> Tipo de Combustible </t>
    </r>
    <r>
      <rPr>
        <b/>
        <vertAlign val="superscript"/>
        <sz val="10"/>
        <color indexed="9"/>
        <rFont val="Arial Narrow"/>
        <family val="2"/>
      </rPr>
      <t>(2)</t>
    </r>
  </si>
  <si>
    <r>
      <t xml:space="preserve">Cantidad comb. (ud) </t>
    </r>
    <r>
      <rPr>
        <b/>
        <vertAlign val="superscript"/>
        <sz val="10"/>
        <color indexed="9"/>
        <rFont val="Arial Narrow"/>
        <family val="2"/>
      </rPr>
      <t>(3)</t>
    </r>
  </si>
  <si>
    <r>
      <t>kg CO</t>
    </r>
    <r>
      <rPr>
        <b/>
        <vertAlign val="subscript"/>
        <sz val="9"/>
        <color indexed="9"/>
        <rFont val="Arial Narrow"/>
        <family val="2"/>
      </rPr>
      <t>2</t>
    </r>
    <r>
      <rPr>
        <b/>
        <sz val="9"/>
        <color indexed="9"/>
        <rFont val="Arial Narrow"/>
        <family val="2"/>
      </rPr>
      <t>/ud</t>
    </r>
  </si>
  <si>
    <r>
      <t>g CH</t>
    </r>
    <r>
      <rPr>
        <b/>
        <vertAlign val="subscript"/>
        <sz val="9"/>
        <color indexed="9"/>
        <rFont val="Arial Narrow"/>
        <family val="2"/>
      </rPr>
      <t>4</t>
    </r>
    <r>
      <rPr>
        <b/>
        <sz val="9"/>
        <color indexed="9"/>
        <rFont val="Arial Narrow"/>
        <family val="2"/>
      </rPr>
      <t>/ud</t>
    </r>
  </si>
  <si>
    <r>
      <t>g N</t>
    </r>
    <r>
      <rPr>
        <b/>
        <vertAlign val="subscript"/>
        <sz val="9"/>
        <color indexed="9"/>
        <rFont val="Arial Narrow"/>
        <family val="2"/>
      </rPr>
      <t>2</t>
    </r>
    <r>
      <rPr>
        <b/>
        <sz val="9"/>
        <color indexed="9"/>
        <rFont val="Arial Narrow"/>
        <family val="2"/>
      </rPr>
      <t>O/ud</t>
    </r>
  </si>
  <si>
    <r>
      <t>kg CO</t>
    </r>
    <r>
      <rPr>
        <b/>
        <vertAlign val="subscript"/>
        <sz val="9"/>
        <color indexed="9"/>
        <rFont val="Arial Narrow"/>
        <family val="2"/>
      </rPr>
      <t>2</t>
    </r>
  </si>
  <si>
    <r>
      <t>g CH</t>
    </r>
    <r>
      <rPr>
        <b/>
        <vertAlign val="subscript"/>
        <sz val="9"/>
        <color indexed="9"/>
        <rFont val="Arial Narrow"/>
        <family val="2"/>
      </rPr>
      <t>4</t>
    </r>
  </si>
  <si>
    <r>
      <t>g N</t>
    </r>
    <r>
      <rPr>
        <b/>
        <vertAlign val="subscript"/>
        <sz val="9"/>
        <color indexed="9"/>
        <rFont val="Arial Narrow"/>
        <family val="2"/>
      </rPr>
      <t>2</t>
    </r>
    <r>
      <rPr>
        <b/>
        <sz val="9"/>
        <color indexed="9"/>
        <rFont val="Arial Narrow"/>
        <family val="2"/>
      </rPr>
      <t>O</t>
    </r>
  </si>
  <si>
    <t>Gasóleo (l)</t>
  </si>
  <si>
    <t>Fuelóleo (l)</t>
  </si>
  <si>
    <t>Tipo de maquinaria</t>
  </si>
  <si>
    <t>Funcionamiento de maquinaria</t>
  </si>
  <si>
    <t>Tipo_Maquinaria</t>
  </si>
  <si>
    <t>Maquinaria comercial, institucional e industrial</t>
  </si>
  <si>
    <t>Unidad</t>
  </si>
  <si>
    <t>Sector</t>
  </si>
  <si>
    <t>CO2 (kg/l)</t>
  </si>
  <si>
    <r>
      <t>E5 (</t>
    </r>
    <r>
      <rPr>
        <sz val="10"/>
        <color theme="1"/>
        <rFont val="Calibri"/>
        <family val="2"/>
        <scheme val="minor"/>
      </rPr>
      <t>l)</t>
    </r>
  </si>
  <si>
    <r>
      <t>E10 (</t>
    </r>
    <r>
      <rPr>
        <sz val="10"/>
        <color theme="1"/>
        <rFont val="Calibri"/>
        <family val="2"/>
        <scheme val="minor"/>
      </rPr>
      <t>l)</t>
    </r>
  </si>
  <si>
    <r>
      <t>E85 (</t>
    </r>
    <r>
      <rPr>
        <sz val="10"/>
        <color theme="1"/>
        <rFont val="Calibri"/>
        <family val="2"/>
        <scheme val="minor"/>
      </rPr>
      <t>l)</t>
    </r>
  </si>
  <si>
    <r>
      <t>E100 (</t>
    </r>
    <r>
      <rPr>
        <sz val="10"/>
        <color theme="1"/>
        <rFont val="Calibri"/>
        <family val="2"/>
        <scheme val="minor"/>
      </rPr>
      <t>l)</t>
    </r>
  </si>
  <si>
    <r>
      <t>Gasóleo (</t>
    </r>
    <r>
      <rPr>
        <sz val="10"/>
        <color theme="1"/>
        <rFont val="Calibri"/>
        <family val="2"/>
        <scheme val="minor"/>
      </rPr>
      <t>l)</t>
    </r>
  </si>
  <si>
    <r>
      <t>B7 (</t>
    </r>
    <r>
      <rPr>
        <sz val="10"/>
        <color theme="1"/>
        <rFont val="Calibri"/>
        <family val="2"/>
        <scheme val="minor"/>
      </rPr>
      <t>l)</t>
    </r>
  </si>
  <si>
    <r>
      <t>B10 (</t>
    </r>
    <r>
      <rPr>
        <sz val="10"/>
        <color theme="1"/>
        <rFont val="Calibri"/>
        <family val="2"/>
        <scheme val="minor"/>
      </rPr>
      <t>l)</t>
    </r>
  </si>
  <si>
    <r>
      <t>B20 (</t>
    </r>
    <r>
      <rPr>
        <sz val="10"/>
        <color theme="1"/>
        <rFont val="Calibri"/>
        <family val="2"/>
        <scheme val="minor"/>
      </rPr>
      <t>l)</t>
    </r>
  </si>
  <si>
    <r>
      <t>B30 (</t>
    </r>
    <r>
      <rPr>
        <sz val="10"/>
        <color theme="1"/>
        <rFont val="Calibri"/>
        <family val="2"/>
        <scheme val="minor"/>
      </rPr>
      <t>l)</t>
    </r>
  </si>
  <si>
    <r>
      <t>B100 (</t>
    </r>
    <r>
      <rPr>
        <sz val="10"/>
        <color theme="1"/>
        <rFont val="Calibri"/>
        <family val="2"/>
        <scheme val="minor"/>
      </rPr>
      <t>l)</t>
    </r>
  </si>
  <si>
    <t>Categoría_Veh</t>
  </si>
  <si>
    <t>Emisiones</t>
  </si>
  <si>
    <t>Queroseno (l)</t>
  </si>
  <si>
    <t>Factores de emisión</t>
  </si>
  <si>
    <t>Desplegables</t>
  </si>
  <si>
    <t>Cálculos</t>
  </si>
  <si>
    <r>
      <t xml:space="preserve">Desplegables </t>
    </r>
    <r>
      <rPr>
        <i/>
        <sz val="11"/>
        <color theme="1"/>
        <rFont val="Calibri"/>
        <family val="2"/>
        <scheme val="minor"/>
      </rPr>
      <t>(diferentes según año)</t>
    </r>
  </si>
  <si>
    <t>Factores de emisión y desplegables</t>
  </si>
  <si>
    <t>Resultado fugitivas "Otros"</t>
  </si>
  <si>
    <t>Resultado Maquinaria</t>
  </si>
  <si>
    <t>Resultado Transporte A1</t>
  </si>
  <si>
    <t>Resultado Transporte A2</t>
  </si>
  <si>
    <t>FE Por defecto</t>
  </si>
  <si>
    <t>FE Otros</t>
  </si>
  <si>
    <t>Tipo vehículo</t>
  </si>
  <si>
    <t>Tipo combustible</t>
  </si>
  <si>
    <t>Cantidad comb.</t>
  </si>
  <si>
    <r>
      <t>kg CO</t>
    </r>
    <r>
      <rPr>
        <b/>
        <vertAlign val="subscript"/>
        <sz val="10"/>
        <rFont val="Calibri"/>
        <family val="2"/>
        <scheme val="minor"/>
      </rPr>
      <t>2</t>
    </r>
  </si>
  <si>
    <r>
      <t>g CH</t>
    </r>
    <r>
      <rPr>
        <b/>
        <vertAlign val="subscript"/>
        <sz val="10"/>
        <rFont val="Calibri"/>
        <family val="2"/>
        <scheme val="minor"/>
      </rPr>
      <t>4</t>
    </r>
  </si>
  <si>
    <r>
      <t>g N</t>
    </r>
    <r>
      <rPr>
        <b/>
        <vertAlign val="subscript"/>
        <sz val="10"/>
        <rFont val="Calibri"/>
        <family val="2"/>
        <scheme val="minor"/>
      </rPr>
      <t>2</t>
    </r>
    <r>
      <rPr>
        <b/>
        <sz val="10"/>
        <rFont val="Calibri"/>
        <family val="2"/>
        <scheme val="minor"/>
      </rPr>
      <t>O</t>
    </r>
  </si>
  <si>
    <r>
      <t>kg CO</t>
    </r>
    <r>
      <rPr>
        <b/>
        <vertAlign val="subscript"/>
        <sz val="10"/>
        <rFont val="Calibri"/>
        <family val="2"/>
        <scheme val="minor"/>
      </rPr>
      <t>2</t>
    </r>
    <r>
      <rPr>
        <b/>
        <sz val="10"/>
        <rFont val="Calibri"/>
        <family val="2"/>
        <scheme val="minor"/>
      </rPr>
      <t>e</t>
    </r>
  </si>
  <si>
    <t>Factores de emisión y cálculos</t>
  </si>
  <si>
    <t>GdO_2</t>
  </si>
  <si>
    <t>Aux despl GdO</t>
  </si>
  <si>
    <t>GdO_1</t>
  </si>
  <si>
    <t>Resultado electricidad edificios</t>
  </si>
  <si>
    <t>FE</t>
  </si>
  <si>
    <t>CO2 (kg)</t>
  </si>
  <si>
    <t>CH4 (g)</t>
  </si>
  <si>
    <t>N2O (g)</t>
  </si>
  <si>
    <t>CO2e (kg)</t>
  </si>
  <si>
    <t>Resultado Instalaciones fijas A</t>
  </si>
  <si>
    <r>
      <t>Edificio / Sede</t>
    </r>
    <r>
      <rPr>
        <b/>
        <vertAlign val="superscript"/>
        <sz val="10"/>
        <rFont val="Arial Narrow"/>
        <family val="2"/>
      </rPr>
      <t xml:space="preserve"> (1)</t>
    </r>
  </si>
  <si>
    <t xml:space="preserve">    </t>
  </si>
  <si>
    <t>Sede</t>
  </si>
  <si>
    <t>Electricidad edificios</t>
  </si>
  <si>
    <t>3.1</t>
  </si>
  <si>
    <t>3.2</t>
  </si>
  <si>
    <t>A.    INSTALACIONES FIJAS NO LEY 1/2005</t>
  </si>
  <si>
    <r>
      <t>g N</t>
    </r>
    <r>
      <rPr>
        <b/>
        <vertAlign val="subscript"/>
        <sz val="11"/>
        <color indexed="9"/>
        <rFont val="Arial Narrow"/>
        <family val="2"/>
      </rPr>
      <t>2</t>
    </r>
    <r>
      <rPr>
        <b/>
        <sz val="11"/>
        <color indexed="9"/>
        <rFont val="Arial Narrow"/>
        <family val="2"/>
      </rPr>
      <t>O</t>
    </r>
  </si>
  <si>
    <r>
      <t>g CH</t>
    </r>
    <r>
      <rPr>
        <b/>
        <vertAlign val="subscript"/>
        <sz val="11"/>
        <color indexed="9"/>
        <rFont val="Arial Narrow"/>
        <family val="2"/>
      </rPr>
      <t>4</t>
    </r>
  </si>
  <si>
    <r>
      <t>kg CO</t>
    </r>
    <r>
      <rPr>
        <b/>
        <vertAlign val="subscript"/>
        <sz val="11"/>
        <color indexed="9"/>
        <rFont val="Arial Narrow"/>
        <family val="2"/>
      </rPr>
      <t>2</t>
    </r>
  </si>
  <si>
    <r>
      <t>kg CO</t>
    </r>
    <r>
      <rPr>
        <b/>
        <vertAlign val="subscript"/>
        <sz val="11"/>
        <color indexed="9"/>
        <rFont val="Arial Narrow"/>
        <family val="2"/>
      </rPr>
      <t>2</t>
    </r>
    <r>
      <rPr>
        <b/>
        <sz val="11"/>
        <color indexed="9"/>
        <rFont val="Arial Narrow"/>
        <family val="2"/>
      </rPr>
      <t>e</t>
    </r>
  </si>
  <si>
    <t>SUBTOTAL</t>
  </si>
  <si>
    <r>
      <t>kg CO</t>
    </r>
    <r>
      <rPr>
        <vertAlign val="subscript"/>
        <sz val="11"/>
        <rFont val="Arial Narrow"/>
        <family val="2"/>
      </rPr>
      <t>2</t>
    </r>
  </si>
  <si>
    <r>
      <t>g CH</t>
    </r>
    <r>
      <rPr>
        <vertAlign val="subscript"/>
        <sz val="11"/>
        <rFont val="Arial Narrow"/>
        <family val="2"/>
      </rPr>
      <t>4</t>
    </r>
  </si>
  <si>
    <r>
      <t>g N</t>
    </r>
    <r>
      <rPr>
        <vertAlign val="subscript"/>
        <sz val="11"/>
        <rFont val="Arial Narrow"/>
        <family val="2"/>
      </rPr>
      <t>2</t>
    </r>
    <r>
      <rPr>
        <sz val="11"/>
        <rFont val="Arial Narrow"/>
        <family val="2"/>
      </rPr>
      <t>O</t>
    </r>
  </si>
  <si>
    <r>
      <t>kg CO</t>
    </r>
    <r>
      <rPr>
        <vertAlign val="subscript"/>
        <sz val="11"/>
        <rFont val="Arial Narrow"/>
        <family val="2"/>
      </rPr>
      <t>2</t>
    </r>
    <r>
      <rPr>
        <sz val="11"/>
        <rFont val="Arial Narrow"/>
        <family val="2"/>
      </rPr>
      <t>e</t>
    </r>
  </si>
  <si>
    <t xml:space="preserve"> % DIRECTAS</t>
  </si>
  <si>
    <t xml:space="preserve"> Factores de emisión y PCA</t>
  </si>
  <si>
    <r>
      <t xml:space="preserve"> Dato de consumo </t>
    </r>
    <r>
      <rPr>
        <b/>
        <sz val="9"/>
        <color indexed="9"/>
        <rFont val="Arial Narrow"/>
        <family val="2"/>
      </rPr>
      <t>kWh</t>
    </r>
  </si>
  <si>
    <t>Gas manufacturado (kg)</t>
  </si>
  <si>
    <t>Coque de carbón (kg)</t>
  </si>
  <si>
    <t>Hulla y antracita (kg)</t>
  </si>
  <si>
    <t>Hullas subituminosas (kg)</t>
  </si>
  <si>
    <t>Gas natural (kWhPCS)*</t>
  </si>
  <si>
    <t>Biomasa madera (kg)**</t>
  </si>
  <si>
    <t>Biomasa pellets (kg)**</t>
  </si>
  <si>
    <t xml:space="preserve"> Tipo de Combustible</t>
  </si>
  <si>
    <t xml:space="preserve">Cantidad comb. (ud) </t>
  </si>
  <si>
    <t xml:space="preserve">    Factor emisión</t>
  </si>
  <si>
    <t>A. Transporte por carretera</t>
  </si>
  <si>
    <t>2.   VEHÍCULOS Y MAQUINARIA</t>
  </si>
  <si>
    <r>
      <t>CO</t>
    </r>
    <r>
      <rPr>
        <vertAlign val="subscript"/>
        <sz val="10"/>
        <color theme="1"/>
        <rFont val="Arial Narrow"/>
        <family val="2"/>
      </rPr>
      <t>2</t>
    </r>
    <r>
      <rPr>
        <sz val="10"/>
        <color theme="1"/>
        <rFont val="Arial Narrow"/>
        <family val="2"/>
      </rPr>
      <t xml:space="preserve"> (kg/ud)</t>
    </r>
  </si>
  <si>
    <r>
      <t>CH</t>
    </r>
    <r>
      <rPr>
        <vertAlign val="subscript"/>
        <sz val="10"/>
        <color theme="1"/>
        <rFont val="Arial Narrow"/>
        <family val="2"/>
      </rPr>
      <t>4</t>
    </r>
    <r>
      <rPr>
        <sz val="10"/>
        <color theme="1"/>
        <rFont val="Arial Narrow"/>
        <family val="2"/>
      </rPr>
      <t xml:space="preserve"> (g/ud)</t>
    </r>
  </si>
  <si>
    <r>
      <t>N</t>
    </r>
    <r>
      <rPr>
        <vertAlign val="subscript"/>
        <sz val="10"/>
        <color theme="1"/>
        <rFont val="Arial Narrow"/>
        <family val="2"/>
      </rPr>
      <t>2</t>
    </r>
    <r>
      <rPr>
        <sz val="10"/>
        <color theme="1"/>
        <rFont val="Arial Narrow"/>
        <family val="2"/>
      </rPr>
      <t>O (g/ud)</t>
    </r>
  </si>
  <si>
    <r>
      <t>kg CO</t>
    </r>
    <r>
      <rPr>
        <vertAlign val="subscript"/>
        <sz val="10"/>
        <rFont val="Arial Narrow"/>
        <family val="2"/>
      </rPr>
      <t>2</t>
    </r>
    <r>
      <rPr>
        <sz val="10"/>
        <rFont val="Arial Narrow"/>
        <family val="2"/>
      </rPr>
      <t>/kWh</t>
    </r>
  </si>
  <si>
    <t>Mix sin GdO</t>
  </si>
  <si>
    <t xml:space="preserve">Factor GdO renovable </t>
  </si>
  <si>
    <t>Factor GdO cog. alta eficiencia</t>
  </si>
  <si>
    <t>ALCANZIA ENERGIA, S.L.</t>
  </si>
  <si>
    <t>ELECTRA CALDENSE ENERGIA, S.A.</t>
  </si>
  <si>
    <t>ELECTRA DEL CARDENER ENERGIA, S.A.</t>
  </si>
  <si>
    <t>GNERA ENERGIA Y TECNOLOGIA, S.L.</t>
  </si>
  <si>
    <t>HELIOELEC ENERGIA ELECTRICA, S.L.</t>
  </si>
  <si>
    <t>INTEGRACIÓN EUROPEA DE ENERGIA, S.A.U.</t>
  </si>
  <si>
    <r>
      <t>kg CO</t>
    </r>
    <r>
      <rPr>
        <vertAlign val="subscript"/>
        <sz val="10"/>
        <rFont val="Arial Narrow"/>
        <family val="2"/>
      </rPr>
      <t>2</t>
    </r>
    <r>
      <rPr>
        <sz val="10"/>
        <rFont val="Arial Narrow"/>
        <family val="2"/>
      </rPr>
      <t>e/kWh</t>
    </r>
  </si>
  <si>
    <r>
      <t>kg CO</t>
    </r>
    <r>
      <rPr>
        <vertAlign val="subscript"/>
        <sz val="9"/>
        <rFont val="Arial Narrow"/>
        <family val="2"/>
      </rPr>
      <t>2</t>
    </r>
    <r>
      <rPr>
        <sz val="9"/>
        <rFont val="Arial Narrow"/>
        <family val="2"/>
      </rPr>
      <t>e/kWh</t>
    </r>
  </si>
  <si>
    <t>Consumo (kWh)</t>
  </si>
  <si>
    <r>
      <t>* Indique la cantidad de gas natural consumida en kWh</t>
    </r>
    <r>
      <rPr>
        <vertAlign val="subscript"/>
        <sz val="10"/>
        <color indexed="56"/>
        <rFont val="Arial Narrow"/>
        <family val="2"/>
      </rPr>
      <t>PCS</t>
    </r>
    <r>
      <rPr>
        <sz val="10"/>
        <color indexed="56"/>
        <rFont val="Arial Narrow"/>
        <family val="2"/>
      </rPr>
      <t xml:space="preserve"> (Poder Calorífico Superior) ya que el factor de emisión del gas natural está expresado en kgCO</t>
    </r>
    <r>
      <rPr>
        <vertAlign val="subscript"/>
        <sz val="10"/>
        <color indexed="56"/>
        <rFont val="Arial Narrow"/>
        <family val="2"/>
      </rPr>
      <t>2</t>
    </r>
    <r>
      <rPr>
        <sz val="10"/>
        <color indexed="56"/>
        <rFont val="Arial Narrow"/>
        <family val="2"/>
      </rPr>
      <t>/kWh</t>
    </r>
    <r>
      <rPr>
        <vertAlign val="subscript"/>
        <sz val="10"/>
        <color indexed="56"/>
        <rFont val="Arial Narrow"/>
        <family val="2"/>
      </rPr>
      <t>PCS</t>
    </r>
    <r>
      <rPr>
        <sz val="10"/>
        <color indexed="56"/>
        <rFont val="Arial Narrow"/>
        <family val="2"/>
      </rPr>
      <t>.</t>
    </r>
  </si>
  <si>
    <r>
      <t xml:space="preserve">Tipo de Combustible </t>
    </r>
    <r>
      <rPr>
        <b/>
        <vertAlign val="superscript"/>
        <sz val="10"/>
        <color indexed="9"/>
        <rFont val="Arial Narrow"/>
        <family val="2"/>
      </rPr>
      <t>(2)</t>
    </r>
  </si>
  <si>
    <t>Opción A.1: Cantidad de combustible consumido</t>
  </si>
  <si>
    <r>
      <t xml:space="preserve">Categoría de vehículo </t>
    </r>
    <r>
      <rPr>
        <b/>
        <vertAlign val="superscript"/>
        <sz val="10"/>
        <color indexed="9"/>
        <rFont val="Arial Narrow"/>
        <family val="2"/>
      </rPr>
      <t>(1)</t>
    </r>
  </si>
  <si>
    <t>AB ENERGÍA 1903, S.L.</t>
  </si>
  <si>
    <t>ACCIONA GREEN ENERGY DEVELOPMENTS SL</t>
  </si>
  <si>
    <t>ADEINNOVA ENERGIA S.L</t>
  </si>
  <si>
    <t>ADELFAS ENERGIA SL</t>
  </si>
  <si>
    <t>AGRI-ENERGIA, S.A.</t>
  </si>
  <si>
    <t>ALPIQ ENERGIA ESPAÑA SAU</t>
  </si>
  <si>
    <t>ALUMBRA CORPORACIÓN, S.L.</t>
  </si>
  <si>
    <t>ARACAN ENERGIA S.L.</t>
  </si>
  <si>
    <t>ATLAS ENERGIA COMERCIAL, S.L.</t>
  </si>
  <si>
    <t>AUDAX RENOVABLES, S.A</t>
  </si>
  <si>
    <t>AVANZALIA ENERGIA COMERCIALIZADORA SA</t>
  </si>
  <si>
    <t>AXPO IBERIA S.L.</t>
  </si>
  <si>
    <t>BASSOLS ENERGIA COMERCIAL, S.L</t>
  </si>
  <si>
    <t>CAPITAL ENERGY COMERCIALIZADORA, S.L.U</t>
  </si>
  <si>
    <t>CEPSA GAS Y ELECTRICIDAD, S.A.U.</t>
  </si>
  <si>
    <t>CIDE HCENERGÍA S.A.U</t>
  </si>
  <si>
    <t>CIMA ENERGIA COMERCIALIZADORA SL</t>
  </si>
  <si>
    <t>COMERCIALIZADORA DE ELECTRICIDAD Y GAS DEL MEDITERRÁNEO S.L</t>
  </si>
  <si>
    <t>COMERCIALIZADORA ELECTRICA DE CADIZ, S.A.U</t>
  </si>
  <si>
    <t>CONECTA2 ENERGIA, S.L.</t>
  </si>
  <si>
    <t>COOPERATIVA ELECTRICA DE CASTELLAR, S.C.V (COMERC)</t>
  </si>
  <si>
    <t>COX ENERGÍA COMERCIALIZADORA ESPAÑA S.L.U.</t>
  </si>
  <si>
    <t>CYE ENERGIA SL</t>
  </si>
  <si>
    <t>DAIMUZ ENERGÍA S.L.</t>
  </si>
  <si>
    <t>DISA ENERGIA ELECTRICA S.L.</t>
  </si>
  <si>
    <t>DOMESTICA GAS Y ELECTRICIDAD SLU</t>
  </si>
  <si>
    <t>EDP ESPAÑA, S.A</t>
  </si>
  <si>
    <t>EKILUZ ENERGÍA COMERCIALIZADORA, S.L.</t>
  </si>
  <si>
    <t>ELECNOVA SIGLO XXI SL</t>
  </si>
  <si>
    <t>ELECTRA AVELLANA COMERCIAL, S.L</t>
  </si>
  <si>
    <t>ELECTRA ENERGIA, S.A.</t>
  </si>
  <si>
    <t>ELECTRA NORTE ENERGÍA, S.A.</t>
  </si>
  <si>
    <t>ELECTRICA DE GUIXES ENERGIA, SL</t>
  </si>
  <si>
    <t>ELÉCTRICA VAQUER ENERGIA, S.A</t>
  </si>
  <si>
    <t>ELEVA 2 COMERCIALIZADORA, S.L</t>
  </si>
  <si>
    <t>E-LUZ ENERGY SOLUTIONS, S.L.</t>
  </si>
  <si>
    <t>ENDESA ENERGÍA S.A.U.</t>
  </si>
  <si>
    <t>ENDI ENERGY TRADING SL</t>
  </si>
  <si>
    <t>ENERGÍA ECOLÓGICA ECONÓMICA, S.L.</t>
  </si>
  <si>
    <t>ENERGIA NUFRI SL</t>
  </si>
  <si>
    <t>ENERGY BY COGEN S.L.U.</t>
  </si>
  <si>
    <t>ENERGY STROM XXI SL</t>
  </si>
  <si>
    <t>ENERGYA VM GESTION DE ENERGÍA, S.L</t>
  </si>
  <si>
    <t>ENERXIA GALEGA MAIS SLU</t>
  </si>
  <si>
    <t>ENGIE ESPAÑA, S.L</t>
  </si>
  <si>
    <t>EPRESA ENERGÍA S.A.</t>
  </si>
  <si>
    <t>ESCANDINAVA DE ELECTRICIDAD, S.L.U</t>
  </si>
  <si>
    <t>ESTABANELL IMPULSA, S.A.U.</t>
  </si>
  <si>
    <t>FACTOR ENERGÍA ESPAÑA, S.A.</t>
  </si>
  <si>
    <t>FORTIA ENERGIA S.L.</t>
  </si>
  <si>
    <t>GALP ENERGÍA ESPAÑA, S.A.U.</t>
  </si>
  <si>
    <t>GAS NATURAL COMERCIALIZADORA SA</t>
  </si>
  <si>
    <t>GASELEC DIVERSIFICACIÓN S.L.</t>
  </si>
  <si>
    <t>GEO ALTERNATIVA S.L.</t>
  </si>
  <si>
    <t>GEOATLANTER SA</t>
  </si>
  <si>
    <t>GERENTA ENERGÍA, S.L.U.</t>
  </si>
  <si>
    <t>GESTERNOVA, S.A</t>
  </si>
  <si>
    <t>GURBTEC ENERGIA, S.L.</t>
  </si>
  <si>
    <t>HIDROELÉCTRICA EL CARMEN ENERGÍA, S.L</t>
  </si>
  <si>
    <t>HOLALUZ-CLIDOM, S.A</t>
  </si>
  <si>
    <t>INDEXO ENERGIA SL</t>
  </si>
  <si>
    <t>INER ENERGIA CASTILLA LA MANCHA SL</t>
  </si>
  <si>
    <t>IRIS ENERGÍA EFICIENTE S.A.</t>
  </si>
  <si>
    <t>JUAN ENERGY, S.L.</t>
  </si>
  <si>
    <t>LA UNIÓN ELECTRO INDUSTRIAL, S.L.U</t>
  </si>
  <si>
    <t>MEGARA ENERGIA SOC. COOP</t>
  </si>
  <si>
    <t>MY ENERGIA ONER S.L</t>
  </si>
  <si>
    <t>NABALIA ENERGIA 2000 S.A</t>
  </si>
  <si>
    <t>NEXUS ENERGIA SA</t>
  </si>
  <si>
    <t>NOSA ENERXIA SCG</t>
  </si>
  <si>
    <t>NUEVA COMERCIALIZADORA ESPAÑOLA SL</t>
  </si>
  <si>
    <t>OCTOPUS ENERGY ESPAÑA, S.L.U.</t>
  </si>
  <si>
    <t>ON DEMAND FACILITIES, SLU</t>
  </si>
  <si>
    <t>PLENA ENERGIA RENOVABLE, S.L.</t>
  </si>
  <si>
    <t>PROT ENERGIA COMERCIALIZACION, S.L</t>
  </si>
  <si>
    <t>RECICLAJES ECOLOGICOS NAGINI, S.L.</t>
  </si>
  <si>
    <t>REPSOL COMERCIALIZADORA DE ELECTRICIDAD Y GAS, S.L.U</t>
  </si>
  <si>
    <t>RESPIRA ENERGÍA ESPAÑA, S.L.</t>
  </si>
  <si>
    <t>ROFEICA ENERGIA, S.A</t>
  </si>
  <si>
    <t>RONDA OESTE ENERGÍA, S.L</t>
  </si>
  <si>
    <t>SAMPOL INGENIERIA Y OBRAS SA</t>
  </si>
  <si>
    <t>SERVIGAS S XXI SA</t>
  </si>
  <si>
    <t>SHELL ESPAÑA, S.A</t>
  </si>
  <si>
    <t>SOLABRIA S.COOP. - ENERPLUS S.C.</t>
  </si>
  <si>
    <t>SOM ENERGIA SCCL</t>
  </si>
  <si>
    <t>STIN S.A</t>
  </si>
  <si>
    <t>TELECOR S.A. UNIPERSONAL</t>
  </si>
  <si>
    <t>THE YELLOW ENERGY, S.L</t>
  </si>
  <si>
    <t>TOTALENERGIES CLIENTES S.A.U.</t>
  </si>
  <si>
    <t>TOTALENERGIES ELECTRICIDAD Y GAS ESPAÑA, S.A.U.</t>
  </si>
  <si>
    <t>UNIELECTRICA ENERGIA, S.A</t>
  </si>
  <si>
    <t>VIVO ENERGIA FUTURA S.A</t>
  </si>
  <si>
    <t>WIND TO MARKET S.A</t>
  </si>
  <si>
    <t>Etiquetado restante de comercializadoras que han efectuado redenciones de GdO</t>
  </si>
  <si>
    <t>Etiquetado de comercializadoras que no han efectuado redenciones de GdO</t>
  </si>
  <si>
    <t>Fuente</t>
  </si>
  <si>
    <r>
      <t>Tipo de maquinaria</t>
    </r>
    <r>
      <rPr>
        <b/>
        <vertAlign val="superscript"/>
        <sz val="10"/>
        <color indexed="9"/>
        <rFont val="Arial Narrow"/>
        <family val="2"/>
      </rPr>
      <t>(1)</t>
    </r>
  </si>
  <si>
    <r>
      <t xml:space="preserve">–  </t>
    </r>
    <r>
      <rPr>
        <i/>
        <sz val="10"/>
        <color theme="3"/>
        <rFont val="Arial Narrow"/>
        <family val="2"/>
      </rPr>
      <t>Maquinaria móvil agrícola</t>
    </r>
    <r>
      <rPr>
        <sz val="10"/>
        <color theme="3"/>
        <rFont val="Arial Narrow"/>
        <family val="2"/>
      </rPr>
      <t xml:space="preserve">: Actividad que contempla las emisiones relativas a la maquinaria empleada en el sector agrícola: tractores, motocultoras y cosechadoras (SNAP 08.06.).
</t>
    </r>
  </si>
  <si>
    <t>Turismos (M1)</t>
  </si>
  <si>
    <t>Furgonetas y furgones (N1)</t>
  </si>
  <si>
    <r>
      <t xml:space="preserve"> - </t>
    </r>
    <r>
      <rPr>
        <i/>
        <sz val="10"/>
        <color theme="3"/>
        <rFont val="Arial Narrow"/>
        <family val="2"/>
      </rPr>
      <t>Furgonetas y furgones (N1)</t>
    </r>
    <r>
      <rPr>
        <sz val="10"/>
        <color theme="3"/>
        <rFont val="Arial Narrow"/>
        <family val="2"/>
      </rPr>
      <t>: vehículos de mercancías de menos de 3,5 toneladas (N1)</t>
    </r>
  </si>
  <si>
    <r>
      <t xml:space="preserve"> -</t>
    </r>
    <r>
      <rPr>
        <i/>
        <sz val="10"/>
        <color theme="3"/>
        <rFont val="Arial Narrow"/>
        <family val="2"/>
      </rPr>
      <t xml:space="preserve"> Turismos (M1)</t>
    </r>
    <r>
      <rPr>
        <sz val="10"/>
        <color theme="3"/>
        <rFont val="Arial Narrow"/>
        <family val="2"/>
      </rPr>
      <t>: vehículos de transporte de pasajeros de hasta 8 asientos (M1)</t>
    </r>
  </si>
  <si>
    <r>
      <t xml:space="preserve">– </t>
    </r>
    <r>
      <rPr>
        <i/>
        <sz val="10"/>
        <color theme="3"/>
        <rFont val="Arial Narrow"/>
        <family val="2"/>
      </rPr>
      <t xml:space="preserve"> Maquinaria forestal</t>
    </r>
    <r>
      <rPr>
        <sz val="10"/>
        <color theme="3"/>
        <rFont val="Arial Narrow"/>
        <family val="2"/>
      </rPr>
      <t>: Actividad que contempla las emisiones relativas a la maquinaria móvil para uso forestal. Dentro de esta categoría se contemplan las siguientes operaciones: repoblación forestal, arreglo y conservación de caminos forestales, apertura y conservación de cortafuegos, talas y otras actividades forestales (SNAP 08.07.).</t>
    </r>
  </si>
  <si>
    <t>Emisiones dir. (alcance 1)</t>
  </si>
  <si>
    <t>Emisiones ind. electricidad (alcance 2)</t>
  </si>
  <si>
    <t>Biogás (kg)**</t>
  </si>
  <si>
    <t>1.   INSTALACIONES FIJAS</t>
  </si>
  <si>
    <t>Redondear 3 unidades</t>
  </si>
  <si>
    <r>
      <t>CO</t>
    </r>
    <r>
      <rPr>
        <vertAlign val="subscript"/>
        <sz val="10"/>
        <color theme="1"/>
        <rFont val="Arial Narrow"/>
        <family val="2"/>
      </rPr>
      <t>2</t>
    </r>
    <r>
      <rPr>
        <sz val="10"/>
        <color theme="1"/>
        <rFont val="Arial Narrow"/>
        <family val="2"/>
      </rPr>
      <t xml:space="preserve"> (kg/l)</t>
    </r>
  </si>
  <si>
    <r>
      <t>CH</t>
    </r>
    <r>
      <rPr>
        <vertAlign val="subscript"/>
        <sz val="10"/>
        <color theme="1"/>
        <rFont val="Arial Narrow"/>
        <family val="2"/>
      </rPr>
      <t>4</t>
    </r>
    <r>
      <rPr>
        <sz val="10"/>
        <color theme="1"/>
        <rFont val="Arial Narrow"/>
        <family val="2"/>
      </rPr>
      <t xml:space="preserve"> (g/l)</t>
    </r>
  </si>
  <si>
    <r>
      <t>N</t>
    </r>
    <r>
      <rPr>
        <vertAlign val="subscript"/>
        <sz val="10"/>
        <color theme="1"/>
        <rFont val="Arial Narrow"/>
        <family val="2"/>
      </rPr>
      <t>2</t>
    </r>
    <r>
      <rPr>
        <sz val="10"/>
        <color theme="1"/>
        <rFont val="Arial Narrow"/>
        <family val="2"/>
      </rPr>
      <t>O (g/l)</t>
    </r>
  </si>
  <si>
    <t>INFORME FINAL: RESULTADOS</t>
  </si>
  <si>
    <t>REVISIONES DE LA CALCULADORA DE HUELLA DE CARBONO</t>
  </si>
  <si>
    <t>Doméstico</t>
  </si>
  <si>
    <t>Tipo</t>
  </si>
  <si>
    <t>Encuestados (%)</t>
  </si>
  <si>
    <t>Instrucciones de uso</t>
  </si>
  <si>
    <t>Ejemplo:</t>
  </si>
  <si>
    <t>https://energia.gob.es/es-es/Servicios/Paginas/consultasdecarburantes.aspx</t>
  </si>
  <si>
    <t>https://gdo.cnmc.es/CNE/resumenGdo.do?anio=</t>
  </si>
  <si>
    <t xml:space="preserve">A.    INSTALACIONES FIJAS (CALDERAS, MOTORES ESTACIONARIOS, ETC.) </t>
  </si>
  <si>
    <t>Únicamente será necesario cumplimentar una de las dos opciones (A.1 o A.2) en función de los datos disponibles.</t>
  </si>
  <si>
    <t>https://www.miteco.gob.es/es/ceneam/recursos/mini-portales-tematicos/Cclimatico/informe_ipcc.aspx</t>
  </si>
  <si>
    <r>
      <t>Tipo de maquinaria:</t>
    </r>
    <r>
      <rPr>
        <sz val="11"/>
        <rFont val="Arial Narrow"/>
        <family val="2"/>
      </rPr>
      <t xml:space="preserve"> A escoger entre los tres tipos de transporte recogidos en el desplegable.</t>
    </r>
  </si>
  <si>
    <t>Maquinaria móvil industrial: Actividad que contempla el parque de maquinaria móvil que opera en espacios abiertos, esencialmente en las ramas de la minería, construcción, obras públicas e industria: extendedoras asfálticas, compactadoras, carros de perforación, excavadoras, motoniveladoras, explanadoras, tractores oruga, retrocargadoras, zanjadoras, fresadoras, etc. (SNAP 08.08.)</t>
  </si>
  <si>
    <t>Maquinaria móvil agrícola: Actividad que contempla las emisiones relativas a la maquinaria empleada en el sector agrícola: tractores, motocultoras y cosechadoras (SNAP 08.06.).</t>
  </si>
  <si>
    <t>Maquinaria forestal: Actividad que contempla las emisiones relativas a la maquinaria móvil para uso forestal. Dentro de esta categoría se contemplan las siguientes operaciones: repoblación forestal, arreglo y conservación de caminos forestales, apertura y conservación de cortafuegos, talas y otras actividades forestales (SNAP 08.07.).</t>
  </si>
  <si>
    <t>En este anexo se indican las versiones que se han ido publicando en la web, la fecha de publicación y las modificaciones que incluyen respecto a la versión anterior.</t>
  </si>
  <si>
    <r>
      <rPr>
        <b/>
        <sz val="11"/>
        <rFont val="Arial Narrow"/>
        <family val="2"/>
      </rPr>
      <t xml:space="preserve">Cantidad de combustible consumido: </t>
    </r>
    <r>
      <rPr>
        <sz val="11"/>
        <rFont val="Arial Narrow"/>
        <family val="2"/>
      </rPr>
      <t>Cantidad de combustible consumido durante el periodo de cálculo expresado en las unidades indicadas en “Tipo de combustible”. Este dato se obtendrá a partir de los contadores de las instalaciones correspondientes o bien a partir de las facturas.</t>
    </r>
  </si>
  <si>
    <r>
      <t xml:space="preserve">Categoría de vehículo: </t>
    </r>
    <r>
      <rPr>
        <sz val="11"/>
        <rFont val="Arial Narrow"/>
        <family val="2"/>
      </rPr>
      <t>C</t>
    </r>
    <r>
      <rPr>
        <sz val="11"/>
        <color rgb="FF00000A"/>
        <rFont val="Calibri"/>
        <family val="2"/>
        <scheme val="minor"/>
      </rPr>
      <t>ategoría de vehículo basada en la clasificación de vehículos la UNECE (United Nations Economic Commission for Europe)</t>
    </r>
  </si>
  <si>
    <r>
      <rPr>
        <b/>
        <sz val="11"/>
        <color rgb="FF000000"/>
        <rFont val="Arial Narrow"/>
        <family val="2"/>
      </rPr>
      <t>Cantidad de combustible:</t>
    </r>
    <r>
      <rPr>
        <sz val="11"/>
        <color rgb="FF000000"/>
        <rFont val="Arial Narrow"/>
        <family val="2"/>
        <charset val="1"/>
      </rPr>
      <t xml:space="preserve"> Cantidad de combustible expresada en las unidades indicadas en la columna “Tipo de combustible”.</t>
    </r>
    <r>
      <rPr>
        <sz val="11"/>
        <color rgb="FF000000"/>
        <rFont val="Arial Narrow"/>
        <family val="2"/>
      </rPr>
      <t>Si el dato de la cantidad de combustible no estuviera disponible en litros sino en euros gastados en combustible en ese periodo, se recomienda realizar la conversión a litros consumidos a partir de los precios que aparecen en el Geoportal de hidrocarburos que publica el Ministerio para la Transición Ecológica y el Reto Demográfico.</t>
    </r>
  </si>
  <si>
    <r>
      <rPr>
        <b/>
        <sz val="11"/>
        <rFont val="Arial Narrow"/>
        <family val="2"/>
      </rPr>
      <t>Cantidad de combustible:</t>
    </r>
    <r>
      <rPr>
        <sz val="11"/>
        <rFont val="Arial Narrow"/>
        <family val="2"/>
        <charset val="1"/>
      </rPr>
      <t xml:space="preserve"> Cantidad de combustible expresada en las unidades indicadas en la columna “Tipo de combustible”.</t>
    </r>
  </si>
  <si>
    <r>
      <rPr>
        <b/>
        <sz val="11"/>
        <rFont val="Arial Narrow"/>
        <family val="2"/>
      </rPr>
      <t>Nombre de la comercializadora suministradora de energía:</t>
    </r>
    <r>
      <rPr>
        <sz val="11"/>
        <rFont val="Arial Narrow"/>
        <family val="2"/>
      </rPr>
      <t xml:space="preserve"> Desplegable en el que habrá que escoger la/s comercializadora/s suministradora/s de electricidad de la organización durante el año de cálculo.</t>
    </r>
  </si>
  <si>
    <t>INSTRUCCIONES DE USO. AYUDA PARA LA CORRECTA CUMPLIMENTACIÓN</t>
  </si>
  <si>
    <r>
      <rPr>
        <b/>
        <sz val="11"/>
        <rFont val="Arial Narrow"/>
        <family val="2"/>
      </rPr>
      <t>Emisiones parciales:</t>
    </r>
    <r>
      <rPr>
        <sz val="11"/>
        <rFont val="Arial Narrow"/>
        <family val="2"/>
      </rPr>
      <t xml:space="preserve"> Resultado de emisiones de cada gas expresado en kg CO</t>
    </r>
    <r>
      <rPr>
        <vertAlign val="subscript"/>
        <sz val="11"/>
        <rFont val="Arial Narrow"/>
        <family val="2"/>
      </rPr>
      <t>2</t>
    </r>
    <r>
      <rPr>
        <sz val="11"/>
        <rFont val="Arial Narrow"/>
        <family val="2"/>
      </rPr>
      <t>, g CH</t>
    </r>
    <r>
      <rPr>
        <vertAlign val="subscript"/>
        <sz val="11"/>
        <rFont val="Arial Narrow"/>
        <family val="2"/>
      </rPr>
      <t>4</t>
    </r>
    <r>
      <rPr>
        <sz val="11"/>
        <rFont val="Arial Narrow"/>
        <family val="2"/>
      </rPr>
      <t>, y g N</t>
    </r>
    <r>
      <rPr>
        <vertAlign val="subscript"/>
        <sz val="11"/>
        <rFont val="Arial Narrow"/>
        <family val="2"/>
      </rPr>
      <t>2</t>
    </r>
    <r>
      <rPr>
        <sz val="11"/>
        <rFont val="Arial Narrow"/>
        <family val="2"/>
      </rPr>
      <t>O respectivamente.</t>
    </r>
  </si>
  <si>
    <r>
      <rPr>
        <b/>
        <sz val="11"/>
        <rFont val="Arial Narrow"/>
        <family val="2"/>
      </rPr>
      <t>¿Se dispone de Garantía de Origen?.</t>
    </r>
    <r>
      <rPr>
        <sz val="11"/>
        <rFont val="Arial Narrow"/>
        <family val="2"/>
      </rPr>
      <t xml:space="preserve"> La Garantía de Origen (GdO) es una acreditación, en formato electrónico, que asegura que un número determinado de megavatios-hora de energía eléctrica producidos en una central, en un periodo temporal determinado, han sido generados a partir de fuentes de energía renovables o de cogeneración de alta eficiencia, por tanto, hay dos tipos de GdO:
    • Las que acreditan que la energía eléctrica generada proviene de fuentes renovables en cuyo caso el factor de emisión será 0 kg CO</t>
    </r>
    <r>
      <rPr>
        <vertAlign val="subscript"/>
        <sz val="11"/>
        <rFont val="Arial Narrow"/>
        <family val="2"/>
      </rPr>
      <t>2</t>
    </r>
    <r>
      <rPr>
        <sz val="11"/>
        <rFont val="Arial Narrow"/>
        <family val="2"/>
      </rPr>
      <t>eq/kWh.
    • Las que acreditan que la energía eléctrica generada proviene de sistemas de cogeneración de alta eficiencia en cuyo caso el factor de emisión será 0,3 kg CO</t>
    </r>
    <r>
      <rPr>
        <vertAlign val="subscript"/>
        <sz val="11"/>
        <rFont val="Arial Narrow"/>
        <family val="2"/>
      </rPr>
      <t>2</t>
    </r>
    <r>
      <rPr>
        <sz val="11"/>
        <rFont val="Arial Narrow"/>
        <family val="2"/>
      </rPr>
      <t>eq/kWh.</t>
    </r>
  </si>
  <si>
    <r>
      <rPr>
        <b/>
        <sz val="11"/>
        <rFont val="Arial Narrow"/>
        <family val="2"/>
      </rPr>
      <t>Factor de emisión (kg CO</t>
    </r>
    <r>
      <rPr>
        <b/>
        <vertAlign val="subscript"/>
        <sz val="11"/>
        <rFont val="Arial Narrow"/>
        <family val="2"/>
      </rPr>
      <t>2</t>
    </r>
    <r>
      <rPr>
        <b/>
        <sz val="11"/>
        <rFont val="Arial Narrow"/>
        <family val="2"/>
      </rPr>
      <t>e/kWh - kg CO</t>
    </r>
    <r>
      <rPr>
        <b/>
        <vertAlign val="subscript"/>
        <sz val="11"/>
        <rFont val="Arial Narrow"/>
        <family val="2"/>
      </rPr>
      <t>2</t>
    </r>
    <r>
      <rPr>
        <b/>
        <sz val="11"/>
        <rFont val="Arial Narrow"/>
        <family val="2"/>
      </rPr>
      <t>/kWh):</t>
    </r>
    <r>
      <rPr>
        <sz val="11"/>
        <rFont val="Arial Narrow"/>
        <family val="2"/>
      </rPr>
      <t>Factor de mix eléctrico empleado por cada comercializadora para el año de estudio que expresa las emisiones de CO</t>
    </r>
    <r>
      <rPr>
        <vertAlign val="subscript"/>
        <sz val="11"/>
        <rFont val="Arial Narrow"/>
        <family val="2"/>
      </rPr>
      <t>2</t>
    </r>
    <r>
      <rPr>
        <sz val="11"/>
        <rFont val="Arial Narrow"/>
        <family val="2"/>
      </rPr>
      <t xml:space="preserve"> equivalente  asociadas a la generación de la electricidad que se consume. Este dato aparecerá automáticamente en función del año y la comercializadora seleccionada.(Fuente: Comisión Nacional de los Mercados y la Competencia): </t>
    </r>
  </si>
  <si>
    <r>
      <rPr>
        <b/>
        <sz val="11"/>
        <rFont val="Arial Narrow"/>
        <family val="2"/>
      </rPr>
      <t>Emisiones (kg CO</t>
    </r>
    <r>
      <rPr>
        <b/>
        <vertAlign val="subscript"/>
        <sz val="11"/>
        <rFont val="Arial Narrow"/>
        <family val="2"/>
      </rPr>
      <t>2</t>
    </r>
    <r>
      <rPr>
        <b/>
        <sz val="11"/>
        <rFont val="Arial Narrow"/>
        <family val="2"/>
      </rPr>
      <t>e / kg CO</t>
    </r>
    <r>
      <rPr>
        <b/>
        <vertAlign val="subscript"/>
        <sz val="11"/>
        <rFont val="Arial Narrow"/>
        <family val="2"/>
      </rPr>
      <t>2</t>
    </r>
    <r>
      <rPr>
        <b/>
        <sz val="11"/>
        <rFont val="Arial Narrow"/>
        <family val="2"/>
      </rPr>
      <t xml:space="preserve">): </t>
    </r>
    <r>
      <rPr>
        <sz val="11"/>
        <rFont val="Arial Narrow"/>
        <family val="2"/>
      </rPr>
      <t>V</t>
    </r>
    <r>
      <rPr>
        <sz val="11"/>
        <rFont val="Arial Narrow"/>
        <family val="2"/>
        <charset val="1"/>
      </rPr>
      <t>alor que aparece automáticamente como resultado del producto de la cantidad de electricidad consumida y su correspondiente factor de mix eléctrico.</t>
    </r>
  </si>
  <si>
    <t>En este apartado se indican los factores de emisión, los potenciales de calentamiento global, los factores de conversión y los valores de los mix eléctricos según las diferentes comercializadoras existentes para cada año que se han utilizado en la calculadora. Además de indicar los valores de estos datos, se indican sus unidades y las fuentes de información de donde se han obtenido.</t>
  </si>
  <si>
    <t>Nota: en los casos en los que se dispone únicamente del factor de emisión agregado expresado en CO2e y no de los factores de cada gas, estos últimos se considerarán nulos para el cálculo del total de las emisiones por gases.</t>
  </si>
  <si>
    <t>Distancia recorrida (km)</t>
  </si>
  <si>
    <t>SOLARPACK ENERGY, S.L.</t>
  </si>
  <si>
    <t>SOCIEDAD ARAGONESA DE COMERCIALIZACION DE ENERGIA S.L.</t>
  </si>
  <si>
    <t>PASIÓN ENERGÍA, S.L.</t>
  </si>
  <si>
    <t>NEOELECTRA  ENERGIA</t>
  </si>
  <si>
    <t>NATURGY CLIENTES, S.A.U.</t>
  </si>
  <si>
    <t>MET ENERGIA ESPAÑA, S.A</t>
  </si>
  <si>
    <t>INER EUSKADI, S.L.</t>
  </si>
  <si>
    <t>GLOBAL BIOSFERA PROTEC S.L</t>
  </si>
  <si>
    <t>GABA COMERCIALIZADORA DE ELECTRICIDAD, S.L.U.</t>
  </si>
  <si>
    <t>ENI PLENITUDE IBERIA, S.L.</t>
  </si>
  <si>
    <t>ENERPLUS ENERGIA, S.A.</t>
  </si>
  <si>
    <t>COMERCIALIZADORA ADI ESPAÑA, S.L.</t>
  </si>
  <si>
    <t>CLEARVIEW ENERGY S.L.</t>
  </si>
  <si>
    <t>BP GAS &amp; POWER IBERIA, S.A.U.</t>
  </si>
  <si>
    <t>A partir de V26 se permite poner "Otras" y GdO</t>
  </si>
  <si>
    <t>BARTER SHARING, S.L.</t>
  </si>
  <si>
    <t>ASTRALCAD ENERGIA, S.L.</t>
  </si>
  <si>
    <t>AED ENERGIA ELECTRICA, S.L.</t>
  </si>
  <si>
    <t>N2O (g/km)</t>
  </si>
  <si>
    <t>CH4 (g/km)</t>
  </si>
  <si>
    <t>CO2 (kg/km)</t>
  </si>
  <si>
    <t>LPG (km)</t>
  </si>
  <si>
    <t>CNG (km)</t>
  </si>
  <si>
    <t>Gasóleo (km)</t>
  </si>
  <si>
    <t>Gasolina (km)</t>
  </si>
  <si>
    <t>Gasolina (km)Furgonetas y furgones (N1)</t>
  </si>
  <si>
    <t>Gasóleo (km)Furgonetas y furgones (N1)</t>
  </si>
  <si>
    <t>CNG (km)Turismos (M1)</t>
  </si>
  <si>
    <t>LPG (km)Turismos (M1)</t>
  </si>
  <si>
    <t>Gasolina (km)Turismos (M1)</t>
  </si>
  <si>
    <t>Gasóleo (km)Turismos (M1)</t>
  </si>
  <si>
    <t>(a partir de V27 se dan FE por km en lugar de derivar al IDAE)</t>
  </si>
  <si>
    <t>Opción A.2 (km recorridos)</t>
  </si>
  <si>
    <t>Carbón vegetal (kg)**</t>
  </si>
  <si>
    <t>Biomasa hueso aceituna (kg)**</t>
  </si>
  <si>
    <t>Biomasa cáscara f. secos (kg)**</t>
  </si>
  <si>
    <t>Biomasa serrines virutas (kg)**</t>
  </si>
  <si>
    <t>Biomasa astillas (kg)**</t>
  </si>
  <si>
    <t>LPG</t>
  </si>
  <si>
    <t>https://gdo.cnmc.es/CNE/accesoEtiquetado.do</t>
  </si>
  <si>
    <t>9.</t>
  </si>
  <si>
    <t>10.</t>
  </si>
  <si>
    <r>
      <t>Categoría de vehículo:</t>
    </r>
    <r>
      <rPr>
        <sz val="11"/>
        <color rgb="FF000000"/>
        <rFont val="Arial Narrow"/>
        <family val="2"/>
      </rPr>
      <t xml:space="preserve"> Categoría de vehículo basada en la clasificación de vehículos la UNECE (United Nations Economic Commission for Europe)</t>
    </r>
  </si>
  <si>
    <t>Opción A.2: Distancia recorrida (km)</t>
  </si>
  <si>
    <r>
      <rPr>
        <b/>
        <sz val="11"/>
        <color rgb="FF000000"/>
        <rFont val="Arial Narrow"/>
        <family val="2"/>
      </rPr>
      <t>Tipo de combustible:</t>
    </r>
    <r>
      <rPr>
        <sz val="11"/>
        <color rgb="FF000000"/>
        <rFont val="Arial Narrow"/>
        <family val="2"/>
        <charset val="1"/>
      </rPr>
      <t xml:space="preserve"> A escoger entre las opciones del desplegable.</t>
    </r>
    <r>
      <rPr>
        <sz val="11"/>
        <color rgb="FF000000"/>
        <rFont val="Arial Narrow"/>
        <family val="2"/>
      </rPr>
      <t xml:space="preserve"> En el caso de seleccionar la opción “Otro (ud)” deberá introducir los factores de emisión correspondientes teniendo en cuenta que las unidades respecto a las que se expresen deben ser coherentes con las unidades en las que se cuantifique la cantidad de combustible consumido.</t>
    </r>
  </si>
  <si>
    <r>
      <rPr>
        <b/>
        <sz val="11"/>
        <rFont val="Arial Narrow"/>
        <family val="2"/>
      </rPr>
      <t>Km recorridos:</t>
    </r>
    <r>
      <rPr>
        <sz val="11"/>
        <rFont val="Arial Narrow"/>
        <family val="2"/>
        <charset val="1"/>
      </rPr>
      <t xml:space="preserve"> indique los kilómetros recorridos por cada tipo de vehículo seleccionado.</t>
    </r>
  </si>
  <si>
    <r>
      <rPr>
        <vertAlign val="superscript"/>
        <sz val="10"/>
        <color theme="3"/>
        <rFont val="Arial Narrow"/>
        <family val="2"/>
      </rPr>
      <t xml:space="preserve">(1) </t>
    </r>
    <r>
      <rPr>
        <sz val="10"/>
        <color theme="3"/>
        <rFont val="Arial Narrow"/>
        <family val="2"/>
      </rPr>
      <t>Categoría de vehículo según la clasificación de vehículos la UNECE (United Nations Economic Commission for Europe):</t>
    </r>
    <r>
      <rPr>
        <sz val="10"/>
        <color rgb="FF0000FF"/>
        <rFont val="Arial Narrow"/>
        <family val="2"/>
      </rPr>
      <t xml:space="preserve"> </t>
    </r>
    <r>
      <rPr>
        <u/>
        <sz val="10"/>
        <color rgb="FF0000FF"/>
        <rFont val="Arial Narrow"/>
        <family val="2"/>
      </rPr>
      <t>https://unece.org/classification-and-definition-vehicles</t>
    </r>
  </si>
  <si>
    <t>Datos generales del evento</t>
  </si>
  <si>
    <t xml:space="preserve">DATOS GENERALES DEL EVENTO                                                                             </t>
  </si>
  <si>
    <t>NOMBRE DEL EVENTO</t>
  </si>
  <si>
    <t>UBICACIÓN</t>
  </si>
  <si>
    <t>1. Datos del evento</t>
  </si>
  <si>
    <t>EMPRESA/ ENTIDAD ORGANIZADORA</t>
  </si>
  <si>
    <t>NÚMERO DE ASISTENTES</t>
  </si>
  <si>
    <t>Evento deportivo</t>
  </si>
  <si>
    <t>Mediano (251 a 500 participantes)</t>
  </si>
  <si>
    <t>Grande (501 a 2.000 participantes)</t>
  </si>
  <si>
    <t>Macro (más de 2.001 participantes)</t>
  </si>
  <si>
    <t>Evento musical</t>
  </si>
  <si>
    <t>Evento religioso</t>
  </si>
  <si>
    <t>Evento cultural</t>
  </si>
  <si>
    <t>Evento turismo</t>
  </si>
  <si>
    <t>Evento social</t>
  </si>
  <si>
    <t>Evento empresarial</t>
  </si>
  <si>
    <t>Evento académico</t>
  </si>
  <si>
    <t>Evento benéfico</t>
  </si>
  <si>
    <t>Evento político</t>
  </si>
  <si>
    <t>Evento de convención</t>
  </si>
  <si>
    <t>Evento ferias</t>
  </si>
  <si>
    <t xml:space="preserve">Micro (5 a 50 participantes) </t>
  </si>
  <si>
    <t>Pequeño (51 a 250 participantes)</t>
  </si>
  <si>
    <t>Evento regional</t>
  </si>
  <si>
    <t>Evento nacional</t>
  </si>
  <si>
    <t>Evento internacional</t>
  </si>
  <si>
    <t>TAMAÑO DEL EVENTO</t>
  </si>
  <si>
    <t>SECTOR DEL EVENTO</t>
  </si>
  <si>
    <t>TIPOLOGÍA DEL EVENTO</t>
  </si>
  <si>
    <t>Número de asistentes al evento</t>
  </si>
  <si>
    <t>TOTAL MONTAJE</t>
  </si>
  <si>
    <t>Tamaño</t>
  </si>
  <si>
    <t xml:space="preserve">Tipología </t>
  </si>
  <si>
    <t>Combustibles en instalaciones fijas como calderas, turbinas, etc. utilizados para el evento. Cumplimente este apartado si su evento dispone de instalaciones fijas (calderas, motores estacionarios, etc.)</t>
  </si>
  <si>
    <t>Desmontaje</t>
  </si>
  <si>
    <t>CONSUMO DE MATERIAS Y MERCHANDISING</t>
  </si>
  <si>
    <t>Material</t>
  </si>
  <si>
    <t>Evento tecnológico</t>
  </si>
  <si>
    <t>TOTAL DESMONTAJE</t>
  </si>
  <si>
    <t>Materia</t>
  </si>
  <si>
    <t>Cumplimente este apartado con los datos de todos aquellos materiales creados y utilizados específicamente para la ejecución del evento (ej: elementos corporativos, folletos, etc). Incluir también en caso de que haya el merchandising (botellas de agua, camisetas, bolsas, etc.)</t>
  </si>
  <si>
    <t>En caso de utilizar materiales reutilizados de otros eventos o alquilados (ej: pantallas, mobiliario, carpas, etc.) no deben incluirse en el cálculo.</t>
  </si>
  <si>
    <t>Consumo de materiales y merchandising</t>
  </si>
  <si>
    <t>Categoría</t>
  </si>
  <si>
    <t>Agregados</t>
  </si>
  <si>
    <t>Amianto</t>
  </si>
  <si>
    <t>Asfalto</t>
  </si>
  <si>
    <t>Ladrillos</t>
  </si>
  <si>
    <t>Cemento</t>
  </si>
  <si>
    <t>Aislante</t>
  </si>
  <si>
    <t>Metal</t>
  </si>
  <si>
    <t>Suelos</t>
  </si>
  <si>
    <t>Aceite mineral</t>
  </si>
  <si>
    <t>Pladur</t>
  </si>
  <si>
    <t>Neumáticos</t>
  </si>
  <si>
    <t>Media de construcción</t>
  </si>
  <si>
    <t>Madera</t>
  </si>
  <si>
    <t>Cartón</t>
  </si>
  <si>
    <t>Papel</t>
  </si>
  <si>
    <t>Mix</t>
  </si>
  <si>
    <t>Plásticos</t>
  </si>
  <si>
    <t>PET</t>
  </si>
  <si>
    <t>PP</t>
  </si>
  <si>
    <t>PS</t>
  </si>
  <si>
    <t>PVC</t>
  </si>
  <si>
    <t>HDPE</t>
  </si>
  <si>
    <t>LDPE</t>
  </si>
  <si>
    <t>Poliuretano</t>
  </si>
  <si>
    <t>kg CO2e/kg</t>
  </si>
  <si>
    <t>ECOINVENT</t>
  </si>
  <si>
    <t>Media plásticos general</t>
  </si>
  <si>
    <t>Media plásticos en película</t>
  </si>
  <si>
    <t>Media plásticos rígidos</t>
  </si>
  <si>
    <t>Aluminio</t>
  </si>
  <si>
    <t>Acero</t>
  </si>
  <si>
    <t>Bronce</t>
  </si>
  <si>
    <t>Cobre</t>
  </si>
  <si>
    <t>Eléctricos</t>
  </si>
  <si>
    <t>Batería alcalina</t>
  </si>
  <si>
    <t>Batería de litio</t>
  </si>
  <si>
    <t>Batería de níquel</t>
  </si>
  <si>
    <t>Componentes electrónicos pequeños</t>
  </si>
  <si>
    <t>Componentes electrónicos - IT</t>
  </si>
  <si>
    <t>Merchandising</t>
  </si>
  <si>
    <t>Cuadernos/ Libros</t>
  </si>
  <si>
    <t>Bolígrafo</t>
  </si>
  <si>
    <t>Vidrio</t>
  </si>
  <si>
    <t>Camisetas de algodón</t>
  </si>
  <si>
    <t>Camisetas de poliéster</t>
  </si>
  <si>
    <t>Polo</t>
  </si>
  <si>
    <t>Ropa genérico</t>
  </si>
  <si>
    <t>kg CO2e/desayuno</t>
  </si>
  <si>
    <t>COI</t>
  </si>
  <si>
    <t>kg CO2e/snck</t>
  </si>
  <si>
    <t>kg CO2e/menú</t>
  </si>
  <si>
    <t>Bebida no alchólica</t>
  </si>
  <si>
    <t>kg CO2e/l</t>
  </si>
  <si>
    <t>Menú vegetariano</t>
  </si>
  <si>
    <t>Menú pollo</t>
  </si>
  <si>
    <t>Menú ternera</t>
  </si>
  <si>
    <t>Goma-eva</t>
  </si>
  <si>
    <t>Goma sintética</t>
  </si>
  <si>
    <t>Caucho</t>
  </si>
  <si>
    <t>Algodón</t>
  </si>
  <si>
    <t>Silicona</t>
  </si>
  <si>
    <t>Adhesivo</t>
  </si>
  <si>
    <t>Cuero</t>
  </si>
  <si>
    <t>Latex</t>
  </si>
  <si>
    <t>Grafito</t>
  </si>
  <si>
    <t>Caña de azúcar</t>
  </si>
  <si>
    <t>Celulosa</t>
  </si>
  <si>
    <t>Espumógeno</t>
  </si>
  <si>
    <t>Arcilla</t>
  </si>
  <si>
    <t>Balón de fútbol</t>
  </si>
  <si>
    <t>kg CO2e/unidad</t>
  </si>
  <si>
    <t>Balón de baloncesto</t>
  </si>
  <si>
    <t>Balón de voley</t>
  </si>
  <si>
    <t>Mochila senderismo</t>
  </si>
  <si>
    <t>Mochila escolar</t>
  </si>
  <si>
    <t>Raqueta de tenis</t>
  </si>
  <si>
    <t>Mobiliario</t>
  </si>
  <si>
    <t>Silla de madera</t>
  </si>
  <si>
    <t>Silla de plástico</t>
  </si>
  <si>
    <t>Mesa de madera</t>
  </si>
  <si>
    <t>Catering</t>
  </si>
  <si>
    <t>Deporte</t>
  </si>
  <si>
    <t>Nueva fabricación</t>
  </si>
  <si>
    <t>Fabricación a partir de reciclados</t>
  </si>
  <si>
    <t>Componenete principal</t>
  </si>
  <si>
    <t>Origen</t>
  </si>
  <si>
    <r>
      <t>kg CO</t>
    </r>
    <r>
      <rPr>
        <b/>
        <vertAlign val="subscript"/>
        <sz val="9"/>
        <color indexed="9"/>
        <rFont val="Arial Narrow"/>
        <family val="2"/>
      </rPr>
      <t>2</t>
    </r>
    <r>
      <rPr>
        <b/>
        <sz val="9"/>
        <color rgb="FFFFFFFF"/>
        <rFont val="Arial Narrow"/>
        <family val="2"/>
      </rPr>
      <t>e</t>
    </r>
    <r>
      <rPr>
        <b/>
        <sz val="9"/>
        <color indexed="9"/>
        <rFont val="Arial Narrow"/>
        <family val="2"/>
      </rPr>
      <t>/ud</t>
    </r>
  </si>
  <si>
    <t>Ropa</t>
  </si>
  <si>
    <t>B.   MERCHANDISING FABRICADO Y UTILIZADO PARA EL EVENTO</t>
  </si>
  <si>
    <t>C.   CATERING ADQUIRIDO PARA EL EVENTO</t>
  </si>
  <si>
    <t>Desayuno</t>
  </si>
  <si>
    <t>Snack</t>
  </si>
  <si>
    <t>Bebida</t>
  </si>
  <si>
    <t>Menú</t>
  </si>
  <si>
    <t>Comida</t>
  </si>
  <si>
    <t>Tipo de comida</t>
  </si>
  <si>
    <t>Cantidad (ud)</t>
  </si>
  <si>
    <t>Montaje</t>
  </si>
  <si>
    <t>Desarrollo</t>
  </si>
  <si>
    <t>Incluya el nombre de la comercializadora eléctrica contratada en las instalaciones o espacio donde se desarrolla el evento, si dispone de certificado de Garantía de Origen (GdO) de la electricidad (procedente de fuentes de energía renovable o de sistemas de cogeneración de alta eficiencia), y la suma de los kWh consumidos durante cada una de las fases del evento.</t>
  </si>
  <si>
    <t xml:space="preserve">    Nombre de la comercializadora suministradora de energía</t>
  </si>
  <si>
    <r>
      <rPr>
        <vertAlign val="superscript"/>
        <sz val="10"/>
        <color theme="3"/>
        <rFont val="Arial Narrow"/>
        <family val="2"/>
      </rPr>
      <t xml:space="preserve">(1) </t>
    </r>
    <r>
      <rPr>
        <sz val="10"/>
        <color theme="3"/>
        <rFont val="Arial Narrow"/>
        <family val="2"/>
      </rPr>
      <t>Acreditación, en formato electrónico, que asegura que un número determinado de megavatios-hora de energía eléctrica producidos en una central, en un periodo temporal determinado, han sido generados a partir de fuentes de energía renovables o de cogeneración de alta eficiencia.</t>
    </r>
  </si>
  <si>
    <r>
      <t>¿Dispone de Garantía de Origen (GdO)?</t>
    </r>
    <r>
      <rPr>
        <b/>
        <vertAlign val="superscript"/>
        <sz val="10"/>
        <color theme="0"/>
        <rFont val="Arial Narrow"/>
        <family val="2"/>
      </rPr>
      <t>(1)</t>
    </r>
  </si>
  <si>
    <t>Nº Asistentes</t>
  </si>
  <si>
    <t>Nº Asistentes encuestados</t>
  </si>
  <si>
    <t>Nivel de confianza (%)</t>
  </si>
  <si>
    <t>Nivel de Confianza (%)</t>
  </si>
  <si>
    <t>Margen de error</t>
  </si>
  <si>
    <t>Valor de Z</t>
  </si>
  <si>
    <t>m3</t>
  </si>
  <si>
    <t>kgCO2e/m3</t>
  </si>
  <si>
    <t>Otros FE</t>
  </si>
  <si>
    <t>OCCC</t>
  </si>
  <si>
    <t>Tipología del residuos</t>
  </si>
  <si>
    <t>Orgánico</t>
  </si>
  <si>
    <t>Envases</t>
  </si>
  <si>
    <t>General (no selectiva)</t>
  </si>
  <si>
    <t>kg</t>
  </si>
  <si>
    <t>kgCO2e/ud</t>
  </si>
  <si>
    <t>Tipología del residuo</t>
  </si>
  <si>
    <t>Cantidad residuos</t>
  </si>
  <si>
    <t>Cantidad de residuos</t>
  </si>
  <si>
    <t>Tipología&amp;unidad</t>
  </si>
  <si>
    <t>Capacidad de los contenedores (m3)</t>
  </si>
  <si>
    <t>Porcentaje de llenado (%)</t>
  </si>
  <si>
    <t>Número de contenedores</t>
  </si>
  <si>
    <t>Opción B:</t>
  </si>
  <si>
    <t>Opción A:</t>
  </si>
  <si>
    <t>Opción B: Capacidad de los contenedores</t>
  </si>
  <si>
    <t>Cálculos Opción A:</t>
  </si>
  <si>
    <t>Cálculos Opción B:</t>
  </si>
  <si>
    <t>Z</t>
  </si>
  <si>
    <t>n</t>
  </si>
  <si>
    <t>Movilidad asistentes</t>
  </si>
  <si>
    <t>INFORME FINAL DE RESULTADOS</t>
  </si>
  <si>
    <t>Emisiones por la generación y gestión de residuos</t>
  </si>
  <si>
    <t>Emisiones derivadas de las percnotaciones de los proveedores, staff y asistentes</t>
  </si>
  <si>
    <t>Pernoctaciones proveedores</t>
  </si>
  <si>
    <t>Pernoctaciones asistentes</t>
  </si>
  <si>
    <t>DEFRA</t>
  </si>
  <si>
    <t>TOTAL MATERIALES</t>
  </si>
  <si>
    <t>Litros</t>
  </si>
  <si>
    <t>Desaryuno estándar</t>
  </si>
  <si>
    <t>Desayuno gourmet</t>
  </si>
  <si>
    <t>Menú medio</t>
  </si>
  <si>
    <t>Kg</t>
  </si>
  <si>
    <t>Ccantidad</t>
  </si>
  <si>
    <r>
      <t xml:space="preserve">Cantidad adquirida </t>
    </r>
    <r>
      <rPr>
        <b/>
        <vertAlign val="superscript"/>
        <sz val="10"/>
        <color rgb="FFFFFFFF"/>
        <rFont val="Arial Narrow"/>
        <family val="2"/>
      </rPr>
      <t>(1)</t>
    </r>
  </si>
  <si>
    <t>Fabricación</t>
  </si>
  <si>
    <t>Botella 0,5 l</t>
  </si>
  <si>
    <t>Botella 2 l</t>
  </si>
  <si>
    <t>Botella 1,5l</t>
  </si>
  <si>
    <t>kg/l</t>
  </si>
  <si>
    <t>kg/kg</t>
  </si>
  <si>
    <t>Peso PET (kg)</t>
  </si>
  <si>
    <t>kg/unidad</t>
  </si>
  <si>
    <t>Botella de agua 0,5 L</t>
  </si>
  <si>
    <t>Botella de agua 1,5 L</t>
  </si>
  <si>
    <t>Botella de agua 2 L</t>
  </si>
  <si>
    <t>FE agua 2023</t>
  </si>
  <si>
    <t>FE PET 2023</t>
  </si>
  <si>
    <t>Estimación</t>
  </si>
  <si>
    <t>Construcción</t>
  </si>
  <si>
    <t>Materias</t>
  </si>
  <si>
    <t>(1) Debe tener en cuenta que la unidad del dato (kilogramos o unidades) viene determinada al seleccionar el tipo de material.</t>
  </si>
  <si>
    <t>B.   Merchandising</t>
  </si>
  <si>
    <t>C.   Catering</t>
  </si>
  <si>
    <t>Catering servido durante el evento, habrá que indicar el tipo de comida servida (menús, desayunos, bebidas) y las cantidades (unidades o kilogramos)</t>
  </si>
  <si>
    <t>Productos fabricados como parte de la promoción del evento y entregado a los asistentes a este (camisetas, bolsas de tela, cuadernos, etc.)</t>
  </si>
  <si>
    <t>Movilidad proveedores y equipo</t>
  </si>
  <si>
    <t>Gestión de residuos</t>
  </si>
  <si>
    <t>Nº de personas</t>
  </si>
  <si>
    <t>Nº de noches</t>
  </si>
  <si>
    <t>(1) Indicar la totalidad de noches que pernocta cada grupo, es decir, el sumatorio de total. Por ejemplo, si tengo 5 proveedores y cada uno duerme dos noches, indicar 10 noches</t>
  </si>
  <si>
    <r>
      <t xml:space="preserve">Número de noches totales </t>
    </r>
    <r>
      <rPr>
        <b/>
        <vertAlign val="superscript"/>
        <sz val="10"/>
        <color rgb="FFFFFFFF"/>
        <rFont val="Arial Narrow"/>
        <family val="2"/>
      </rPr>
      <t>(1)</t>
    </r>
  </si>
  <si>
    <t>Resultado Transporte</t>
  </si>
  <si>
    <t>Desplegable</t>
  </si>
  <si>
    <t>Medio de transporte</t>
  </si>
  <si>
    <t>Europeo</t>
  </si>
  <si>
    <t>Transatlántico</t>
  </si>
  <si>
    <t>Tren</t>
  </si>
  <si>
    <t>AVE</t>
  </si>
  <si>
    <t>Media distancia</t>
  </si>
  <si>
    <t>Corta distancia</t>
  </si>
  <si>
    <t>Autobús</t>
  </si>
  <si>
    <t>Interurbano</t>
  </si>
  <si>
    <t>Urbano</t>
  </si>
  <si>
    <t>Metro</t>
  </si>
  <si>
    <t>Moto</t>
  </si>
  <si>
    <t>Gasolina</t>
  </si>
  <si>
    <t>Eléctrica</t>
  </si>
  <si>
    <t>Turismo</t>
  </si>
  <si>
    <t>Híbrido</t>
  </si>
  <si>
    <t>Eléctrico</t>
  </si>
  <si>
    <t>Furgoneta</t>
  </si>
  <si>
    <t>Camión</t>
  </si>
  <si>
    <t>Patinete eléctrico</t>
  </si>
  <si>
    <t>Pie_Bicicleta</t>
  </si>
  <si>
    <t>Patinete</t>
  </si>
  <si>
    <t>Distancia total (Km)</t>
  </si>
  <si>
    <t>ADEME</t>
  </si>
  <si>
    <t>Papel_cartón</t>
  </si>
  <si>
    <t>General</t>
  </si>
  <si>
    <t>Comida general</t>
  </si>
  <si>
    <t>Para cada uno de estos elementos se deberá indicar el principal material de fabricación (madera, plástico, papel, etc.) y las unidades adquiridas.</t>
  </si>
  <si>
    <r>
      <rPr>
        <u/>
        <sz val="11"/>
        <color theme="3"/>
        <rFont val="Arial Narrow"/>
        <family val="2"/>
      </rPr>
      <t>Tipo de combustible</t>
    </r>
    <r>
      <rPr>
        <sz val="11"/>
        <color theme="3"/>
        <rFont val="Arial Narrow"/>
        <family val="2"/>
      </rPr>
      <t>: a partir del año 2019, y debido a la entrada en vigor del Real Decreto 639/2016, de 9 de diciembre, no encontrará en el desplegable de “Tipo de combustible” las opciones “Gasolina” o “Gasóleo” sino las denominaciones de las mezclas de dichos combustibles con la correspondiente proporción “bio” (E5, B7, etc.).
.</t>
    </r>
  </si>
  <si>
    <t>Desarrollo:</t>
  </si>
  <si>
    <t>Desmontaje:</t>
  </si>
  <si>
    <r>
      <t xml:space="preserve">Porcentaje de llenado (%) </t>
    </r>
    <r>
      <rPr>
        <b/>
        <vertAlign val="superscript"/>
        <sz val="10"/>
        <color rgb="FFFFFFFF"/>
        <rFont val="Arial Narrow"/>
        <family val="2"/>
      </rPr>
      <t>(1)</t>
    </r>
  </si>
  <si>
    <t>GdO "varias" (solo se despliega "No")</t>
  </si>
  <si>
    <r>
      <rPr>
        <b/>
        <sz val="11"/>
        <color rgb="FF000000"/>
        <rFont val="Arial Narrow"/>
        <family val="2"/>
      </rPr>
      <t xml:space="preserve">Tamaño del evento: </t>
    </r>
    <r>
      <rPr>
        <sz val="11"/>
        <color rgb="FF000000"/>
        <rFont val="Arial Narrow"/>
        <family val="2"/>
      </rPr>
      <t>se definen diferentes tamaños de evento en función del número de asistentes.</t>
    </r>
    <r>
      <rPr>
        <sz val="11"/>
        <color rgb="FF000000"/>
        <rFont val="Arial Narrow"/>
        <family val="2"/>
        <charset val="1"/>
      </rPr>
      <t xml:space="preserve">
</t>
    </r>
  </si>
  <si>
    <r>
      <rPr>
        <b/>
        <sz val="11"/>
        <color rgb="FF000000"/>
        <rFont val="Arial Narrow"/>
        <family val="2"/>
      </rPr>
      <t>Tipología del evento:</t>
    </r>
    <r>
      <rPr>
        <sz val="11"/>
        <color rgb="FF000000"/>
        <rFont val="Arial Narrow"/>
        <family val="2"/>
      </rPr>
      <t xml:space="preserve"> Se despliega una lista en la que aparecen los tipos de eventos en función del pú</t>
    </r>
    <r>
      <rPr>
        <sz val="11"/>
        <color rgb="FF000000"/>
        <rFont val="Arial Narrow"/>
        <family val="2"/>
        <charset val="1"/>
      </rPr>
      <t xml:space="preserve">blico al que se dirige y a la procedencia de los asistentes. </t>
    </r>
  </si>
  <si>
    <r>
      <rPr>
        <b/>
        <sz val="11"/>
        <rFont val="Arial Narrow"/>
        <family val="2"/>
      </rPr>
      <t>Tipo de combustible:</t>
    </r>
    <r>
      <rPr>
        <sz val="11"/>
        <rFont val="Arial Narrow"/>
        <family val="2"/>
      </rPr>
      <t xml:space="preserve"> Se despliega una lista en la que aparece el tipo de combustible que consume la instalación y entre paréntesis las unidades en las que se deberá expresar, en la siguiente columna, la cantidad consumida.
Aunque es improbable, podría ocurrir que uno de los combustibles utilizados en su evento no estuviese contemplado entre las opciones que se ofrecen y para las que se da un factor de emisión por defecto. En este caso, habrá que seleccionar la opción “Otro (ud)” e introducir los factores de emisión correspondientes teniendo en cuenta que las unidades respecto a las que se expresen deben ser coherentes con las unidades en las que se cuantifique la cantidad de combustible consumido.</t>
    </r>
  </si>
  <si>
    <r>
      <rPr>
        <b/>
        <sz val="11"/>
        <rFont val="Arial Narrow"/>
        <family val="2"/>
      </rPr>
      <t>Factores de emisión (kgCO</t>
    </r>
    <r>
      <rPr>
        <b/>
        <vertAlign val="subscript"/>
        <sz val="11"/>
        <rFont val="Arial Narrow"/>
        <family val="2"/>
      </rPr>
      <t>2</t>
    </r>
    <r>
      <rPr>
        <b/>
        <sz val="11"/>
        <rFont val="Arial Narrow"/>
        <family val="2"/>
      </rPr>
      <t>/ud / gCH</t>
    </r>
    <r>
      <rPr>
        <b/>
        <vertAlign val="subscript"/>
        <sz val="11"/>
        <rFont val="Arial Narrow"/>
        <family val="2"/>
      </rPr>
      <t>4</t>
    </r>
    <r>
      <rPr>
        <b/>
        <sz val="11"/>
        <rFont val="Arial Narrow"/>
        <family val="2"/>
      </rPr>
      <t>/ud / gN</t>
    </r>
    <r>
      <rPr>
        <b/>
        <vertAlign val="subscript"/>
        <sz val="11"/>
        <rFont val="Arial Narrow"/>
        <family val="2"/>
      </rPr>
      <t>2</t>
    </r>
    <r>
      <rPr>
        <b/>
        <sz val="11"/>
        <rFont val="Arial Narrow"/>
        <family val="2"/>
      </rPr>
      <t>O/ud):</t>
    </r>
    <r>
      <rPr>
        <sz val="11"/>
        <rFont val="Arial Narrow"/>
        <family val="2"/>
      </rPr>
      <t xml:space="preserve"> Valores de los factores de emisión correspondientes al combustible seleccionado para los gases CO</t>
    </r>
    <r>
      <rPr>
        <vertAlign val="subscript"/>
        <sz val="11"/>
        <rFont val="Arial Narrow"/>
        <family val="2"/>
      </rPr>
      <t>2</t>
    </r>
    <r>
      <rPr>
        <sz val="11"/>
        <rFont val="Arial Narrow"/>
        <family val="2"/>
      </rPr>
      <t>, CH</t>
    </r>
    <r>
      <rPr>
        <vertAlign val="subscript"/>
        <sz val="11"/>
        <rFont val="Arial Narrow"/>
        <family val="2"/>
      </rPr>
      <t xml:space="preserve">4 </t>
    </r>
    <r>
      <rPr>
        <sz val="11"/>
        <rFont val="Arial Narrow"/>
        <family val="2"/>
      </rPr>
      <t>y N</t>
    </r>
    <r>
      <rPr>
        <vertAlign val="subscript"/>
        <sz val="11"/>
        <rFont val="Arial Narrow"/>
        <family val="2"/>
      </rPr>
      <t>2</t>
    </r>
    <r>
      <rPr>
        <sz val="11"/>
        <rFont val="Arial Narrow"/>
        <family val="2"/>
      </rPr>
      <t xml:space="preserve">O. Los factores aparecerán por defecto al seleccionar el combustible a excepción de haber seleccionado la opción “Otro (ud)”. En ese caso, deberá introducir los factores de emisión en las columnas siguientes y teniendo en cuenta que las unidades en que se expresen deben ser coherentes con las unidades en las que se cuantifique la cantidad de combustible consumido. </t>
    </r>
  </si>
  <si>
    <t>Aux Montaje</t>
  </si>
  <si>
    <t>Aux Desarrollo</t>
  </si>
  <si>
    <t>Aux Desmontaje</t>
  </si>
  <si>
    <r>
      <rPr>
        <b/>
        <sz val="10"/>
        <color indexed="9"/>
        <rFont val="Arial Narrow"/>
        <family val="2"/>
      </rPr>
      <t>Emisiones 
totales</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</si>
  <si>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Maquinaria agricola</t>
  </si>
  <si>
    <t>Maquinaria comercial</t>
  </si>
  <si>
    <t>CNG</t>
  </si>
  <si>
    <t>Gasóleo</t>
  </si>
  <si>
    <t>Medio</t>
  </si>
  <si>
    <t>Avión</t>
  </si>
  <si>
    <t>Taxi</t>
  </si>
  <si>
    <t>Híbrido (km)</t>
  </si>
  <si>
    <t>Eléctrico (km)</t>
  </si>
  <si>
    <t>GLP (km)</t>
  </si>
  <si>
    <t>MITERD</t>
  </si>
  <si>
    <t>Camiones y autobuses</t>
  </si>
  <si>
    <t>Tipo de transporte</t>
  </si>
  <si>
    <t>AviónEuropeo</t>
  </si>
  <si>
    <t>Pie_Bicicleta-</t>
  </si>
  <si>
    <t>Patinete-</t>
  </si>
  <si>
    <t>AviónDoméstico</t>
  </si>
  <si>
    <t>TrenAVE</t>
  </si>
  <si>
    <t>TrenCorta distancia</t>
  </si>
  <si>
    <t>AutobúsInterurbano</t>
  </si>
  <si>
    <t>MotoGasolina</t>
  </si>
  <si>
    <t>MotoEléctrica</t>
  </si>
  <si>
    <t>TurismoGasóleo</t>
  </si>
  <si>
    <t>TurismoHíbrido</t>
  </si>
  <si>
    <t>TurismoLPG</t>
  </si>
  <si>
    <t>TurismoEléctrico</t>
  </si>
  <si>
    <t>FurgonetaGasolina</t>
  </si>
  <si>
    <t>Taxi-</t>
  </si>
  <si>
    <t>CamiónGasolina</t>
  </si>
  <si>
    <t>CamiónCNG</t>
  </si>
  <si>
    <t>AutobúsUrbano</t>
  </si>
  <si>
    <t>AviónTransatlántico</t>
  </si>
  <si>
    <t>TrenMedia distancia</t>
  </si>
  <si>
    <t>Metro-</t>
  </si>
  <si>
    <t>TurismoGasolina</t>
  </si>
  <si>
    <t>TurismoCNG</t>
  </si>
  <si>
    <t>FurgonetaGasóleo</t>
  </si>
  <si>
    <t>CamiónGasóleo</t>
  </si>
  <si>
    <t>FurgonetaHíbrido</t>
  </si>
  <si>
    <t>Movilidad</t>
  </si>
  <si>
    <t>Movilidad proveedores</t>
  </si>
  <si>
    <t>Movilidad equipo</t>
  </si>
  <si>
    <t>RESULTADOS ABSOLUTOS DEL CÁLCULO</t>
  </si>
  <si>
    <t>Desarrollo del evento</t>
  </si>
  <si>
    <t>Montaje del evento</t>
  </si>
  <si>
    <t>Desmontaje del evento</t>
  </si>
  <si>
    <t>TOTAL EMISIONES</t>
  </si>
  <si>
    <r>
      <t>Kg CO</t>
    </r>
    <r>
      <rPr>
        <b/>
        <vertAlign val="subscript"/>
        <sz val="11"/>
        <color indexed="9"/>
        <rFont val="Arial Narrow"/>
        <family val="2"/>
      </rPr>
      <t>2</t>
    </r>
  </si>
  <si>
    <t>EMISIONES MATERIAS</t>
  </si>
  <si>
    <t>EMISIONES DESMONTAJE</t>
  </si>
  <si>
    <t>EMISIONES MONTAJE</t>
  </si>
  <si>
    <t>Materiales</t>
  </si>
  <si>
    <t>Materias, merchandising y catering</t>
  </si>
  <si>
    <t xml:space="preserve">EMISIONES POR LA ADQUISICIÓN DE MATERIALES
EMISIONES POR EL MONTAJE DEL EVENTO                                  
EMISIONES DERIVADAS DEL DESARROLLO DEL EVENTO                                                                                                                                                                                                                                                                                             EMISIONES POR EL DESMONTAJE DEL EVENTO         </t>
  </si>
  <si>
    <t>CONSUMOS DERIVADOS DEL MONTAJE DEL EVENTO</t>
  </si>
  <si>
    <t>Complete cada una de las tablas recogidas en esta pestaña con los datos de actividad relativos a los días de montaje del evento. Cada una de ellas corresponden a una fuente de emisión diferente.</t>
  </si>
  <si>
    <t>A.   Instalaciones fijas</t>
  </si>
  <si>
    <t>B.   Fuentes móviles</t>
  </si>
  <si>
    <t>C.    CONSUMO DE ELECTRICIDAD EN LAS INSTALACIONES</t>
  </si>
  <si>
    <t>C.   Consumo eléctrico</t>
  </si>
  <si>
    <t>Consumos de electricidad comprada para los espacios en los que se desarrolla el evento.</t>
  </si>
  <si>
    <r>
      <rPr>
        <b/>
        <sz val="10"/>
        <color indexed="9"/>
        <rFont val="Arial Narrow"/>
        <family val="2"/>
      </rPr>
      <t xml:space="preserve">Emisiones 
totales </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</si>
  <si>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 xml:space="preserve">Emisiones parciales </t>
  </si>
  <si>
    <t>Emisiones 
totales 
kg CO2e</t>
  </si>
  <si>
    <r>
      <t xml:space="preserve">D.    </t>
    </r>
    <r>
      <rPr>
        <b/>
        <sz val="11"/>
        <color rgb="FFFFFFFF"/>
        <rFont val="Arial Narrow"/>
        <family val="2"/>
      </rPr>
      <t>MOVILIDAD PROVEEDORES Y EQUIPO</t>
    </r>
  </si>
  <si>
    <t>D.   Movilidad proveedores y equipo</t>
  </si>
  <si>
    <t>Datos relativos a la movilidad de los proveedores y el equipo, indicando medio de transporte y kilómetros recorridos.</t>
  </si>
  <si>
    <r>
      <t xml:space="preserve">E.    </t>
    </r>
    <r>
      <rPr>
        <b/>
        <sz val="11"/>
        <color rgb="FFFFFFFF"/>
        <rFont val="Arial Narrow"/>
        <family val="2"/>
      </rPr>
      <t>PERNOCTACIONES PROVEEDORES Y EQUIPO</t>
    </r>
  </si>
  <si>
    <r>
      <t xml:space="preserve">F.    </t>
    </r>
    <r>
      <rPr>
        <b/>
        <sz val="11"/>
        <color rgb="FFFFFFFF"/>
        <rFont val="Arial Narrow"/>
        <family val="2"/>
      </rPr>
      <t>GESTIÓN DE RESIDUOS GENERADOS</t>
    </r>
  </si>
  <si>
    <t>E.   Pernoctaciones proveedores y equipo</t>
  </si>
  <si>
    <t>F.   Gestión de residuos generados</t>
  </si>
  <si>
    <t>Residuos generados con motivo  del montaje del evento durante los días previos.</t>
  </si>
  <si>
    <t>Indicar los residuos generados durante los días previos al evento como consecuencia del montaje de este, diferenciando según su tipología.</t>
  </si>
  <si>
    <t>Nombre del evento</t>
  </si>
  <si>
    <r>
      <t>Cumplimente las hojas en orden (comenzando por la hoja '</t>
    </r>
    <r>
      <rPr>
        <i/>
        <sz val="12"/>
        <color theme="3"/>
        <rFont val="Arial Narrow"/>
        <family val="2"/>
      </rPr>
      <t>1. Datos generales del evento')</t>
    </r>
    <r>
      <rPr>
        <sz val="12"/>
        <color theme="3"/>
        <rFont val="Arial Narrow"/>
        <family val="2"/>
      </rPr>
      <t>y tenga en cuenta el siguiente código de colores:</t>
    </r>
  </si>
  <si>
    <t>6. Informe final. Resultados</t>
  </si>
  <si>
    <t>7.Factores de emisión</t>
  </si>
  <si>
    <t>8. Instrucciones de uso</t>
  </si>
  <si>
    <t>9. Revisiones de la calculadora</t>
  </si>
  <si>
    <t>TOTAL CELEBRACIÓN</t>
  </si>
  <si>
    <t>En el apartado '6. Informe final. Resultados' podrá encontrar más detalle sobre los resultados obtenidos por fuente de emisión y fase.</t>
  </si>
  <si>
    <t>Celebración del evento</t>
  </si>
  <si>
    <t>EMISIONES CELEBRACIÓN</t>
  </si>
  <si>
    <t>Elementos corporativos del evento (folletos, roll-ups, etc.), lonas, plásticos, cartones y otras materias.</t>
  </si>
  <si>
    <t>(1) Debe tener en cuenta que la unidad del dato (kilogramos o unidades) viene determinada al seleccionar el tipo de comida seleccionada.</t>
  </si>
  <si>
    <t>Número de noches totales que pernoctan los proveedores y el equipo organizador.</t>
  </si>
  <si>
    <t>B.    FUENTES MÓVILES (TRANSPORTE DE MERCANCÍAS, MAQUINARIA, ETC.)</t>
  </si>
  <si>
    <t>Consumo de combustibles en equipos de transporte de materiales del evento, tales como vehículos de motor, camiones, utilizados en el evento. Además, se incluyen los consumos de combustible de la maquinaria móvil (grúas de montaje, cortacésped, etc.).</t>
  </si>
  <si>
    <r>
      <t>En caso de que la comercializadora no sea ninguna de las que aparece en el listado, deberá indicar la opción "</t>
    </r>
    <r>
      <rPr>
        <i/>
        <sz val="11"/>
        <color theme="3"/>
        <rFont val="Arial Narrow"/>
        <family val="2"/>
      </rPr>
      <t>Otras</t>
    </r>
    <r>
      <rPr>
        <sz val="11"/>
        <color theme="3"/>
        <rFont val="Arial Narrow"/>
        <family val="2"/>
      </rPr>
      <t>". En caso de multisuministro, en lugar de desglosar los consumos según comercializadoras, si lo desea puede escoger la opción "</t>
    </r>
    <r>
      <rPr>
        <i/>
        <sz val="11"/>
        <color theme="3"/>
        <rFont val="Arial Narrow"/>
        <family val="2"/>
      </rPr>
      <t>Varias comercializadoras</t>
    </r>
    <r>
      <rPr>
        <sz val="11"/>
        <color theme="3"/>
        <rFont val="Arial Narrow"/>
        <family val="2"/>
      </rPr>
      <t>" y tendrá que indicar la suma de los kWh consumidos durante los días de cada fase para todas las comercializadoras.</t>
    </r>
  </si>
  <si>
    <t>Pernontaciones equipo organizador</t>
  </si>
  <si>
    <t>CONSUMOS DERIVADOS DE LA CELEBRACIÓN DEL EVENTO</t>
  </si>
  <si>
    <t>Complete cada una de las tablas recogidas en esta pestaña con los datos de actividad relativos a los días de celebración del evento. Cada una de ellas corresponden a una fuente de emisión diferente.</t>
  </si>
  <si>
    <t>F.   Pernoctaciones proveedores y equipo</t>
  </si>
  <si>
    <t>H.   Gestión de residuos generados</t>
  </si>
  <si>
    <t>G.   Pernoctaciones asistentes</t>
  </si>
  <si>
    <t>Datos relativos a la movilidad de los asistentes, indicando medio de transporte y kilómetros recorridos.</t>
  </si>
  <si>
    <t>Número de noches totales que pernoctan los asistentes con motivo del evento.</t>
  </si>
  <si>
    <t>MAQUINARIA</t>
  </si>
  <si>
    <t>TRANSPORTE DE MERCANCÍAS</t>
  </si>
  <si>
    <r>
      <t xml:space="preserve">E.    </t>
    </r>
    <r>
      <rPr>
        <b/>
        <sz val="11"/>
        <color rgb="FFFFFFFF"/>
        <rFont val="Arial Narrow"/>
        <family val="2"/>
      </rPr>
      <t>MOVILIDAD ASISTENTES AL EVENTO</t>
    </r>
  </si>
  <si>
    <t>CONSUMOS DERIVADOS DEL DESMONTAJE DEL EVENTO</t>
  </si>
  <si>
    <t>Indicar los residuos generados durante los días posteriores al evento como consecuencia del desmontaje de este, diferenciando según su tipología.</t>
  </si>
  <si>
    <t>Complete cada una de las tablas recogidas en esta pestaña con los datos de actividad relativos a los días de desmontaje del evento. Cada una de ellas corresponden a una fuente de emisión diferente.</t>
  </si>
  <si>
    <t>Residuos generados con motivo del desmontaje del evento durante los días posteriores.</t>
  </si>
  <si>
    <t>Indicar los residuos generados durante los días de celebración del evento como consecuencia de este, diferenciando según su tipología.</t>
  </si>
  <si>
    <t>Residuos generados con motivo de la celebración del evento.</t>
  </si>
  <si>
    <r>
      <t xml:space="preserve">F.    </t>
    </r>
    <r>
      <rPr>
        <b/>
        <sz val="11"/>
        <color rgb="FFFFFFFF"/>
        <rFont val="Arial Narrow"/>
        <family val="2"/>
      </rPr>
      <t>PERNOCTACIONES PROVEEDORES Y EQUIPO</t>
    </r>
  </si>
  <si>
    <r>
      <t xml:space="preserve">H.    </t>
    </r>
    <r>
      <rPr>
        <b/>
        <sz val="11"/>
        <color rgb="FFFFFFFF"/>
        <rFont val="Arial Narrow"/>
        <family val="2"/>
      </rPr>
      <t>GESTIÓN DE RESIDUOS GENERADOS</t>
    </r>
  </si>
  <si>
    <t>Medio de transporte                                        hasta la ciudad del evento</t>
  </si>
  <si>
    <t>Tipo de transporte hasta               el evento</t>
  </si>
  <si>
    <t>Medio de transporte                                        hasta el evento</t>
  </si>
  <si>
    <t>A continuacion encontrará dos tablas, una primera tabla (izquierda) en la cual deberá indicar los kilómetros totales recorridos por todos los asistentes (extrapolados) en cada medio de transporte desde sus residencias habituales hasta la ciudad o población en la que se desarrolla el evento, y una segunda tabla (derecha) para indicar los kilómetros realizados por los asistentes (extrapolados) desde sus hoteles o residencias dentro de la ciudad hasta la ubicación del evento.</t>
  </si>
  <si>
    <t>MOVILIDAD ASISTENTES</t>
  </si>
  <si>
    <t>Desarrollo. Movilidad hasta la Ciudad del Evento</t>
  </si>
  <si>
    <t>Desarrollo. Movilidad hasta la ubicación del Evento</t>
  </si>
  <si>
    <r>
      <t xml:space="preserve">G.    </t>
    </r>
    <r>
      <rPr>
        <b/>
        <sz val="11"/>
        <color rgb="FFFFFFFF"/>
        <rFont val="Arial Narrow"/>
        <family val="2"/>
      </rPr>
      <t>PERNOCTACIONES ASISTENTES</t>
    </r>
  </si>
  <si>
    <t>Desarrollo. Asistentes</t>
  </si>
  <si>
    <t>3.   FACTORES DE MIX ELÉCTRICO DE LAS COMERCIALIZADORAS (EMISIONES INDIRECTAS)</t>
  </si>
  <si>
    <t>Transporte de mercancías</t>
  </si>
  <si>
    <t>Pernoctaciones proveedores y equipo</t>
  </si>
  <si>
    <t>Resultado pernoctaciones proveed</t>
  </si>
  <si>
    <t>Resultado pernoctaciones asistentes</t>
  </si>
  <si>
    <t>CALCULADORA DE HUELLA DE CARBONO 
PARA EVENTOS</t>
  </si>
  <si>
    <t>FACTORES DE EMISIÓN, PCA Y MIX ELÉCTRICO</t>
  </si>
  <si>
    <r>
      <t>Tipología del residuo (</t>
    </r>
    <r>
      <rPr>
        <b/>
        <vertAlign val="superscript"/>
        <sz val="10"/>
        <color rgb="FFFFFFFF"/>
        <rFont val="Arial Narrow"/>
        <family val="2"/>
      </rPr>
      <t>1</t>
    </r>
    <r>
      <rPr>
        <b/>
        <sz val="10"/>
        <color indexed="9"/>
        <rFont val="Arial Narrow"/>
        <family val="2"/>
      </rPr>
      <t>)</t>
    </r>
  </si>
  <si>
    <r>
      <rPr>
        <vertAlign val="superscript"/>
        <sz val="10"/>
        <color rgb="FF003366"/>
        <rFont val="Arial Narrow"/>
        <family val="2"/>
      </rPr>
      <t>(1)</t>
    </r>
    <r>
      <rPr>
        <sz val="10"/>
        <color indexed="56"/>
        <rFont val="Arial Narrow"/>
        <family val="2"/>
      </rPr>
      <t xml:space="preserve"> Si no lleva a cabo una recogida selectiva de los residuos puede señalar la opción 'General (no selectiva)'.</t>
    </r>
  </si>
  <si>
    <r>
      <t>Capacidad de los contenedores (m</t>
    </r>
    <r>
      <rPr>
        <b/>
        <vertAlign val="superscript"/>
        <sz val="10"/>
        <color rgb="FFFFFFFF"/>
        <rFont val="Arial Narrow"/>
        <family val="2"/>
      </rPr>
      <t>3</t>
    </r>
    <r>
      <rPr>
        <b/>
        <sz val="10"/>
        <color indexed="9"/>
        <rFont val="Arial Narrow"/>
        <family val="2"/>
      </rPr>
      <t>)</t>
    </r>
  </si>
  <si>
    <r>
      <t xml:space="preserve">Porcentaje de llenado (%) </t>
    </r>
    <r>
      <rPr>
        <b/>
        <vertAlign val="superscript"/>
        <sz val="10"/>
        <color rgb="FFFFFFFF"/>
        <rFont val="Arial Narrow"/>
        <family val="2"/>
      </rPr>
      <t>(2)</t>
    </r>
  </si>
  <si>
    <r>
      <rPr>
        <vertAlign val="superscript"/>
        <sz val="10"/>
        <color rgb="FF003366"/>
        <rFont val="Arial Narrow"/>
        <family val="2"/>
      </rPr>
      <t>(2)</t>
    </r>
    <r>
      <rPr>
        <sz val="10"/>
        <color indexed="56"/>
        <rFont val="Arial Narrow"/>
        <family val="2"/>
      </rPr>
      <t xml:space="preserve"> Indicar el porcentaje estimado de llenado de los contenedores. Indicar únicamente el valor numérico.</t>
    </r>
  </si>
  <si>
    <t>INSTRUCCIONES HOJA 1: DATOS GENERALES DEL EVENTO</t>
  </si>
  <si>
    <r>
      <rPr>
        <b/>
        <sz val="11"/>
        <color rgb="FF000000"/>
        <rFont val="Arial Narrow"/>
        <family val="2"/>
      </rPr>
      <t>Sector al que pertenece el evento:</t>
    </r>
    <r>
      <rPr>
        <sz val="11"/>
        <color rgb="FF000000"/>
        <rFont val="Arial Narrow"/>
        <family val="2"/>
      </rPr>
      <t xml:space="preserve"> se despliega una lista en la que aparecen los tipos de evento en función de su actividad principal.</t>
    </r>
  </si>
  <si>
    <r>
      <rPr>
        <b/>
        <sz val="11"/>
        <color rgb="FF000000"/>
        <rFont val="Arial Narrow"/>
        <family val="2"/>
      </rPr>
      <t>Nº de asistentes al evento:</t>
    </r>
    <r>
      <rPr>
        <sz val="11"/>
        <color rgb="FF000000"/>
        <rFont val="Arial Narrow"/>
        <family val="2"/>
        <charset val="1"/>
      </rPr>
      <t xml:space="preserve"> Deberá indicar el número total de participantes que han asistido al evento.</t>
    </r>
    <r>
      <rPr>
        <sz val="11"/>
        <color rgb="FF000000"/>
        <rFont val="Arial Narrow"/>
        <family val="2"/>
      </rPr>
      <t xml:space="preserve"> Este dato es muy importante, ya que será el indicador de la huella de carbono del evento.</t>
    </r>
  </si>
  <si>
    <r>
      <rPr>
        <b/>
        <sz val="11"/>
        <color rgb="FF000000"/>
        <rFont val="Arial Narrow"/>
        <family val="2"/>
      </rPr>
      <t xml:space="preserve">Índice de actividad: </t>
    </r>
    <r>
      <rPr>
        <sz val="11"/>
        <color rgb="FF000000"/>
        <rFont val="Arial Narrow"/>
        <family val="2"/>
      </rPr>
      <t>permite analizar la evolución de las emisiones en función de un parámetro de referencia. Para eventos, el número de asistentes es el í</t>
    </r>
    <r>
      <rPr>
        <sz val="11"/>
        <color rgb="FF000000"/>
        <rFont val="Arial Narrow"/>
        <family val="2"/>
        <charset val="1"/>
      </rPr>
      <t>ndice más representativo como indicador del nivel de actividad de este. El índice estará referido al año de estudio.</t>
    </r>
    <r>
      <rPr>
        <sz val="11"/>
        <color rgb="FF000000"/>
        <rFont val="Arial Narrow"/>
        <family val="2"/>
      </rPr>
      <t xml:space="preserve"> </t>
    </r>
  </si>
  <si>
    <t>Nº asistentes</t>
  </si>
  <si>
    <t>personas</t>
  </si>
  <si>
    <t>Materia principal</t>
  </si>
  <si>
    <t>A.    MATERIALES FABRICADOS Y UTILIZADOS PARA EL EVENTO</t>
  </si>
  <si>
    <t>A.   Materiales fabricados y utilizados para el evento</t>
  </si>
  <si>
    <r>
      <rPr>
        <b/>
        <sz val="11"/>
        <rFont val="Arial Narrow"/>
        <family val="2"/>
      </rPr>
      <t>Origen:</t>
    </r>
    <r>
      <rPr>
        <sz val="11"/>
        <rFont val="Arial Narrow"/>
        <family val="2"/>
      </rPr>
      <t xml:space="preserve"> en el caso de la tabla A "Materiales fabricados" aparece esta columna con un desplegable para seleccionar el origen de la materia principal, es decir, si se tratan de materiales fabricados a partir de nuevas materias o a partir de reciclados.</t>
    </r>
  </si>
  <si>
    <r>
      <rPr>
        <b/>
        <sz val="11"/>
        <rFont val="Arial Narrow"/>
        <family val="2"/>
      </rPr>
      <t xml:space="preserve">Cantidad adquirida: </t>
    </r>
    <r>
      <rPr>
        <sz val="11"/>
        <rFont val="Arial Narrow"/>
        <family val="2"/>
      </rPr>
      <t>Cantidad de materiales, merchandising o catering adquirido con motivo del evento. El dato de actividad debe indicarse conforme a las unidades que vienen predeterminadas en la columna "Unidad". Es decir, si en esta columna pone "kilogramos" deberá indicarse el peso total de ese material adquirido.</t>
    </r>
  </si>
  <si>
    <r>
      <rPr>
        <b/>
        <sz val="11"/>
        <rFont val="Arial Narrow"/>
        <family val="2"/>
      </rPr>
      <t>Factores de emisión (kgCO</t>
    </r>
    <r>
      <rPr>
        <b/>
        <vertAlign val="subscript"/>
        <sz val="11"/>
        <rFont val="Arial Narrow"/>
        <family val="2"/>
      </rPr>
      <t>2</t>
    </r>
    <r>
      <rPr>
        <b/>
        <sz val="11"/>
        <rFont val="Arial Narrow"/>
        <family val="2"/>
      </rPr>
      <t>/ud / gCH</t>
    </r>
    <r>
      <rPr>
        <b/>
        <vertAlign val="subscript"/>
        <sz val="11"/>
        <rFont val="Arial Narrow"/>
        <family val="2"/>
      </rPr>
      <t>4</t>
    </r>
    <r>
      <rPr>
        <b/>
        <sz val="11"/>
        <rFont val="Arial Narrow"/>
        <family val="2"/>
      </rPr>
      <t>/ud / gN</t>
    </r>
    <r>
      <rPr>
        <b/>
        <vertAlign val="subscript"/>
        <sz val="11"/>
        <rFont val="Arial Narrow"/>
        <family val="2"/>
      </rPr>
      <t>2</t>
    </r>
    <r>
      <rPr>
        <b/>
        <sz val="11"/>
        <rFont val="Arial Narrow"/>
        <family val="2"/>
      </rPr>
      <t>O/ud):</t>
    </r>
    <r>
      <rPr>
        <sz val="11"/>
        <rFont val="Arial Narrow"/>
        <family val="2"/>
      </rPr>
      <t xml:space="preserve"> Valores de los factores de emisión correspondientes a la materia seleccionada para los gases CO</t>
    </r>
    <r>
      <rPr>
        <vertAlign val="subscript"/>
        <sz val="11"/>
        <rFont val="Arial Narrow"/>
        <family val="2"/>
      </rPr>
      <t>2</t>
    </r>
    <r>
      <rPr>
        <sz val="11"/>
        <rFont val="Arial Narrow"/>
        <family val="2"/>
      </rPr>
      <t>, CH</t>
    </r>
    <r>
      <rPr>
        <vertAlign val="subscript"/>
        <sz val="11"/>
        <rFont val="Arial Narrow"/>
        <family val="2"/>
      </rPr>
      <t xml:space="preserve">4 </t>
    </r>
    <r>
      <rPr>
        <sz val="11"/>
        <rFont val="Arial Narrow"/>
        <family val="2"/>
      </rPr>
      <t>y N</t>
    </r>
    <r>
      <rPr>
        <vertAlign val="subscript"/>
        <sz val="11"/>
        <rFont val="Arial Narrow"/>
        <family val="2"/>
      </rPr>
      <t>2</t>
    </r>
    <r>
      <rPr>
        <sz val="11"/>
        <rFont val="Arial Narrow"/>
        <family val="2"/>
      </rPr>
      <t>O. Los factores aparecerán por defecto al seleccionar la materia.</t>
    </r>
  </si>
  <si>
    <t>INSTRUCCIONES HOJA 2:  ADQUISICIÓN DE MATERIALES</t>
  </si>
  <si>
    <t>INSTRUCCIONES HOJA 9: REVISIONES CALCULADORA</t>
  </si>
  <si>
    <t>INSTRUCCIONES HOJA 7: FACTORES DE EMISION</t>
  </si>
  <si>
    <t>A.   Instalaciones Fijas</t>
  </si>
  <si>
    <r>
      <rPr>
        <b/>
        <sz val="11"/>
        <rFont val="Arial Narrow"/>
        <family val="2"/>
      </rPr>
      <t>Fuente:</t>
    </r>
    <r>
      <rPr>
        <sz val="11"/>
        <rFont val="Arial Narrow"/>
        <family val="2"/>
      </rPr>
      <t xml:space="preserve"> si dispone de los datos de consumo de un mismo combusitble desagregados en función del tipo de instalación, si lo desea, puede en esta celda especificar cuáles son.</t>
    </r>
  </si>
  <si>
    <t>A. Transporte de mercancías</t>
  </si>
  <si>
    <r>
      <rPr>
        <b/>
        <sz val="11"/>
        <rFont val="Arial Narrow"/>
        <family val="2"/>
      </rPr>
      <t>Fuente:</t>
    </r>
    <r>
      <rPr>
        <sz val="11"/>
        <rFont val="Arial Narrow"/>
        <family val="2"/>
      </rPr>
      <t xml:space="preserve"> Si lo desea, puede indicar el nombre del proveedor que realiza el transporte.</t>
    </r>
  </si>
  <si>
    <r>
      <rPr>
        <b/>
        <sz val="11"/>
        <color rgb="FF000000"/>
        <rFont val="Arial Narrow"/>
        <family val="2"/>
      </rPr>
      <t>Tipo de combustible:</t>
    </r>
    <r>
      <rPr>
        <sz val="11"/>
        <color rgb="FF000000"/>
        <rFont val="Arial Narrow"/>
        <family val="2"/>
        <charset val="1"/>
      </rPr>
      <t xml:space="preserve"> En caso de coches eléctricos o híbridos enchufables el consumo debe de indicarse en la siguiente tabla, "Opción 2". Debe tener en cuenta que a partir del año 2019 no encontrará en el desplegable de “Tipo de combustible” las opciones “Gasolina” o “Gasóleo” sino las denominaciones de las mezclas de dichos combustibles con la correspondiente proporción “bio”. Se actualiza la denominación de los combustibles en base al Real Decreto 639/2016, de 9 de diciembre, por el que se establece un marco de medidas para la implantación de una infraestructura para los combustibles alternativos.  </t>
    </r>
  </si>
  <si>
    <r>
      <rPr>
        <b/>
        <sz val="11"/>
        <color rgb="FF000000"/>
        <rFont val="Arial Narrow"/>
        <family val="2"/>
      </rPr>
      <t>Factores de emisión (kgCO</t>
    </r>
    <r>
      <rPr>
        <b/>
        <vertAlign val="subscript"/>
        <sz val="11"/>
        <color rgb="FF000000"/>
        <rFont val="Arial Narrow"/>
        <family val="2"/>
      </rPr>
      <t>2</t>
    </r>
    <r>
      <rPr>
        <b/>
        <sz val="11"/>
        <color rgb="FF000000"/>
        <rFont val="Arial Narrow"/>
        <family val="2"/>
      </rPr>
      <t>/ud / gCH</t>
    </r>
    <r>
      <rPr>
        <b/>
        <vertAlign val="subscript"/>
        <sz val="11"/>
        <color rgb="FF000000"/>
        <rFont val="Arial Narrow"/>
        <family val="2"/>
      </rPr>
      <t>4</t>
    </r>
    <r>
      <rPr>
        <b/>
        <sz val="11"/>
        <color rgb="FF000000"/>
        <rFont val="Arial Narrow"/>
        <family val="2"/>
      </rPr>
      <t>/ud / gN</t>
    </r>
    <r>
      <rPr>
        <b/>
        <vertAlign val="subscript"/>
        <sz val="11"/>
        <color rgb="FF000000"/>
        <rFont val="Arial Narrow"/>
        <family val="2"/>
      </rPr>
      <t>2</t>
    </r>
    <r>
      <rPr>
        <b/>
        <sz val="11"/>
        <color rgb="FF000000"/>
        <rFont val="Arial Narrow"/>
        <family val="2"/>
      </rPr>
      <t>O/ud):</t>
    </r>
    <r>
      <rPr>
        <sz val="11"/>
        <color rgb="FF000000"/>
        <rFont val="Arial Narrow"/>
        <family val="2"/>
      </rPr>
      <t xml:space="preserve"> Valores de los factores de emisión correspondientes al combustible seleccionado para los gases CO</t>
    </r>
    <r>
      <rPr>
        <vertAlign val="subscript"/>
        <sz val="11"/>
        <color rgb="FF000000"/>
        <rFont val="Arial Narrow"/>
        <family val="2"/>
      </rPr>
      <t>2</t>
    </r>
    <r>
      <rPr>
        <sz val="11"/>
        <color rgb="FF000000"/>
        <rFont val="Arial Narrow"/>
        <family val="2"/>
      </rPr>
      <t>, CH</t>
    </r>
    <r>
      <rPr>
        <vertAlign val="subscript"/>
        <sz val="11"/>
        <color rgb="FF000000"/>
        <rFont val="Arial Narrow"/>
        <family val="2"/>
      </rPr>
      <t>4</t>
    </r>
    <r>
      <rPr>
        <sz val="11"/>
        <color rgb="FF000000"/>
        <rFont val="Arial Narrow"/>
        <family val="2"/>
      </rPr>
      <t xml:space="preserve"> y N</t>
    </r>
    <r>
      <rPr>
        <vertAlign val="subscript"/>
        <sz val="11"/>
        <color rgb="FF000000"/>
        <rFont val="Arial Narrow"/>
        <family val="2"/>
      </rPr>
      <t>2</t>
    </r>
    <r>
      <rPr>
        <sz val="11"/>
        <color rgb="FF000000"/>
        <rFont val="Arial Narrow"/>
        <family val="2"/>
      </rPr>
      <t xml:space="preserve">O. Los factores aparecerán por defecto al seleccionar el combustible a excepción de haber seleccionado la opción “Otro (ud)”. En ese caso, deberá introducir los factores de emisión en las columnas siguientes y teniendo en cuenta que las unidades en que se expresen deben ser coherentes con las unidades en las que se cuantifique la cantidad de combustible consumido. </t>
    </r>
  </si>
  <si>
    <r>
      <rPr>
        <b/>
        <sz val="11"/>
        <color rgb="FF000000"/>
        <rFont val="Arial Narrow"/>
        <family val="2"/>
      </rPr>
      <t xml:space="preserve">Emisiones totales: </t>
    </r>
    <r>
      <rPr>
        <sz val="11"/>
        <color rgb="FF000000"/>
        <rFont val="Arial Narrow"/>
        <family val="2"/>
      </rPr>
      <t>Suma de las emisiones de los tres gases (CO</t>
    </r>
    <r>
      <rPr>
        <vertAlign val="subscript"/>
        <sz val="11"/>
        <color rgb="FF000000"/>
        <rFont val="Arial Narrow"/>
        <family val="2"/>
      </rPr>
      <t>2</t>
    </r>
    <r>
      <rPr>
        <sz val="11"/>
        <color rgb="FF000000"/>
        <rFont val="Arial Narrow"/>
        <family val="2"/>
      </rPr>
      <t>, CH</t>
    </r>
    <r>
      <rPr>
        <vertAlign val="subscript"/>
        <sz val="11"/>
        <color rgb="FF000000"/>
        <rFont val="Arial Narrow"/>
        <family val="2"/>
      </rPr>
      <t>4</t>
    </r>
    <r>
      <rPr>
        <sz val="11"/>
        <color rgb="FF000000"/>
        <rFont val="Arial Narrow"/>
        <family val="2"/>
      </rPr>
      <t>, N</t>
    </r>
    <r>
      <rPr>
        <vertAlign val="subscript"/>
        <sz val="11"/>
        <color rgb="FF000000"/>
        <rFont val="Arial Narrow"/>
        <family val="2"/>
      </rPr>
      <t>2</t>
    </r>
    <r>
      <rPr>
        <sz val="11"/>
        <color rgb="FF000000"/>
        <rFont val="Arial Narrow"/>
        <family val="2"/>
      </rPr>
      <t>O) expresada en kg CO</t>
    </r>
    <r>
      <rPr>
        <vertAlign val="subscript"/>
        <sz val="11"/>
        <color rgb="FF000000"/>
        <rFont val="Arial Narrow"/>
        <family val="2"/>
      </rPr>
      <t>2</t>
    </r>
    <r>
      <rPr>
        <sz val="11"/>
        <color rgb="FF000000"/>
        <rFont val="Arial Narrow"/>
        <family val="2"/>
      </rPr>
      <t>e teniendo en cuenta los PCA descritos en el Quinto Informe de Evaluación del IPCC.</t>
    </r>
  </si>
  <si>
    <r>
      <rPr>
        <b/>
        <sz val="11"/>
        <color rgb="FF000000"/>
        <rFont val="Arial Narrow"/>
        <family val="2"/>
      </rPr>
      <t>Emisiones parciales:</t>
    </r>
    <r>
      <rPr>
        <sz val="11"/>
        <color rgb="FF000000"/>
        <rFont val="Arial Narrow"/>
        <family val="2"/>
      </rPr>
      <t xml:space="preserve"> Resultado de emisiones de cada gas expresadas en kg CO</t>
    </r>
    <r>
      <rPr>
        <vertAlign val="subscript"/>
        <sz val="11"/>
        <color rgb="FF000000"/>
        <rFont val="Arial Narrow"/>
        <family val="2"/>
      </rPr>
      <t>2</t>
    </r>
    <r>
      <rPr>
        <sz val="11"/>
        <color rgb="FF000000"/>
        <rFont val="Arial Narrow"/>
        <family val="2"/>
      </rPr>
      <t>, g CH</t>
    </r>
    <r>
      <rPr>
        <vertAlign val="subscript"/>
        <sz val="11"/>
        <color rgb="FF000000"/>
        <rFont val="Arial Narrow"/>
        <family val="2"/>
      </rPr>
      <t>4</t>
    </r>
    <r>
      <rPr>
        <sz val="11"/>
        <color rgb="FF000000"/>
        <rFont val="Arial Narrow"/>
        <family val="2"/>
      </rPr>
      <t>, y g N</t>
    </r>
    <r>
      <rPr>
        <vertAlign val="subscript"/>
        <sz val="11"/>
        <color rgb="FF000000"/>
        <rFont val="Arial Narrow"/>
        <family val="2"/>
      </rPr>
      <t>2</t>
    </r>
    <r>
      <rPr>
        <sz val="11"/>
        <color rgb="FF000000"/>
        <rFont val="Arial Narrow"/>
        <family val="2"/>
      </rPr>
      <t>O respectivamente.</t>
    </r>
  </si>
  <si>
    <t>B. Funcionamiento de maquinarias</t>
  </si>
  <si>
    <r>
      <rPr>
        <b/>
        <sz val="11"/>
        <rFont val="Arial Narrow"/>
        <family val="2"/>
      </rPr>
      <t>Fuente:</t>
    </r>
    <r>
      <rPr>
        <sz val="11"/>
        <rFont val="Arial Narrow"/>
        <family val="2"/>
      </rPr>
      <t xml:space="preserve"> Si lo desea, puede indicar el nombre de la maquinaria utilizada o del proveedor.</t>
    </r>
  </si>
  <si>
    <r>
      <t xml:space="preserve">Tipo de combustible: </t>
    </r>
    <r>
      <rPr>
        <sz val="11"/>
        <rFont val="Arial Narrow"/>
        <family val="2"/>
      </rPr>
      <t>Desplegable que depende del tipo de maquinaria.</t>
    </r>
  </si>
  <si>
    <t>C.   Consumo de electricidad en instalaciones</t>
  </si>
  <si>
    <r>
      <rPr>
        <b/>
        <sz val="11"/>
        <rFont val="Arial Narrow"/>
        <family val="2"/>
      </rPr>
      <t>Día de montaje:</t>
    </r>
    <r>
      <rPr>
        <sz val="11"/>
        <rFont val="Arial Narrow"/>
        <family val="2"/>
      </rPr>
      <t xml:space="preserve"> En caso de que se disponga de los datos desagregados en función de cada día de montaje, si lo desea, puede en esta celda especificar los consumos por día.</t>
    </r>
  </si>
  <si>
    <r>
      <rPr>
        <b/>
        <sz val="11"/>
        <rFont val="Arial Narrow"/>
        <family val="2"/>
      </rPr>
      <t>Dato de consumo (kWh):</t>
    </r>
    <r>
      <rPr>
        <sz val="11"/>
        <rFont val="Arial Narrow"/>
        <family val="2"/>
      </rPr>
      <t xml:space="preserve"> diferencia de los kWh de los consumos que se indican en los contadores de electricidad el día posterior y previo al montaje. Esa diferencia constituirá el consumo eléctrico durante el montaje</t>
    </r>
  </si>
  <si>
    <t>D. Movilidad proveedores y equipo</t>
  </si>
  <si>
    <r>
      <t>¿Se dispone de Garantía de Origen (GdO)?</t>
    </r>
    <r>
      <rPr>
        <b/>
        <vertAlign val="superscript"/>
        <sz val="10"/>
        <color theme="0"/>
        <rFont val="Arial Narrow"/>
        <family val="2"/>
      </rPr>
      <t>(1)</t>
    </r>
  </si>
  <si>
    <t>Fase: Materiales</t>
  </si>
  <si>
    <t>Fase: Montaje</t>
  </si>
  <si>
    <t>Fase: Celebración</t>
  </si>
  <si>
    <t>Fase: Desmontaje</t>
  </si>
  <si>
    <t>2. Fase: Materiales</t>
  </si>
  <si>
    <t>3. Fase: Montaje</t>
  </si>
  <si>
    <t>4. Fase: Celebración</t>
  </si>
  <si>
    <t>5. Fase: Desmontaje</t>
  </si>
  <si>
    <t>Evento local</t>
  </si>
  <si>
    <t>E.   Movilidad asistentes</t>
  </si>
  <si>
    <t>TOTAL EVENTO</t>
  </si>
  <si>
    <t>Periodo de cálculo</t>
  </si>
  <si>
    <t>EVENTO 1</t>
  </si>
  <si>
    <t>EVENTO 2</t>
  </si>
  <si>
    <t>EVENTO 3</t>
  </si>
  <si>
    <t>HC EVENTO 3</t>
  </si>
  <si>
    <t>HC EVENTO 1</t>
  </si>
  <si>
    <t>HC EVENTO 2</t>
  </si>
  <si>
    <r>
      <rPr>
        <b/>
        <sz val="12"/>
        <color indexed="9"/>
        <rFont val="Arial Narrow"/>
        <family val="2"/>
      </rPr>
      <t xml:space="preserve">HC </t>
    </r>
    <r>
      <rPr>
        <b/>
        <sz val="10"/>
        <color indexed="9"/>
        <rFont val="Arial Narrow"/>
        <family val="2"/>
      </rPr>
      <t>EVENTO de cálculo</t>
    </r>
  </si>
  <si>
    <t>Ratio EVENTO 1</t>
  </si>
  <si>
    <t>Ratio EVENTO 2</t>
  </si>
  <si>
    <t>Ratio EVENTO 3</t>
  </si>
  <si>
    <t>EVENTO de cálculo</t>
  </si>
  <si>
    <t>Ratio EVENTO cálculo</t>
  </si>
  <si>
    <t xml:space="preserve">PERIODO DE
 CÁLCULO:    </t>
  </si>
  <si>
    <r>
      <rPr>
        <b/>
        <vertAlign val="superscript"/>
        <sz val="15"/>
        <color rgb="FF000000"/>
        <rFont val="Arial Narrow"/>
        <family val="2"/>
      </rPr>
      <t xml:space="preserve">Periodo de cálculo: </t>
    </r>
    <r>
      <rPr>
        <vertAlign val="superscript"/>
        <sz val="15"/>
        <color rgb="FF000000"/>
        <rFont val="Arial Narrow"/>
        <family val="2"/>
      </rPr>
      <t>periodo de tiempo para el que se realizan los cálculos del evento. Indicar en el siguiente formato: dd/mm/aaaa - dd/mm/aaaa</t>
    </r>
  </si>
  <si>
    <r>
      <rPr>
        <b/>
        <vertAlign val="superscript"/>
        <sz val="15"/>
        <color rgb="FF000000"/>
        <rFont val="Arial Narrow"/>
        <family val="2"/>
      </rPr>
      <t>Días de montaje/celebración/desmontaje:</t>
    </r>
    <r>
      <rPr>
        <vertAlign val="superscript"/>
        <sz val="15"/>
        <color rgb="FF000000"/>
        <rFont val="Arial Narrow"/>
        <family val="2"/>
      </rPr>
      <t xml:space="preserve"> indicar el periodo de tiempo que cubre cada fase del evento.  Indicar en el siguiente formato: dd/mm/aaaa - dd/mm/aaaa</t>
    </r>
  </si>
  <si>
    <r>
      <rPr>
        <b/>
        <sz val="11"/>
        <color rgb="FF000000"/>
        <rFont val="Arial Narrow"/>
        <family val="2"/>
      </rPr>
      <t>Evento 1, Evento 2, Evento 3:</t>
    </r>
    <r>
      <rPr>
        <sz val="11"/>
        <color rgb="FF000000"/>
        <rFont val="Arial Narrow"/>
        <family val="2"/>
        <charset val="1"/>
      </rPr>
      <t xml:space="preserve"> Esta información es adicional. Periodos de cálculos anteriores al de estudio (por orden de más a menos antiguo) para el que se ha calculado la huella de carbono del evento. En caso de que se calcule la huella de carbono por primera vez, estas celdas no podrán rellenarse.
</t>
    </r>
  </si>
  <si>
    <r>
      <rPr>
        <b/>
        <sz val="11"/>
        <color rgb="FF000000"/>
        <rFont val="Arial Narrow"/>
        <family val="2"/>
      </rPr>
      <t>HC 1, HC 2, HC 3:</t>
    </r>
    <r>
      <rPr>
        <sz val="11"/>
        <color rgb="FF000000"/>
        <rFont val="Arial Narrow"/>
        <family val="2"/>
      </rPr>
      <t>En caso de haber calculado la huella de carbono en eventos anteriores, indicar su valor expresado en t CO</t>
    </r>
    <r>
      <rPr>
        <vertAlign val="subscript"/>
        <sz val="11"/>
        <color rgb="FF000000"/>
        <rFont val="Arial Narrow"/>
        <family val="2"/>
      </rPr>
      <t>2</t>
    </r>
    <r>
      <rPr>
        <sz val="11"/>
        <color rgb="FF000000"/>
        <rFont val="Arial Narrow"/>
        <family val="2"/>
      </rPr>
      <t xml:space="preserve"> en estas celdas.</t>
    </r>
  </si>
  <si>
    <r>
      <rPr>
        <b/>
        <sz val="11"/>
        <rFont val="Arial Narrow"/>
        <family val="2"/>
      </rPr>
      <t>Material/Nombre:</t>
    </r>
    <r>
      <rPr>
        <sz val="11"/>
        <rFont val="Arial Narrow"/>
        <family val="2"/>
      </rPr>
      <t xml:space="preserve"> Especificar el material adquirido para el evento (lonas, elmentos corporativos, camisetas, mesas, etc) o del catering servido.</t>
    </r>
  </si>
  <si>
    <r>
      <rPr>
        <b/>
        <sz val="11"/>
        <rFont val="Arial Narrow"/>
        <family val="2"/>
      </rPr>
      <t>Tipología:</t>
    </r>
    <r>
      <rPr>
        <sz val="11"/>
        <rFont val="Arial Narrow"/>
        <family val="2"/>
      </rPr>
      <t xml:space="preserve"> se despliega un listado en el que aparecen las principales categorías de las materias de las que pueden estar compuestos los materiales adquiridos y del tipo de catering servido (desayunos, comidas, snacks y bebidas). Posteriormente, en la siguiente columan "Materia principal" deberá seleccionar de otro deslegable el tipo de materia concreta a partir del cual está hecho el material adquirido. Por ejemplo, para lonas de plástico se selecciona la opción"plástico" y en la siguiente columna el tipo de plástico que lo constituye.</t>
    </r>
  </si>
  <si>
    <r>
      <rPr>
        <b/>
        <sz val="11"/>
        <rFont val="Arial Narrow"/>
        <family val="2"/>
      </rPr>
      <t xml:space="preserve">Materia principal/ Comida: </t>
    </r>
    <r>
      <rPr>
        <sz val="11"/>
        <rFont val="Arial Narrow"/>
        <family val="2"/>
      </rPr>
      <t>tras seleccionar la tipología del material adquirido, merchandising y/o comida deberá seleecionar en este desplegable el material concreto a partir del cual está elaborado este. Al seleccionar una opción en este desplegable, la columna de la derecha "Unidad" se autocompleta para indicar en qué unidades debe proporcionar el dato de actividad, lo cual dependera del tipo de materia y comida.</t>
    </r>
  </si>
  <si>
    <r>
      <rPr>
        <b/>
        <sz val="11"/>
        <rFont val="Arial Narrow"/>
        <family val="2"/>
      </rPr>
      <t>Unidades:</t>
    </r>
    <r>
      <rPr>
        <sz val="11"/>
        <rFont val="Arial Narrow"/>
        <family val="2"/>
      </rPr>
      <t xml:space="preserve"> del dato de actividad viene predeterminada por el tipo de materia/merchandising/comida adquirida. Al seleccionar ela tipología y materia/comida en las columnas previas se autorrellena este campo con la unidad en la que debe expresar el dato de actividad.</t>
    </r>
  </si>
  <si>
    <r>
      <t>Movilidad:</t>
    </r>
    <r>
      <rPr>
        <sz val="11"/>
        <color rgb="FF000000"/>
        <rFont val="Arial Narrow"/>
        <family val="2"/>
      </rPr>
      <t xml:space="preserve"> seleccionar del desplegable si se hace referencia a la movilidad de proveedores o del equipo organizador del evento.</t>
    </r>
  </si>
  <si>
    <r>
      <rPr>
        <b/>
        <sz val="11"/>
        <rFont val="Arial Narrow"/>
        <family val="2"/>
      </rPr>
      <t>Medio de transporte:</t>
    </r>
    <r>
      <rPr>
        <sz val="11"/>
        <rFont val="Arial Narrow"/>
        <family val="2"/>
        <charset val="1"/>
      </rPr>
      <t xml:space="preserve"> seleccionar del desplegable el medio de transporte empleado, el cual varía en función del tipo de transporte seleccionado en la columna anterior.</t>
    </r>
  </si>
  <si>
    <r>
      <rPr>
        <b/>
        <sz val="11"/>
        <rFont val="Arial Narrow"/>
        <family val="2"/>
      </rPr>
      <t xml:space="preserve">Tipo de transporte: </t>
    </r>
    <r>
      <rPr>
        <sz val="11"/>
        <rFont val="Arial Narrow"/>
        <family val="2"/>
        <charset val="1"/>
      </rPr>
      <t>seleccionar del desplegable el tipo de medio de transporte en el que se desplacen los proveedores y equipo al lugar de montaje del evento.</t>
    </r>
  </si>
  <si>
    <r>
      <rPr>
        <b/>
        <sz val="11"/>
        <rFont val="Arial Narrow"/>
        <family val="2"/>
      </rPr>
      <t>Distancia:</t>
    </r>
    <r>
      <rPr>
        <sz val="11"/>
        <rFont val="Arial Narrow"/>
        <family val="2"/>
        <charset val="1"/>
      </rPr>
      <t xml:space="preserve"> indicar la distancia total (extrapolada) recorrida por proveedores y equipo según el medio de transporte. Para obtener este dato de actividad se recomienda elaborar una encuesta de movilidad. Para ello puede hacer uso de las plantillas metodológicas que acompañan a la herramienta.</t>
    </r>
  </si>
  <si>
    <t>E. Pernoctaciones proveedores y equipo</t>
  </si>
  <si>
    <r>
      <rPr>
        <b/>
        <sz val="11"/>
        <rFont val="Arial Narrow"/>
        <family val="2"/>
      </rPr>
      <t xml:space="preserve">Fuente: </t>
    </r>
    <r>
      <rPr>
        <sz val="11"/>
        <rFont val="Arial Narrow"/>
        <family val="2"/>
      </rPr>
      <t>en el apartado de fuente se deberá indicar si las pernoctaciones son referidas a los proveedores o al equipo organizador.</t>
    </r>
  </si>
  <si>
    <r>
      <rPr>
        <b/>
        <sz val="11"/>
        <rFont val="Arial Narrow"/>
        <family val="2"/>
      </rPr>
      <t>N.º de noches totales:</t>
    </r>
    <r>
      <rPr>
        <sz val="11"/>
        <rFont val="Arial Narrow"/>
        <family val="2"/>
        <charset val="1"/>
      </rPr>
      <t xml:space="preserve"> indicar el sumatorio del número total de noches en las que los proveedores y equipo se alojaron en un hotel. Para obtener este dato de actividad se recomienda elaborar una encuesta de movilidad. </t>
    </r>
  </si>
  <si>
    <r>
      <rPr>
        <b/>
        <sz val="11"/>
        <color rgb="FF000000"/>
        <rFont val="Arial Narrow"/>
        <family val="2"/>
      </rPr>
      <t>Factores de emisión (kgCO</t>
    </r>
    <r>
      <rPr>
        <b/>
        <vertAlign val="subscript"/>
        <sz val="11"/>
        <color rgb="FF000000"/>
        <rFont val="Arial Narrow"/>
        <family val="2"/>
      </rPr>
      <t>2</t>
    </r>
    <r>
      <rPr>
        <b/>
        <sz val="11"/>
        <color rgb="FF000000"/>
        <rFont val="Arial Narrow"/>
        <family val="2"/>
      </rPr>
      <t>/ud / gCH</t>
    </r>
    <r>
      <rPr>
        <b/>
        <vertAlign val="subscript"/>
        <sz val="11"/>
        <color rgb="FF000000"/>
        <rFont val="Arial Narrow"/>
        <family val="2"/>
      </rPr>
      <t>4</t>
    </r>
    <r>
      <rPr>
        <b/>
        <sz val="11"/>
        <color rgb="FF000000"/>
        <rFont val="Arial Narrow"/>
        <family val="2"/>
      </rPr>
      <t>/ud / gN</t>
    </r>
    <r>
      <rPr>
        <b/>
        <vertAlign val="subscript"/>
        <sz val="11"/>
        <color rgb="FF000000"/>
        <rFont val="Arial Narrow"/>
        <family val="2"/>
      </rPr>
      <t>2</t>
    </r>
    <r>
      <rPr>
        <b/>
        <sz val="11"/>
        <color rgb="FF000000"/>
        <rFont val="Arial Narrow"/>
        <family val="2"/>
      </rPr>
      <t>O/ud):</t>
    </r>
    <r>
      <rPr>
        <sz val="11"/>
        <color rgb="FF000000"/>
        <rFont val="Arial Narrow"/>
        <family val="2"/>
      </rPr>
      <t xml:space="preserve"> Valores de los factores de emisión correspondientes al combustible seleccionado para los gases CO</t>
    </r>
    <r>
      <rPr>
        <vertAlign val="subscript"/>
        <sz val="11"/>
        <color rgb="FF000000"/>
        <rFont val="Arial Narrow"/>
        <family val="2"/>
      </rPr>
      <t>2</t>
    </r>
    <r>
      <rPr>
        <sz val="11"/>
        <color rgb="FF000000"/>
        <rFont val="Arial Narrow"/>
        <family val="2"/>
      </rPr>
      <t>, CH</t>
    </r>
    <r>
      <rPr>
        <vertAlign val="subscript"/>
        <sz val="11"/>
        <color rgb="FF000000"/>
        <rFont val="Arial Narrow"/>
        <family val="2"/>
      </rPr>
      <t>4</t>
    </r>
    <r>
      <rPr>
        <sz val="11"/>
        <color rgb="FF000000"/>
        <rFont val="Arial Narrow"/>
        <family val="2"/>
      </rPr>
      <t xml:space="preserve"> y N</t>
    </r>
    <r>
      <rPr>
        <vertAlign val="subscript"/>
        <sz val="11"/>
        <color rgb="FF000000"/>
        <rFont val="Arial Narrow"/>
        <family val="2"/>
      </rPr>
      <t>2</t>
    </r>
    <r>
      <rPr>
        <sz val="11"/>
        <color rgb="FF000000"/>
        <rFont val="Arial Narrow"/>
        <family val="2"/>
      </rPr>
      <t>O. Los factores aparecerán por defecto al seleccionar la fuente de emisión.</t>
    </r>
  </si>
  <si>
    <r>
      <rPr>
        <b/>
        <sz val="11"/>
        <color rgb="FF000000"/>
        <rFont val="Arial Narrow"/>
        <family val="2"/>
      </rPr>
      <t>Factores de emisión (kgCO</t>
    </r>
    <r>
      <rPr>
        <b/>
        <vertAlign val="subscript"/>
        <sz val="11"/>
        <color rgb="FF000000"/>
        <rFont val="Arial Narrow"/>
        <family val="2"/>
      </rPr>
      <t>2</t>
    </r>
    <r>
      <rPr>
        <b/>
        <sz val="11"/>
        <color rgb="FF000000"/>
        <rFont val="Arial Narrow"/>
        <family val="2"/>
      </rPr>
      <t>/ud / gCH</t>
    </r>
    <r>
      <rPr>
        <b/>
        <vertAlign val="subscript"/>
        <sz val="11"/>
        <color rgb="FF000000"/>
        <rFont val="Arial Narrow"/>
        <family val="2"/>
      </rPr>
      <t>4</t>
    </r>
    <r>
      <rPr>
        <b/>
        <sz val="11"/>
        <color rgb="FF000000"/>
        <rFont val="Arial Narrow"/>
        <family val="2"/>
      </rPr>
      <t>/ud / gN</t>
    </r>
    <r>
      <rPr>
        <b/>
        <vertAlign val="subscript"/>
        <sz val="11"/>
        <color rgb="FF000000"/>
        <rFont val="Arial Narrow"/>
        <family val="2"/>
      </rPr>
      <t>2</t>
    </r>
    <r>
      <rPr>
        <b/>
        <sz val="11"/>
        <color rgb="FF000000"/>
        <rFont val="Arial Narrow"/>
        <family val="2"/>
      </rPr>
      <t>O/ud):</t>
    </r>
    <r>
      <rPr>
        <sz val="11"/>
        <color rgb="FF000000"/>
        <rFont val="Arial Narrow"/>
        <family val="2"/>
      </rPr>
      <t xml:space="preserve"> Valores de los factores de emisión correspondientes al combustible seleccionado para los gases CO</t>
    </r>
    <r>
      <rPr>
        <vertAlign val="subscript"/>
        <sz val="11"/>
        <color rgb="FF000000"/>
        <rFont val="Arial Narrow"/>
        <family val="2"/>
      </rPr>
      <t>2</t>
    </r>
    <r>
      <rPr>
        <sz val="11"/>
        <color rgb="FF000000"/>
        <rFont val="Arial Narrow"/>
        <family val="2"/>
      </rPr>
      <t>, CH</t>
    </r>
    <r>
      <rPr>
        <vertAlign val="subscript"/>
        <sz val="11"/>
        <color rgb="FF000000"/>
        <rFont val="Arial Narrow"/>
        <family val="2"/>
      </rPr>
      <t>4</t>
    </r>
    <r>
      <rPr>
        <sz val="11"/>
        <color rgb="FF000000"/>
        <rFont val="Arial Narrow"/>
        <family val="2"/>
      </rPr>
      <t xml:space="preserve"> y N</t>
    </r>
    <r>
      <rPr>
        <vertAlign val="subscript"/>
        <sz val="11"/>
        <color rgb="FF000000"/>
        <rFont val="Arial Narrow"/>
        <family val="2"/>
      </rPr>
      <t>2</t>
    </r>
    <r>
      <rPr>
        <sz val="11"/>
        <color rgb="FF000000"/>
        <rFont val="Arial Narrow"/>
        <family val="2"/>
      </rPr>
      <t>O. Los factores aparecerán por defecto al seleccionar el medio de transporte.</t>
    </r>
  </si>
  <si>
    <t>F. Gestión de residuos</t>
  </si>
  <si>
    <t xml:space="preserve">INSTRUCCIONES HOJA 3 y 5:  MONTAJE Y DESMONTAJE DEL EVENTO </t>
  </si>
  <si>
    <t>En este apartado se presenta el resultado de la huella de carbono de cada una de las fases calculadas del evento y de la totalidad obtenida para el periodo de cálculo y los resultados desglosados por fuente de emisión. Así como el indicador de las emisiones por asistente al evento.</t>
  </si>
  <si>
    <t>Además del resultado final de la huella (tanto para cada una de las fases de un evento), aparecerá una tabla y su representación gráfica en la que se reflejen las emisiones resultantes de cada uno de las actividades estudiadas para el periodo de cálculo:</t>
  </si>
  <si>
    <t>• Emisiones por la adquisición de materiales, merchandising y catering
• Emisiones por el montaje
• Emisiones por la celebración                                                                                                                                                                                                                                                                                                                                • Emisiones por la celebración</t>
  </si>
  <si>
    <t>RESULTADOS RELATIVOS</t>
  </si>
  <si>
    <t xml:space="preserve">Se ofrece el resultado de huella de carbono total de forma relativa, según el índice de actividad escogido. </t>
  </si>
  <si>
    <t xml:space="preserve">INSTRUCCIONES HOJA 4:  CELEBRACIÓN DEL EVENTO </t>
  </si>
  <si>
    <t>E. Movilidad asistentes</t>
  </si>
  <si>
    <t>G. Pernoctaciones asistentes</t>
  </si>
  <si>
    <r>
      <rPr>
        <b/>
        <sz val="11"/>
        <rFont val="Arial Narrow"/>
        <family val="2"/>
      </rPr>
      <t xml:space="preserve">Fuente: </t>
    </r>
    <r>
      <rPr>
        <sz val="11"/>
        <rFont val="Arial Narrow"/>
        <family val="2"/>
      </rPr>
      <t>en el apartado de fuente se deberá indicar que las pernoctaciones son referidas a los asistentes.</t>
    </r>
  </si>
  <si>
    <r>
      <rPr>
        <b/>
        <sz val="11"/>
        <rFont val="Arial Narrow"/>
        <family val="2"/>
      </rPr>
      <t>N.º de noches totales:</t>
    </r>
    <r>
      <rPr>
        <sz val="11"/>
        <rFont val="Arial Narrow"/>
        <family val="2"/>
        <charset val="1"/>
      </rPr>
      <t xml:space="preserve"> indicar el sumatorio del número total de noches (extrapolado) en las que los asistentes se alojan en un hotel. Para obtener este dato de actividad se recomienda elaborar una encuesta de movilidad y utilizar las plantillas metodológicas que acompañan a la herramienta.</t>
    </r>
  </si>
  <si>
    <t xml:space="preserve">Se calculan las emisiones derivadas de la movilidad de los asistentes desde sus residencias habituales hasta la ciudad/población en la que se desarrolla el evento, así como la movilidad dentro de la ciudad hasta el evento. </t>
  </si>
  <si>
    <r>
      <t xml:space="preserve">Nº asistentes: </t>
    </r>
    <r>
      <rPr>
        <sz val="11"/>
        <color rgb="FF000000"/>
        <rFont val="Arial Narrow"/>
        <family val="2"/>
      </rPr>
      <t>esta casilla se completa automáticamente al contestar el número de asistentes al evento en la pestaña 1 “Contenido general del evento”</t>
    </r>
  </si>
  <si>
    <r>
      <t xml:space="preserve">Encuestados (%): </t>
    </r>
    <r>
      <rPr>
        <sz val="11"/>
        <color rgb="FF000000"/>
        <rFont val="Arial Narrow"/>
        <family val="2"/>
      </rPr>
      <t xml:space="preserve">este porcentaje se calcula automáticamente al rellenar la pregunta anterior “nº asistentes encuestados”. </t>
    </r>
  </si>
  <si>
    <r>
      <t>Nivel de confianza (%):</t>
    </r>
    <r>
      <rPr>
        <sz val="11"/>
        <color rgb="FF000000"/>
        <rFont val="Arial Narrow"/>
        <family val="2"/>
      </rPr>
      <t xml:space="preserve"> informa en qué porcentaje de casos la estimación es correcta. Se abre un desplegable con diferentes opciones de nivel de confianza a elegir.</t>
    </r>
  </si>
  <si>
    <r>
      <t>Nº personas:</t>
    </r>
    <r>
      <rPr>
        <sz val="11"/>
        <color rgb="FF000000"/>
        <rFont val="Arial Narrow"/>
        <family val="2"/>
      </rPr>
      <t xml:space="preserve"> indicar el número de personas extrapoladas (este dato se obtiene de la plantilla que acompaña la herramienta) que viajan en cada tipo de medio de transporte.</t>
    </r>
  </si>
  <si>
    <r>
      <t xml:space="preserve">Margen de error: </t>
    </r>
    <r>
      <rPr>
        <sz val="11"/>
        <color rgb="FF000000"/>
        <rFont val="Arial Narrow"/>
        <family val="2"/>
      </rPr>
      <t>hace referencia al grado, la cantidad, de error del muestreo aleatorio resultado de la encuesta realizada. Este dato se calcula automáticamente.</t>
    </r>
  </si>
  <si>
    <r>
      <rPr>
        <b/>
        <sz val="11"/>
        <color rgb="FF000000"/>
        <rFont val="Arial Narrow"/>
        <family val="2"/>
      </rPr>
      <t>Distancia total (km):</t>
    </r>
    <r>
      <rPr>
        <sz val="11"/>
        <color rgb="FF000000"/>
        <rFont val="Arial Narrow"/>
        <family val="2"/>
        <charset val="1"/>
      </rPr>
      <t xml:space="preserve"> Introducir manualmente el kilometraje total (extrapolado al total de asistentes al evento) por medio de transporte mostrado en la tabla “Resumen de datos encuestados” de la plantilla.</t>
    </r>
  </si>
  <si>
    <r>
      <rPr>
        <b/>
        <sz val="11"/>
        <color rgb="FF000000"/>
        <rFont val="Arial Narrow"/>
        <family val="2"/>
      </rPr>
      <t>Emisiones totales (kg CO</t>
    </r>
    <r>
      <rPr>
        <b/>
        <vertAlign val="subscript"/>
        <sz val="11"/>
        <color rgb="FF000000"/>
        <rFont val="Arial Narrow"/>
        <family val="2"/>
      </rPr>
      <t>2</t>
    </r>
    <r>
      <rPr>
        <b/>
        <sz val="11"/>
        <color rgb="FF000000"/>
        <rFont val="Arial Narrow"/>
        <family val="2"/>
      </rPr>
      <t>e):</t>
    </r>
    <r>
      <rPr>
        <sz val="11"/>
        <color rgb="FF000000"/>
        <rFont val="Arial Narrow"/>
        <family val="2"/>
        <charset val="1"/>
      </rPr>
      <t xml:space="preserve"> Suma de las emisiones de los tres gases (CO</t>
    </r>
    <r>
      <rPr>
        <vertAlign val="subscript"/>
        <sz val="11"/>
        <color rgb="FF000000"/>
        <rFont val="Arial Narrow"/>
        <family val="2"/>
      </rPr>
      <t>2</t>
    </r>
    <r>
      <rPr>
        <sz val="11"/>
        <color rgb="FF000000"/>
        <rFont val="Arial Narrow"/>
        <family val="2"/>
        <charset val="1"/>
      </rPr>
      <t>, CH</t>
    </r>
    <r>
      <rPr>
        <vertAlign val="subscript"/>
        <sz val="11"/>
        <color rgb="FF000000"/>
        <rFont val="Arial Narrow"/>
        <family val="2"/>
      </rPr>
      <t>4</t>
    </r>
    <r>
      <rPr>
        <sz val="11"/>
        <color rgb="FF000000"/>
        <rFont val="Arial Narrow"/>
        <family val="2"/>
        <charset val="1"/>
      </rPr>
      <t>, N</t>
    </r>
    <r>
      <rPr>
        <vertAlign val="subscript"/>
        <sz val="11"/>
        <color rgb="FF000000"/>
        <rFont val="Arial Narrow"/>
        <family val="2"/>
      </rPr>
      <t>2</t>
    </r>
    <r>
      <rPr>
        <sz val="11"/>
        <color rgb="FF000000"/>
        <rFont val="Arial Narrow"/>
        <family val="2"/>
        <charset val="1"/>
      </rPr>
      <t>O) expresada en kg CO</t>
    </r>
    <r>
      <rPr>
        <vertAlign val="subscript"/>
        <sz val="11"/>
        <color rgb="FF000000"/>
        <rFont val="Arial Narrow"/>
        <family val="2"/>
      </rPr>
      <t>2</t>
    </r>
    <r>
      <rPr>
        <sz val="11"/>
        <color rgb="FF000000"/>
        <rFont val="Arial Narrow"/>
        <family val="2"/>
        <charset val="1"/>
      </rPr>
      <t>e teniendo en cuenta los PCA descritos en el Quinto Informe de Evaluación del IPCC.</t>
    </r>
  </si>
  <si>
    <r>
      <t xml:space="preserve">Tipo de transporte hasta la ciudad del evento/hasta el evento: </t>
    </r>
    <r>
      <rPr>
        <sz val="11"/>
        <color rgb="FF000000"/>
        <rFont val="Arial Narrow"/>
        <family val="2"/>
      </rPr>
      <t>Se abre un desplegable con varias opciones de medio de transporte, debiendo seleccionar aquellos medios obtenidos en la tabla “Resumen de datos encuestados” de la plantilla con el fin de identificar los tipos de transportes que se han obtenido en la encuesta.</t>
    </r>
  </si>
  <si>
    <t>Para aquellas fuentes de emisión comunes para cada una de las fases de un evento se sigue una misma metodología de cálculo, siendo necesaria la misma información y datos para cada una de ellas. En caso de necesitar ayuda para completar las tablas de datos de algunas de estas fuentes puede consultar el apartado anterior "Instrucciones hoja 3" en la que se explica cada una de estas. Las fuentes que puedes consultar y que son comunes a las tres fases son:</t>
  </si>
  <si>
    <r>
      <t>Nº asistentes encuestados:</t>
    </r>
    <r>
      <rPr>
        <sz val="11"/>
        <color rgb="FF000000"/>
        <rFont val="Arial Narrow"/>
        <family val="2"/>
      </rPr>
      <t xml:space="preserve"> Sumatorio total de las encuestas recibidas e introducidas en la plantilla.</t>
    </r>
  </si>
  <si>
    <r>
      <t>Medio de transporte hasta la ciudad/espacio del evento:</t>
    </r>
    <r>
      <rPr>
        <sz val="11"/>
        <color rgb="FF000000"/>
        <rFont val="Arial Narrow"/>
        <family val="2"/>
      </rPr>
      <t xml:space="preserve"> escoger dentro del desplegable la subcategoría correspondiente al medio de transporte.</t>
    </r>
  </si>
  <si>
    <t>• Instalaciones fijas
• Fuentes móviles                                                                                                                                                                                                                                                                                                                            • Consumo eléctrico
• Movilidad proveedores y equipo                                                                                                                                                                                                                                                                                                   • Pernoctaciones proveedores y equipo
• Gestión de residuos generados</t>
  </si>
  <si>
    <r>
      <t>Opción A: Cantidad (kg/m</t>
    </r>
    <r>
      <rPr>
        <b/>
        <vertAlign val="superscript"/>
        <sz val="11"/>
        <color theme="1"/>
        <rFont val="Source Sans Pro"/>
        <family val="2"/>
      </rPr>
      <t>3</t>
    </r>
    <r>
      <rPr>
        <b/>
        <sz val="11"/>
        <color theme="1"/>
        <rFont val="Source Sans Pro"/>
        <family val="2"/>
      </rPr>
      <t>) de residuos generados</t>
    </r>
  </si>
  <si>
    <r>
      <rPr>
        <b/>
        <sz val="11"/>
        <color rgb="FF000000"/>
        <rFont val="Arial Narrow"/>
        <family val="2"/>
      </rPr>
      <t xml:space="preserve">Fuente: </t>
    </r>
    <r>
      <rPr>
        <sz val="11"/>
        <color rgb="FF000000"/>
        <rFont val="Arial Narrow"/>
        <family val="2"/>
      </rPr>
      <t>En caso de conocerse, se podrá indicar en este apartado el nombre de la instalación en donde se ubican los residuos o el nombre de la empresa encargada de la recogida de éstos.</t>
    </r>
  </si>
  <si>
    <r>
      <rPr>
        <b/>
        <sz val="11"/>
        <rFont val="Arial Narrow"/>
        <family val="2"/>
      </rPr>
      <t>Tipología de residuo</t>
    </r>
    <r>
      <rPr>
        <sz val="11"/>
        <rFont val="Arial Narrow"/>
        <family val="2"/>
      </rPr>
      <t>: Se deberá seleccionar el tipo de residuo generado durante el montaje del evento.</t>
    </r>
  </si>
  <si>
    <r>
      <rPr>
        <b/>
        <sz val="11"/>
        <rFont val="Arial Narrow"/>
        <family val="2"/>
      </rPr>
      <t>Número de contenedores:</t>
    </r>
    <r>
      <rPr>
        <sz val="11"/>
        <rFont val="Arial Narrow"/>
        <family val="2"/>
      </rPr>
      <t xml:space="preserve"> Se ha de indicar el número total de contenedores que existen en las estancias en donde se monta el evento.</t>
    </r>
  </si>
  <si>
    <r>
      <rPr>
        <b/>
        <sz val="11"/>
        <rFont val="Arial Narrow"/>
        <family val="2"/>
      </rPr>
      <t>Porcentaje de llenado</t>
    </r>
    <r>
      <rPr>
        <sz val="11"/>
        <rFont val="Arial Narrow"/>
        <family val="2"/>
      </rPr>
      <t>: Se ha de indicar el % medio de llenado de los contenedores.</t>
    </r>
  </si>
  <si>
    <r>
      <rPr>
        <b/>
        <sz val="11"/>
        <rFont val="Arial Narrow"/>
        <family val="2"/>
      </rPr>
      <t>Cantidad de residuos</t>
    </r>
    <r>
      <rPr>
        <sz val="11"/>
        <rFont val="Arial Narrow"/>
        <family val="2"/>
      </rPr>
      <t>: Se ha de incluir la cantidad total de residuos generados según tipología expresada en m</t>
    </r>
    <r>
      <rPr>
        <vertAlign val="superscript"/>
        <sz val="11"/>
        <rFont val="Arial Narrow"/>
        <family val="2"/>
      </rPr>
      <t>3</t>
    </r>
    <r>
      <rPr>
        <sz val="11"/>
        <rFont val="Arial Narrow"/>
        <family val="2"/>
      </rPr>
      <t xml:space="preserve"> o en kg.</t>
    </r>
  </si>
  <si>
    <r>
      <rPr>
        <b/>
        <sz val="11"/>
        <rFont val="Arial Narrow"/>
        <family val="2"/>
      </rPr>
      <t>Unidad:</t>
    </r>
    <r>
      <rPr>
        <sz val="11"/>
        <rFont val="Arial Narrow"/>
        <family val="2"/>
      </rPr>
      <t xml:space="preserve"> Se ha de señalar la unidad en la que se expresa la cantidad total de residuos generados. La cantidad de residuos puede expresarse en m</t>
    </r>
    <r>
      <rPr>
        <vertAlign val="superscript"/>
        <sz val="11"/>
        <rFont val="Arial Narrow"/>
        <family val="2"/>
      </rPr>
      <t>3</t>
    </r>
    <r>
      <rPr>
        <sz val="11"/>
        <rFont val="Arial Narrow"/>
        <family val="2"/>
      </rPr>
      <t xml:space="preserve"> o en kg.</t>
    </r>
  </si>
  <si>
    <r>
      <rPr>
        <b/>
        <sz val="11"/>
        <rFont val="Arial Narrow"/>
        <family val="2"/>
      </rPr>
      <t>Factores de emisión</t>
    </r>
    <r>
      <rPr>
        <sz val="11"/>
        <rFont val="Arial Narrow"/>
        <family val="2"/>
      </rPr>
      <t>: Valores de los factores de emisión correspondientes al tipo de residuo seleccionado expresados en kgCO</t>
    </r>
    <r>
      <rPr>
        <vertAlign val="subscript"/>
        <sz val="11"/>
        <rFont val="Arial Narrow"/>
        <family val="2"/>
      </rPr>
      <t>2</t>
    </r>
    <r>
      <rPr>
        <sz val="11"/>
        <rFont val="Arial Narrow"/>
        <family val="2"/>
      </rPr>
      <t>e/ud.</t>
    </r>
  </si>
  <si>
    <r>
      <rPr>
        <b/>
        <sz val="11"/>
        <rFont val="Arial Narrow"/>
        <family val="2"/>
      </rPr>
      <t>Emisiones totales</t>
    </r>
    <r>
      <rPr>
        <sz val="11"/>
        <rFont val="Arial Narrow"/>
        <family val="2"/>
      </rPr>
      <t>: Emisiones totales generadas expresadas en kg CO</t>
    </r>
    <r>
      <rPr>
        <vertAlign val="subscript"/>
        <sz val="11"/>
        <rFont val="Arial Narrow"/>
        <family val="2"/>
      </rPr>
      <t>2</t>
    </r>
    <r>
      <rPr>
        <sz val="11"/>
        <rFont val="Arial Narrow"/>
        <family val="2"/>
      </rPr>
      <t>e.</t>
    </r>
  </si>
  <si>
    <r>
      <rPr>
        <b/>
        <sz val="11"/>
        <rFont val="Arial Narrow"/>
        <family val="2"/>
      </rPr>
      <t>Capacidad de los contenedores (m</t>
    </r>
    <r>
      <rPr>
        <b/>
        <vertAlign val="superscript"/>
        <sz val="11"/>
        <rFont val="Arial Narrow"/>
        <family val="2"/>
      </rPr>
      <t>3</t>
    </r>
    <r>
      <rPr>
        <b/>
        <sz val="11"/>
        <rFont val="Arial Narrow"/>
        <family val="2"/>
      </rPr>
      <t>)</t>
    </r>
    <r>
      <rPr>
        <sz val="11"/>
        <rFont val="Arial Narrow"/>
        <family val="2"/>
      </rPr>
      <t>: Se ha de indicar la capacidad que tienen los contenedores expresada en m</t>
    </r>
    <r>
      <rPr>
        <vertAlign val="superscript"/>
        <sz val="11"/>
        <rFont val="Arial Narrow"/>
        <family val="2"/>
      </rPr>
      <t>3</t>
    </r>
    <r>
      <rPr>
        <sz val="11"/>
        <rFont val="Arial Narrow"/>
        <family val="2"/>
      </rPr>
      <t>.</t>
    </r>
  </si>
  <si>
    <r>
      <rPr>
        <b/>
        <sz val="11"/>
        <rFont val="Arial Narrow"/>
        <family val="2"/>
      </rPr>
      <t>Cantidad de residuos (m</t>
    </r>
    <r>
      <rPr>
        <b/>
        <vertAlign val="superscript"/>
        <sz val="11"/>
        <rFont val="Arial Narrow"/>
        <family val="2"/>
      </rPr>
      <t>3</t>
    </r>
    <r>
      <rPr>
        <b/>
        <sz val="11"/>
        <rFont val="Arial Narrow"/>
        <family val="2"/>
      </rPr>
      <t>):</t>
    </r>
    <r>
      <rPr>
        <sz val="11"/>
        <rFont val="Arial Narrow"/>
        <family val="2"/>
      </rPr>
      <t xml:space="preserve"> Una vez seleccionado el tipo de residuo y cumplimentado los campos mencionados anteriormente, saldrá por defecto la cantidad total de residuos generados expresada en m</t>
    </r>
    <r>
      <rPr>
        <vertAlign val="superscript"/>
        <sz val="11"/>
        <rFont val="Arial Narrow"/>
        <family val="2"/>
      </rPr>
      <t>3</t>
    </r>
    <r>
      <rPr>
        <sz val="11"/>
        <rFont val="Arial Narrow"/>
        <family val="2"/>
      </rPr>
      <t>.</t>
    </r>
  </si>
  <si>
    <r>
      <rPr>
        <b/>
        <sz val="11"/>
        <rFont val="Arial Narrow"/>
        <family val="2"/>
      </rPr>
      <t xml:space="preserve">Factores de emisión: </t>
    </r>
    <r>
      <rPr>
        <sz val="11"/>
        <rFont val="Arial Narrow"/>
        <family val="2"/>
      </rPr>
      <t>Valores de los factores de emisión correspondientes al tipo de residuo seleccionado expresados en kgCO</t>
    </r>
    <r>
      <rPr>
        <vertAlign val="subscript"/>
        <sz val="11"/>
        <rFont val="Arial Narrow"/>
        <family val="2"/>
      </rPr>
      <t>2</t>
    </r>
    <r>
      <rPr>
        <sz val="11"/>
        <rFont val="Arial Narrow"/>
        <family val="2"/>
      </rPr>
      <t>e/ud.</t>
    </r>
  </si>
  <si>
    <r>
      <rPr>
        <b/>
        <sz val="11"/>
        <rFont val="Arial Narrow"/>
        <family val="2"/>
      </rPr>
      <t xml:space="preserve">Emisiones totales: </t>
    </r>
    <r>
      <rPr>
        <sz val="11"/>
        <rFont val="Arial Narrow"/>
        <family val="2"/>
      </rPr>
      <t>Emisiones totales generadas expresadas en kg CO</t>
    </r>
    <r>
      <rPr>
        <vertAlign val="subscript"/>
        <sz val="11"/>
        <rFont val="Arial Narrow"/>
        <family val="2"/>
      </rPr>
      <t>2</t>
    </r>
    <r>
      <rPr>
        <sz val="11"/>
        <rFont val="Arial Narrow"/>
        <family val="2"/>
      </rPr>
      <t>e.</t>
    </r>
  </si>
  <si>
    <t>INSTRUCCIONES HOJA 6: RESULTADOS.</t>
  </si>
  <si>
    <t>Fecha inicio</t>
  </si>
  <si>
    <t>Fecha inicio Fase montaje</t>
  </si>
  <si>
    <t>Fecha fin Fase desmontaje</t>
  </si>
  <si>
    <t>FASE MONTAJE</t>
  </si>
  <si>
    <t>FASE CELEBRACIÓN</t>
  </si>
  <si>
    <t>FASE DESMONTAJE</t>
  </si>
  <si>
    <t xml:space="preserve">Fecha fin </t>
  </si>
  <si>
    <t>Fecha celebracion EVENTO 1</t>
  </si>
  <si>
    <t>Fecha celebracion EVENTO 2</t>
  </si>
  <si>
    <t>Fecha celebracion EVENTO 3</t>
  </si>
  <si>
    <t>En el caso de haber calculado la huella de carbono de su evento en fechas pasadas, puede indicar a continuación cuáles son los valores de huella de carbono obtenidos. Comience a introducir los datos por el EVENTO 1.</t>
  </si>
  <si>
    <t>HUELLA DE CARBONO SEGÚN FUENTES</t>
  </si>
  <si>
    <t>HUELLA DE CARBONO SEGÚN FASES</t>
  </si>
  <si>
    <t>RESULTADO SEGÚN ACTIVIDADES Y FASES</t>
  </si>
  <si>
    <t>PERIODO DE CALCULO</t>
  </si>
  <si>
    <t>Opción F.1: Cantidad (kg/m3) de residuos generados</t>
  </si>
  <si>
    <t>Opción F.2: Capacidad de los contenedores</t>
  </si>
  <si>
    <t>(1) Indicar la totalidad de noches que pernocta cada grupo, es decir, el sumatorio de total. Por ejemplo, si tengo 50 asistentes y cada uno duerme dos noches, indicar 100 noches</t>
  </si>
  <si>
    <t>Contador</t>
  </si>
  <si>
    <t>Factores de emisión disgregados por tipo de GEI y equivalente</t>
  </si>
  <si>
    <t>Para más información acerca de los factores de emisión utilizados para fuentes fijas consultar el documento 'Factores de emisión' publicado por el MITERD o la propia calculadora.</t>
  </si>
  <si>
    <t>Periodo</t>
  </si>
  <si>
    <t xml:space="preserve">    Factor emisión (por defecto)</t>
  </si>
  <si>
    <t>Factor emisión (por defecto)</t>
  </si>
  <si>
    <r>
      <t xml:space="preserve">Tipología del residuo </t>
    </r>
    <r>
      <rPr>
        <b/>
        <vertAlign val="superscript"/>
        <sz val="10"/>
        <color rgb="FFFFFFFF"/>
        <rFont val="Arial Narrow"/>
        <family val="2"/>
      </rPr>
      <t>(1)</t>
    </r>
  </si>
  <si>
    <t>Opción H.1: Cantidad (kg/m3) de residuos generados</t>
  </si>
  <si>
    <r>
      <t>Factor Mix eléc kg CO</t>
    </r>
    <r>
      <rPr>
        <b/>
        <vertAlign val="subscript"/>
        <sz val="10"/>
        <color rgb="FFFFFFFF"/>
        <rFont val="Arial Narrow"/>
        <family val="2"/>
      </rPr>
      <t>2</t>
    </r>
    <r>
      <rPr>
        <b/>
        <sz val="10"/>
        <color indexed="9"/>
        <rFont val="Arial Narrow"/>
        <family val="2"/>
      </rPr>
      <t>e/kWh</t>
    </r>
  </si>
  <si>
    <r>
      <t>Cantidad residuos (m</t>
    </r>
    <r>
      <rPr>
        <b/>
        <vertAlign val="superscript"/>
        <sz val="10"/>
        <color rgb="FFFFFFFF"/>
        <rFont val="Arial Narrow"/>
        <family val="2"/>
      </rPr>
      <t>3</t>
    </r>
    <r>
      <rPr>
        <b/>
        <sz val="10"/>
        <color indexed="9"/>
        <rFont val="Arial Narrow"/>
        <family val="2"/>
      </rPr>
      <t>)</t>
    </r>
  </si>
  <si>
    <t>Opción H.2: Capacidad de los contenedores</t>
  </si>
  <si>
    <r>
      <t>Emisiones 
totales
kg CO</t>
    </r>
    <r>
      <rPr>
        <b/>
        <vertAlign val="subscript"/>
        <sz val="10"/>
        <color rgb="FFFFFFFF"/>
        <rFont val="Arial Narrow"/>
        <family val="2"/>
      </rPr>
      <t>2</t>
    </r>
    <r>
      <rPr>
        <b/>
        <sz val="10"/>
        <color rgb="FFFFFFFF"/>
        <rFont val="Arial Narrow"/>
        <family val="2"/>
        <charset val="1"/>
      </rPr>
      <t>e</t>
    </r>
  </si>
  <si>
    <t>(1) Indicar la totalidad de noches que pernoctan los proveedores, es decir, el sumatorio de total. Por ejemplo, si tengo 5 proveedores y cada uno duerme dos noches, indicar 10 noches</t>
  </si>
  <si>
    <r>
      <t>En este apartado se diferencian dos tipos de tablas en función de los datos de actividad disponible. En caso de tener la cantidad (kg o m</t>
    </r>
    <r>
      <rPr>
        <vertAlign val="superscript"/>
        <sz val="10"/>
        <rFont val="Arial Narrow"/>
        <family val="2"/>
      </rPr>
      <t>3</t>
    </r>
    <r>
      <rPr>
        <sz val="11"/>
        <color theme="3"/>
        <rFont val="Arial Narrow"/>
        <family val="2"/>
      </rPr>
      <t>) de residuos generados debe completar la primera tabla (Opción H.1), pero si no dispone de dicha información puede completar la segunda tabla (H.2) para estimar la cantidad de residuos generados en función del número de contenedores,  la capacidad de estos (m</t>
    </r>
    <r>
      <rPr>
        <vertAlign val="superscript"/>
        <sz val="11"/>
        <color theme="3"/>
        <rFont val="Arial Narrow"/>
        <family val="2"/>
      </rPr>
      <t>3</t>
    </r>
    <r>
      <rPr>
        <sz val="11"/>
        <color theme="3"/>
        <rFont val="Arial Narrow"/>
        <family val="2"/>
      </rPr>
      <t>) y el porcentaje de llenado (%).</t>
    </r>
  </si>
  <si>
    <r>
      <t>En este apartado se diferencian dos tipos de tablas en función de los datos de actividad disponible. En caso de tener la cantidad (kg o m</t>
    </r>
    <r>
      <rPr>
        <vertAlign val="superscript"/>
        <sz val="10"/>
        <rFont val="Arial Narrow"/>
        <family val="2"/>
      </rPr>
      <t>3</t>
    </r>
    <r>
      <rPr>
        <sz val="11"/>
        <color theme="3"/>
        <rFont val="Arial Narrow"/>
        <family val="2"/>
      </rPr>
      <t>) de residuos generados debe completar la primera tabla (F.1), pero si no dispone de dicha información puede estimar la cantidad de residuos generados en función del número de contenedores,  la capacidad de estos (m</t>
    </r>
    <r>
      <rPr>
        <vertAlign val="superscript"/>
        <sz val="11"/>
        <color theme="3"/>
        <rFont val="Arial Narrow"/>
        <family val="2"/>
      </rPr>
      <t>3</t>
    </r>
    <r>
      <rPr>
        <sz val="11"/>
        <color theme="3"/>
        <rFont val="Arial Narrow"/>
        <family val="2"/>
      </rPr>
      <t>) y el porcentaje de llenado (%) en la tabla F.2.</t>
    </r>
  </si>
  <si>
    <r>
      <t>En este apartado se diferencian dos tipos de tablas en función de los datos de actividad disponible. En caso de tener la cantidad (kg o m</t>
    </r>
    <r>
      <rPr>
        <vertAlign val="superscript"/>
        <sz val="10"/>
        <rFont val="Arial Narrow"/>
        <family val="2"/>
      </rPr>
      <t>3</t>
    </r>
    <r>
      <rPr>
        <sz val="11"/>
        <color theme="3"/>
        <rFont val="Arial Narrow"/>
        <family val="2"/>
      </rPr>
      <t>) de residuos generados debe completar la primera tabla (Opción F.1), pero si no dispone de dicha información puede completar la segunda tabla (F.2) para estimar la cantidad de residuos generados en función del número de contenedores,  la capacidad de estos (m</t>
    </r>
    <r>
      <rPr>
        <vertAlign val="superscript"/>
        <sz val="11"/>
        <color theme="3"/>
        <rFont val="Arial Narrow"/>
        <family val="2"/>
      </rPr>
      <t>3</t>
    </r>
    <r>
      <rPr>
        <sz val="11"/>
        <color theme="3"/>
        <rFont val="Arial Narrow"/>
        <family val="2"/>
      </rPr>
      <t>) y el porcentaje de llenado (%).</t>
    </r>
  </si>
  <si>
    <t>4.   CONSUMO MATERIALES, MERCHANDISING Y CATERING</t>
  </si>
  <si>
    <t>Factores de emisión CO2 equivalente</t>
  </si>
  <si>
    <t>5.   PERNOCTACIONES ASISTENTES, PROVEEDORES Y EQUIPO</t>
  </si>
  <si>
    <t>6.   MOVILIDAD ASISTENTES, PROVEEDORES Y EQUIPO</t>
  </si>
  <si>
    <t>7.   GESTIÓN DE RESIDUOS GENERADOS</t>
  </si>
  <si>
    <r>
      <t>kg CO</t>
    </r>
    <r>
      <rPr>
        <vertAlign val="subscript"/>
        <sz val="10"/>
        <color theme="1"/>
        <rFont val="Arial Narrow"/>
        <family val="2"/>
      </rPr>
      <t>2</t>
    </r>
    <r>
      <rPr>
        <sz val="10"/>
        <color theme="1"/>
        <rFont val="Arial Narrow"/>
        <family val="2"/>
      </rPr>
      <t>e/kg</t>
    </r>
  </si>
  <si>
    <r>
      <t>kg CO</t>
    </r>
    <r>
      <rPr>
        <vertAlign val="subscript"/>
        <sz val="10"/>
        <color theme="1"/>
        <rFont val="Arial Narrow"/>
        <family val="2"/>
      </rPr>
      <t>2</t>
    </r>
    <r>
      <rPr>
        <sz val="10"/>
        <color theme="1"/>
        <rFont val="Arial Narrow"/>
        <family val="2"/>
      </rPr>
      <t>e/unidad</t>
    </r>
  </si>
  <si>
    <r>
      <t>kg CO</t>
    </r>
    <r>
      <rPr>
        <vertAlign val="subscript"/>
        <sz val="10"/>
        <color theme="1"/>
        <rFont val="Arial Narrow"/>
        <family val="2"/>
      </rPr>
      <t>2</t>
    </r>
    <r>
      <rPr>
        <sz val="10"/>
        <color theme="1"/>
        <rFont val="Arial Narrow"/>
        <family val="2"/>
      </rPr>
      <t>e/l</t>
    </r>
  </si>
  <si>
    <r>
      <t>kgCO</t>
    </r>
    <r>
      <rPr>
        <vertAlign val="subscript"/>
        <sz val="10"/>
        <rFont val="Arial Narrow"/>
        <family val="2"/>
      </rPr>
      <t>2</t>
    </r>
    <r>
      <rPr>
        <sz val="10"/>
        <rFont val="Arial Narrow"/>
        <family val="2"/>
      </rPr>
      <t>e/noche.persona</t>
    </r>
  </si>
  <si>
    <r>
      <t>kgCO</t>
    </r>
    <r>
      <rPr>
        <vertAlign val="subscript"/>
        <sz val="10"/>
        <rFont val="Arial Narrow"/>
        <family val="2"/>
      </rPr>
      <t>2</t>
    </r>
    <r>
      <rPr>
        <sz val="10"/>
        <rFont val="Arial Narrow"/>
        <family val="2"/>
      </rPr>
      <t>e/kg</t>
    </r>
  </si>
  <si>
    <r>
      <t>kgCO</t>
    </r>
    <r>
      <rPr>
        <vertAlign val="subscript"/>
        <sz val="10"/>
        <rFont val="Arial Narrow"/>
        <family val="2"/>
      </rPr>
      <t>2</t>
    </r>
    <r>
      <rPr>
        <sz val="10"/>
        <rFont val="Arial Narrow"/>
        <family val="2"/>
      </rPr>
      <t>e/m</t>
    </r>
    <r>
      <rPr>
        <vertAlign val="superscript"/>
        <sz val="10"/>
        <rFont val="Arial Narrow"/>
        <family val="2"/>
      </rPr>
      <t>3</t>
    </r>
  </si>
  <si>
    <r>
      <t>CO</t>
    </r>
    <r>
      <rPr>
        <vertAlign val="subscript"/>
        <sz val="10"/>
        <color theme="1"/>
        <rFont val="Arial Narrow"/>
        <family val="2"/>
      </rPr>
      <t>2</t>
    </r>
    <r>
      <rPr>
        <sz val="10"/>
        <color theme="1"/>
        <rFont val="Arial Narrow"/>
        <family val="2"/>
      </rPr>
      <t xml:space="preserve"> (kg/km)</t>
    </r>
  </si>
  <si>
    <r>
      <t>CH</t>
    </r>
    <r>
      <rPr>
        <vertAlign val="subscript"/>
        <sz val="10"/>
        <color theme="1"/>
        <rFont val="Arial Narrow"/>
        <family val="2"/>
      </rPr>
      <t>4</t>
    </r>
    <r>
      <rPr>
        <sz val="10"/>
        <color theme="1"/>
        <rFont val="Arial Narrow"/>
        <family val="2"/>
      </rPr>
      <t xml:space="preserve"> (g/km)</t>
    </r>
  </si>
  <si>
    <r>
      <t>N</t>
    </r>
    <r>
      <rPr>
        <vertAlign val="subscript"/>
        <sz val="10"/>
        <color theme="1"/>
        <rFont val="Arial Narrow"/>
        <family val="2"/>
      </rPr>
      <t>2</t>
    </r>
    <r>
      <rPr>
        <sz val="10"/>
        <color theme="1"/>
        <rFont val="Arial Narrow"/>
        <family val="2"/>
      </rPr>
      <t>O (g/km)</t>
    </r>
  </si>
  <si>
    <t>Tipo de transporte hasta la ciudad del evento</t>
  </si>
  <si>
    <t>p*(1-p)</t>
  </si>
  <si>
    <t>N-n</t>
  </si>
  <si>
    <t>N-1</t>
  </si>
  <si>
    <t>Muestra (n)</t>
  </si>
  <si>
    <t>Población (N)</t>
  </si>
  <si>
    <t>Error (%)</t>
  </si>
  <si>
    <r>
      <t>kg CO</t>
    </r>
    <r>
      <rPr>
        <vertAlign val="subscript"/>
        <sz val="10"/>
        <color theme="1"/>
        <rFont val="Arial Narrow"/>
        <family val="2"/>
      </rPr>
      <t>2</t>
    </r>
    <r>
      <rPr>
        <sz val="10"/>
        <color theme="1"/>
        <rFont val="Arial Narrow"/>
        <family val="2"/>
      </rPr>
      <t>e/ud</t>
    </r>
  </si>
  <si>
    <t>kg CO2e/ud</t>
  </si>
  <si>
    <r>
      <t>Factor emisión kg CO</t>
    </r>
    <r>
      <rPr>
        <b/>
        <vertAlign val="subscript"/>
        <sz val="10"/>
        <color rgb="FFFFFFFF"/>
        <rFont val="Arial Narrow"/>
        <family val="2"/>
      </rPr>
      <t>2</t>
    </r>
    <r>
      <rPr>
        <b/>
        <sz val="10"/>
        <color indexed="9"/>
        <rFont val="Arial Narrow"/>
        <family val="2"/>
      </rPr>
      <t>e/ud</t>
    </r>
  </si>
  <si>
    <t>SACE</t>
  </si>
  <si>
    <t>B. Funcionamiento maquinaria</t>
  </si>
  <si>
    <t>Factores de emisión (*)</t>
  </si>
  <si>
    <t>(*) Nota: Los valores de emisiones por tipo de gas extraídos de la fuente DEFRA (expresados en CO2e por cada tipo de gas), han sido tratados para poderlos expresar en la misma unidad que el resto: se han dividido los valores de origen por el poder de calentamiento del gas en cuestión y en su caso pasado de kg a gr.</t>
  </si>
  <si>
    <t>Distancia total recorrida hacia la ciudad (Km)</t>
  </si>
  <si>
    <t>Distancia total recorrida hacia el evento (Km)</t>
  </si>
  <si>
    <t>(*) Nota: Los valores de emisiones por tipo de GEI extraídos de la fuente DEFRA (expresados en CO2e por cada tipo de gas), han sido tratados para poderlos expresar en la misma unidad que el resto: se han dividido los valores de origen por el poder de calentamiento del gas en cuestión y en su caso pasado de kg a gr.</t>
  </si>
  <si>
    <t>Distancia total (Km.) (2)</t>
  </si>
  <si>
    <t>Cerveza</t>
  </si>
  <si>
    <t>Otras bebidas alchólicas</t>
  </si>
  <si>
    <t>Heineken</t>
  </si>
  <si>
    <t>Camiones (N2, N3)</t>
  </si>
  <si>
    <t>Ciclomotores (L1e, L2e)</t>
  </si>
  <si>
    <t>Motocicletas (L3e, L4e, L5e, L6e, L7e)</t>
  </si>
  <si>
    <t>Autobuses (M2, M3)</t>
  </si>
  <si>
    <t>LNG (kg)</t>
  </si>
  <si>
    <t>AdBlue (l)</t>
  </si>
  <si>
    <t>Gasóleo (km)Camiones (N2, N3)</t>
  </si>
  <si>
    <t>Gasóleo (km)Autobuses (M2, M3)</t>
  </si>
  <si>
    <t>Gasolina (km)Camiones (N2, N3)</t>
  </si>
  <si>
    <t>Gasolina (km)Ciclomotores (L1e, L2e)</t>
  </si>
  <si>
    <t>Gasolina (km)Motocicletas (L3e, L4e, L5e, L6e, L7e)</t>
  </si>
  <si>
    <t>CNG (km)Camiones (N2, N3)</t>
  </si>
  <si>
    <t>CNG (km)Autobuses (M2, M3)</t>
  </si>
  <si>
    <t>LNG (km)Camiones (N2, N3)</t>
  </si>
  <si>
    <t>LNG (km)</t>
  </si>
  <si>
    <t>Lubricantes (l)</t>
  </si>
  <si>
    <t>ACENHOL ENERGIA, S.L.</t>
  </si>
  <si>
    <t>ADX Renovables, S.L.</t>
  </si>
  <si>
    <t>AIRE LIMPIO SL</t>
  </si>
  <si>
    <t>ATENCO ENERGIA SL</t>
  </si>
  <si>
    <t>AUSARTA PRIMA, S.L.</t>
  </si>
  <si>
    <t>BSG ENERGIA S.L.</t>
  </si>
  <si>
    <t>CATGAS ENERGIA SA</t>
  </si>
  <si>
    <t>COMERCAST ENERGIAS, S.L.</t>
  </si>
  <si>
    <t>COMERCIALIZADORA LERSA, S.L.</t>
  </si>
  <si>
    <t>CONECTA ENERGIA VERDE, S.L.</t>
  </si>
  <si>
    <t>DRK ENERGY, S.L</t>
  </si>
  <si>
    <t>ELEK COMERCIALIZADORA ELECTRICA S.L.</t>
  </si>
  <si>
    <t>EMAYA, S.A.</t>
  </si>
  <si>
    <t>EMPRESA DE ALUMBRADO ELECTRICO DE CEUTA ENERGIA, S.L.</t>
  </si>
  <si>
    <t>ENERGÍA LIBRE COMERCIALIZADORA, S.L.</t>
  </si>
  <si>
    <t>ENERGIA VIVA SPAIN, S.L.U.</t>
  </si>
  <si>
    <t>ENERGIES RENOVABLES PUBLIQUES DE CATALUNYA, S.A.U.</t>
  </si>
  <si>
    <t>ENERGY PLUS IBERIA, S.L.</t>
  </si>
  <si>
    <t>ENERGYSAVE PROJECTS S.L</t>
  </si>
  <si>
    <t>FENIE ENERGIA, S.A.</t>
  </si>
  <si>
    <t>IM3 ENERGIA SL</t>
  </si>
  <si>
    <t>IMPERIUM LUMEN, S.A.</t>
  </si>
  <si>
    <t>INGEBAU SOLUCIONES DE MEDIDA, S.L.</t>
  </si>
  <si>
    <t>KILOWATIOS VERDES S.L.</t>
  </si>
  <si>
    <t>LABOR SOLIS COMERCIALIZADORA DE ENERGIA, S.L.</t>
  </si>
  <si>
    <t>LUZ SOLIDARIA INCLUSIVA, S.L.</t>
  </si>
  <si>
    <t>LUZÍA ENERGÍA, S.L</t>
  </si>
  <si>
    <t>LUZY ENERGIA RENOVABLE, S.L.</t>
  </si>
  <si>
    <t>MINAI SERVICIOS ENERGÉTICOS S.L.</t>
  </si>
  <si>
    <t>RELUZCA ENERGÍA, S..L.</t>
  </si>
  <si>
    <t>RESPIRA ENERGIA MEDITERRANIA, S.A.</t>
  </si>
  <si>
    <t>REUS SERVEIS MUNICIPALS, S.A.</t>
  </si>
  <si>
    <t>SWAP ENERGIA SA</t>
  </si>
  <si>
    <t>TELEFÓNICA SOLUCIONES DE INFORMÁTICA Y COMUNICACIONES DE ESPAÑA, S.A.U</t>
  </si>
  <si>
    <t>TENSINA DE ENERGÍA Y SERVICIOS, S.L.</t>
  </si>
  <si>
    <t>TUNERGIA EFICIENCIA ENERGETICA Y RENOVABLE, S.L.</t>
  </si>
  <si>
    <t>GWP 6th AR</t>
  </si>
  <si>
    <r>
      <t>** La utilización de la biomasa (madera, pellets, biogás, etc.) como combustible se considera neutra en emisiones de CO</t>
    </r>
    <r>
      <rPr>
        <vertAlign val="subscript"/>
        <sz val="10"/>
        <color indexed="56"/>
        <rFont val="Arial Narrow"/>
        <family val="2"/>
      </rPr>
      <t>2</t>
    </r>
    <r>
      <rPr>
        <sz val="10"/>
        <color indexed="56"/>
        <rFont val="Arial Narrow"/>
        <family val="2"/>
      </rPr>
      <t xml:space="preserve"> al ser de origen biogénico, pero sí producirá emisiones de CH</t>
    </r>
    <r>
      <rPr>
        <vertAlign val="subscript"/>
        <sz val="10"/>
        <color indexed="56"/>
        <rFont val="Arial Narrow"/>
        <family val="2"/>
      </rPr>
      <t>4</t>
    </r>
    <r>
      <rPr>
        <sz val="10"/>
        <color indexed="56"/>
        <rFont val="Arial Narrow"/>
        <family val="2"/>
      </rPr>
      <t xml:space="preserve"> y N</t>
    </r>
    <r>
      <rPr>
        <vertAlign val="subscript"/>
        <sz val="10"/>
        <color indexed="56"/>
        <rFont val="Arial Narrow"/>
        <family val="2"/>
      </rPr>
      <t>2</t>
    </r>
    <r>
      <rPr>
        <sz val="10"/>
        <color indexed="56"/>
        <rFont val="Arial Narrow"/>
        <family val="2"/>
      </rPr>
      <t>O.</t>
    </r>
  </si>
  <si>
    <r>
      <rPr>
        <vertAlign val="superscript"/>
        <sz val="10"/>
        <color indexed="56"/>
        <rFont val="Arial Narrow"/>
        <family val="2"/>
      </rPr>
      <t>(1)</t>
    </r>
    <r>
      <rPr>
        <sz val="10"/>
        <color indexed="56"/>
        <rFont val="Arial Narrow"/>
        <family val="2"/>
      </rPr>
      <t xml:space="preserve"> Gas propano y gas butano: se proporcionan únicamente factores de emisión de CO</t>
    </r>
    <r>
      <rPr>
        <vertAlign val="subscript"/>
        <sz val="10"/>
        <color indexed="56"/>
        <rFont val="Arial Narrow"/>
        <family val="2"/>
      </rPr>
      <t>2</t>
    </r>
    <r>
      <rPr>
        <sz val="10"/>
        <color indexed="56"/>
        <rFont val="Arial Narrow"/>
        <family val="2"/>
      </rPr>
      <t xml:space="preserve">. </t>
    </r>
  </si>
  <si>
    <r>
      <t xml:space="preserve">    Factor emisión (por defecto) </t>
    </r>
    <r>
      <rPr>
        <b/>
        <vertAlign val="superscript"/>
        <sz val="10"/>
        <color rgb="FFFFFFFF"/>
        <rFont val="Arial Narrow"/>
        <family val="2"/>
      </rPr>
      <t>(1)</t>
    </r>
  </si>
  <si>
    <r>
      <rPr>
        <vertAlign val="superscript"/>
        <sz val="10"/>
        <color theme="3"/>
        <rFont val="Arial Narrow"/>
        <family val="2"/>
      </rPr>
      <t>(1)</t>
    </r>
    <r>
      <rPr>
        <sz val="10"/>
        <color theme="3"/>
        <rFont val="Arial Narrow"/>
        <family val="2"/>
      </rPr>
      <t xml:space="preserve"> Categoría de vehículo según la clasificación de vehículos la UNECE (United Nations Economic Commission for Europe): https://unece.org/classification-and-definition-vehicles</t>
    </r>
  </si>
  <si>
    <r>
      <t xml:space="preserve"> - </t>
    </r>
    <r>
      <rPr>
        <i/>
        <sz val="10"/>
        <color theme="3"/>
        <rFont val="Arial Narrow"/>
        <family val="2"/>
      </rPr>
      <t>Camiones (N2 y N3)</t>
    </r>
    <r>
      <rPr>
        <sz val="10"/>
        <color theme="3"/>
        <rFont val="Arial Narrow"/>
        <family val="2"/>
      </rPr>
      <t>: vehículos de mercancías de más de 3,5 toneladas (N2, N3)</t>
    </r>
  </si>
  <si>
    <r>
      <t xml:space="preserve"> - </t>
    </r>
    <r>
      <rPr>
        <i/>
        <sz val="10"/>
        <color theme="3"/>
        <rFont val="Arial Narrow"/>
        <family val="2"/>
      </rPr>
      <t>Autobuses (M)</t>
    </r>
    <r>
      <rPr>
        <sz val="10"/>
        <color theme="3"/>
        <rFont val="Arial Narrow"/>
        <family val="2"/>
      </rPr>
      <t>: categorías M2 y M3</t>
    </r>
  </si>
  <si>
    <r>
      <t xml:space="preserve"> - </t>
    </r>
    <r>
      <rPr>
        <i/>
        <sz val="10"/>
        <color theme="3"/>
        <rFont val="Arial Narrow"/>
        <family val="2"/>
      </rPr>
      <t>Ciclomotores (L)</t>
    </r>
    <r>
      <rPr>
        <sz val="10"/>
        <color theme="3"/>
        <rFont val="Arial Narrow"/>
        <family val="2"/>
      </rPr>
      <t>: categorías L1e y L2e</t>
    </r>
  </si>
  <si>
    <r>
      <t xml:space="preserve"> - M</t>
    </r>
    <r>
      <rPr>
        <i/>
        <sz val="10"/>
        <color theme="3"/>
        <rFont val="Arial Narrow"/>
        <family val="2"/>
      </rPr>
      <t>otocicletas (L)</t>
    </r>
    <r>
      <rPr>
        <sz val="10"/>
        <color theme="3"/>
        <rFont val="Arial Narrow"/>
        <family val="2"/>
      </rPr>
      <t>: categorías L3e, L4e, L5e, L6e y L7e</t>
    </r>
  </si>
  <si>
    <r>
      <rPr>
        <vertAlign val="superscript"/>
        <sz val="10"/>
        <color rgb="FF1F497D"/>
        <rFont val="Arial Narrow"/>
        <family val="2"/>
      </rPr>
      <t xml:space="preserve">(2) </t>
    </r>
    <r>
      <rPr>
        <sz val="10"/>
        <color rgb="FF1F497D"/>
        <rFont val="Arial Narrow"/>
        <family val="2"/>
      </rPr>
      <t>Si en su factura la denominación del combustible es gasolina o gasóleo (no se especifica la proporción de biocombustible), deberá escoger la opción más conservadora que en caso de ser gasolina será «E5», y en caso de ser gasóleo A, será «B7».</t>
    </r>
  </si>
  <si>
    <r>
      <t>Los factores de emisión de CO</t>
    </r>
    <r>
      <rPr>
        <vertAlign val="subscript"/>
        <sz val="10"/>
        <color rgb="FF1F497D"/>
        <rFont val="Arial Narrow"/>
        <family val="2"/>
      </rPr>
      <t>2</t>
    </r>
    <r>
      <rPr>
        <sz val="10"/>
        <color rgb="FF1F497D"/>
        <rFont val="Arial Narrow"/>
        <family val="2"/>
      </rPr>
      <t xml:space="preserve"> de todos los tipos de combustible y categorías de vehículos incluyen las emisiones debidas a los lubricantes.</t>
    </r>
  </si>
  <si>
    <r>
      <rPr>
        <vertAlign val="superscript"/>
        <sz val="10"/>
        <color theme="3"/>
        <rFont val="Arial Narrow"/>
        <family val="2"/>
      </rPr>
      <t xml:space="preserve">(4) </t>
    </r>
    <r>
      <rPr>
        <sz val="10"/>
        <color theme="3"/>
        <rFont val="Arial Narrow"/>
        <family val="2"/>
      </rPr>
      <t>Cantidad de combustible expresada en las unidades indicadas en la columna “Tipo de combustible”. Si solo dispone del dato en euros gastados en combustible en ese periodo, se recomienda realizar la conversión a litros consumidos a partir de los precios que aparecen en el geoportal de hidrocarburos (</t>
    </r>
    <r>
      <rPr>
        <u/>
        <sz val="10"/>
        <color indexed="12"/>
        <rFont val="Arial Narrow"/>
        <family val="2"/>
      </rPr>
      <t>https://energia.gob.es/es-es/Servicios/Paginas/consultasdecarburantes.aspx</t>
    </r>
    <r>
      <rPr>
        <sz val="10"/>
        <color theme="3"/>
        <rFont val="Arial Narrow"/>
        <family val="2"/>
      </rPr>
      <t>)</t>
    </r>
  </si>
  <si>
    <r>
      <rPr>
        <vertAlign val="superscript"/>
        <sz val="10"/>
        <color theme="3"/>
        <rFont val="Arial Narrow"/>
        <family val="2"/>
      </rPr>
      <t xml:space="preserve">(5) </t>
    </r>
    <r>
      <rPr>
        <sz val="10"/>
        <color theme="3"/>
        <rFont val="Arial Narrow"/>
        <family val="2"/>
      </rPr>
      <t>CNG y LNG para camiones (N2, N3): se proporcionan únicamente factores de emisión de CO</t>
    </r>
    <r>
      <rPr>
        <vertAlign val="subscript"/>
        <sz val="10"/>
        <color theme="3"/>
        <rFont val="Arial Narrow"/>
        <family val="2"/>
      </rPr>
      <t>2</t>
    </r>
    <r>
      <rPr>
        <sz val="10"/>
        <color theme="3"/>
        <rFont val="Arial Narrow"/>
        <family val="2"/>
      </rPr>
      <t>.</t>
    </r>
  </si>
  <si>
    <r>
      <rPr>
        <vertAlign val="superscript"/>
        <sz val="10"/>
        <color rgb="FF1F497D"/>
        <rFont val="Arial Narrow"/>
        <family val="2"/>
      </rPr>
      <t xml:space="preserve">(3) </t>
    </r>
    <r>
      <rPr>
        <sz val="10"/>
        <color rgb="FF1F497D"/>
        <rFont val="Arial Narrow"/>
        <family val="2"/>
      </rPr>
      <t>Adblue: introduzca el dato de litros de AdBlue consumidos durante el evento.  El factor de emisión de CO</t>
    </r>
    <r>
      <rPr>
        <vertAlign val="subscript"/>
        <sz val="10"/>
        <color rgb="FF1F497D"/>
        <rFont val="Arial Narrow"/>
        <family val="2"/>
      </rPr>
      <t>2</t>
    </r>
    <r>
      <rPr>
        <sz val="10"/>
        <color rgb="FF1F497D"/>
        <rFont val="Arial Narrow"/>
        <family val="2"/>
      </rPr>
      <t xml:space="preserve"> lleva implícito el contenido de urea del aditivo. No se proporciona factores de emisión de CH</t>
    </r>
    <r>
      <rPr>
        <vertAlign val="subscript"/>
        <sz val="10"/>
        <color rgb="FF1F497D"/>
        <rFont val="Arial Narrow"/>
        <family val="2"/>
      </rPr>
      <t>4</t>
    </r>
    <r>
      <rPr>
        <sz val="10"/>
        <color rgb="FF1F497D"/>
        <rFont val="Arial Narrow"/>
        <family val="2"/>
      </rPr>
      <t xml:space="preserve"> y N</t>
    </r>
    <r>
      <rPr>
        <vertAlign val="subscript"/>
        <sz val="10"/>
        <color rgb="FF1F497D"/>
        <rFont val="Arial Narrow"/>
        <family val="2"/>
      </rPr>
      <t>2</t>
    </r>
    <r>
      <rPr>
        <sz val="10"/>
        <color rgb="FF1F497D"/>
        <rFont val="Arial Narrow"/>
        <family val="2"/>
      </rPr>
      <t>O.</t>
    </r>
  </si>
  <si>
    <r>
      <t>Tipo de Combustible</t>
    </r>
    <r>
      <rPr>
        <b/>
        <vertAlign val="superscript"/>
        <sz val="10"/>
        <color rgb="FFFFFFFF"/>
        <rFont val="Arial Narrow"/>
        <family val="2"/>
      </rPr>
      <t xml:space="preserve"> (2)</t>
    </r>
    <r>
      <rPr>
        <b/>
        <sz val="10"/>
        <color indexed="9"/>
        <rFont val="Arial Narrow"/>
        <family val="2"/>
      </rPr>
      <t xml:space="preserve"> o aditivo </t>
    </r>
    <r>
      <rPr>
        <b/>
        <vertAlign val="superscript"/>
        <sz val="10"/>
        <color rgb="FFFFFFFF"/>
        <rFont val="Arial Narrow"/>
        <family val="2"/>
      </rPr>
      <t>(3)</t>
    </r>
  </si>
  <si>
    <r>
      <t xml:space="preserve">Cantidad comb. (ud) </t>
    </r>
    <r>
      <rPr>
        <b/>
        <vertAlign val="superscript"/>
        <sz val="10"/>
        <color rgb="FFFFFFFF"/>
        <rFont val="Arial Narrow"/>
        <family val="2"/>
      </rPr>
      <t>(4)</t>
    </r>
  </si>
  <si>
    <r>
      <t xml:space="preserve">    Factor emisión (por defecto)</t>
    </r>
    <r>
      <rPr>
        <b/>
        <vertAlign val="superscript"/>
        <sz val="10"/>
        <color rgb="FFFFFFFF"/>
        <rFont val="Arial Narrow"/>
        <family val="2"/>
      </rPr>
      <t xml:space="preserve"> (5)</t>
    </r>
  </si>
  <si>
    <r>
      <rPr>
        <vertAlign val="superscript"/>
        <sz val="10"/>
        <color theme="3"/>
        <rFont val="Arial Narrow"/>
        <family val="2"/>
      </rPr>
      <t xml:space="preserve">(2) </t>
    </r>
    <r>
      <rPr>
        <sz val="10"/>
        <color theme="3"/>
        <rFont val="Arial Narrow"/>
        <family val="2"/>
      </rPr>
      <t>Se consideran tipos de combustible genéricos que incluyen la parte biogénica que se estima que contienen cada año en España. Las emisiones de esta parte biogénica son nulas por lo que el factor de emisión de CO</t>
    </r>
    <r>
      <rPr>
        <vertAlign val="subscript"/>
        <sz val="10"/>
        <color theme="3"/>
        <rFont val="Arial Narrow"/>
        <family val="2"/>
      </rPr>
      <t>2</t>
    </r>
    <r>
      <rPr>
        <sz val="10"/>
        <color theme="3"/>
        <rFont val="Arial Narrow"/>
        <family val="2"/>
      </rPr>
      <t xml:space="preserve"> se corresponde únicamente con la parte fósil.</t>
    </r>
  </si>
  <si>
    <r>
      <t>Los factores de emisión</t>
    </r>
    <r>
      <rPr>
        <sz val="10"/>
        <color rgb="FF1F497D"/>
        <rFont val="Arial Narrow"/>
        <family val="2"/>
      </rPr>
      <t xml:space="preserve"> por km no incluyen las emisiones debidas a los lubricantes.</t>
    </r>
  </si>
  <si>
    <r>
      <rPr>
        <vertAlign val="superscript"/>
        <sz val="10"/>
        <color theme="3"/>
        <rFont val="Arial Narrow"/>
        <family val="2"/>
      </rPr>
      <t xml:space="preserve">(3) </t>
    </r>
    <r>
      <rPr>
        <sz val="10"/>
        <color theme="3"/>
        <rFont val="Arial Narrow"/>
        <family val="2"/>
      </rPr>
      <t>Gasóleo, CNG y LNG para camiones (N2, N3): se proporcionan únicamente factores de emisión de CO</t>
    </r>
    <r>
      <rPr>
        <vertAlign val="subscript"/>
        <sz val="10"/>
        <color theme="3"/>
        <rFont val="Arial Narrow"/>
        <family val="2"/>
      </rPr>
      <t>2</t>
    </r>
    <r>
      <rPr>
        <sz val="10"/>
        <color theme="3"/>
        <rFont val="Arial Narrow"/>
        <family val="2"/>
      </rPr>
      <t xml:space="preserve">. </t>
    </r>
  </si>
  <si>
    <r>
      <t xml:space="preserve">    Factor emisión (por defecto) </t>
    </r>
    <r>
      <rPr>
        <b/>
        <vertAlign val="superscript"/>
        <sz val="10"/>
        <color rgb="FFFFFFFF"/>
        <rFont val="Arial Narrow"/>
        <family val="2"/>
      </rPr>
      <t>(3)</t>
    </r>
  </si>
  <si>
    <r>
      <t xml:space="preserve">–  </t>
    </r>
    <r>
      <rPr>
        <i/>
        <sz val="10"/>
        <color theme="3"/>
        <rFont val="Arial Narrow"/>
        <family val="2"/>
      </rPr>
      <t>Maquinaria móvil industrial</t>
    </r>
    <r>
      <rPr>
        <sz val="10"/>
        <color theme="3"/>
        <rFont val="Arial Narrow"/>
        <family val="2"/>
      </rPr>
      <t xml:space="preserve">: Actividad que contempla el parque de maquinaria móvil que opera en espacios abiertos, esencialmente en las ramas de la minería, construcción, obras públicas e industria. Podrían ser extendedoras asfálticas, compactadoras, carros de perforación, excavadoras, motoniveladoras, explanadoras, tractores oruga, retrocargadoras, zanjadoras, fresadoras, etc. (SNAP 08.08.). </t>
    </r>
    <r>
      <rPr>
        <sz val="10"/>
        <color rgb="FF1F497D"/>
        <rFont val="Arial Narrow"/>
        <family val="2"/>
      </rPr>
      <t xml:space="preserve">En esta categoría también puede incluirse a las carretillas elevadoras. </t>
    </r>
    <r>
      <rPr>
        <sz val="10"/>
        <color rgb="FFFF0000"/>
        <rFont val="Arial Narrow"/>
        <family val="2"/>
      </rPr>
      <t xml:space="preserve">
  </t>
    </r>
  </si>
  <si>
    <r>
      <rPr>
        <vertAlign val="superscript"/>
        <sz val="10"/>
        <color theme="3"/>
        <rFont val="Arial Narrow"/>
        <family val="2"/>
      </rPr>
      <t>(2)</t>
    </r>
    <r>
      <rPr>
        <sz val="10"/>
        <color theme="3"/>
        <rFont val="Arial Narrow"/>
        <family val="2"/>
      </rPr>
      <t xml:space="preserve"> Los factores de emisión de CO</t>
    </r>
    <r>
      <rPr>
        <vertAlign val="subscript"/>
        <sz val="10"/>
        <color theme="3"/>
        <rFont val="Arial Narrow"/>
        <family val="2"/>
      </rPr>
      <t>2</t>
    </r>
    <r>
      <rPr>
        <sz val="10"/>
        <color theme="3"/>
        <rFont val="Arial Narrow"/>
        <family val="2"/>
      </rPr>
      <t xml:space="preserve"> de los lubricantes hacen referencia a la oxidación del contenido de carbono en el lubricante. No se proporcionan factores de emisión de CH</t>
    </r>
    <r>
      <rPr>
        <vertAlign val="subscript"/>
        <sz val="10"/>
        <color theme="3"/>
        <rFont val="Arial Narrow"/>
        <family val="2"/>
      </rPr>
      <t>4</t>
    </r>
    <r>
      <rPr>
        <sz val="10"/>
        <color theme="3"/>
        <rFont val="Arial Narrow"/>
        <family val="2"/>
      </rPr>
      <t xml:space="preserve"> y N</t>
    </r>
    <r>
      <rPr>
        <vertAlign val="subscript"/>
        <sz val="10"/>
        <color theme="3"/>
        <rFont val="Arial Narrow"/>
        <family val="2"/>
      </rPr>
      <t>2</t>
    </r>
    <r>
      <rPr>
        <sz val="10"/>
        <color theme="3"/>
        <rFont val="Arial Narrow"/>
        <family val="2"/>
      </rPr>
      <t>O.</t>
    </r>
  </si>
  <si>
    <r>
      <t>Tipo de Combustible o lubricante</t>
    </r>
    <r>
      <rPr>
        <b/>
        <vertAlign val="superscript"/>
        <sz val="10"/>
        <color rgb="FFFFFFFF"/>
        <rFont val="Arial Narrow"/>
        <family val="2"/>
      </rPr>
      <t>(2)</t>
    </r>
  </si>
  <si>
    <t>https://gdo.cnmc.es/CNMC/accesoEtiquetado.do</t>
  </si>
  <si>
    <r>
      <rPr>
        <vertAlign val="superscript"/>
        <sz val="10"/>
        <color theme="3"/>
        <rFont val="Arial Narrow"/>
        <family val="2"/>
      </rPr>
      <t>(2)</t>
    </r>
    <r>
      <rPr>
        <sz val="10"/>
        <color theme="3"/>
        <rFont val="Arial Narrow"/>
        <family val="2"/>
      </rPr>
      <t>Factor de mix eléctrico empleado por cada comercializadora que expresa las emisiones de CO</t>
    </r>
    <r>
      <rPr>
        <vertAlign val="subscript"/>
        <sz val="10"/>
        <color theme="3"/>
        <rFont val="Arial Narrow"/>
        <family val="2"/>
      </rPr>
      <t>2</t>
    </r>
    <r>
      <rPr>
        <sz val="10"/>
        <color theme="3"/>
        <rFont val="Arial Narrow"/>
        <family val="2"/>
      </rPr>
      <t xml:space="preserve"> asociadas a la generación de la electricidad que se consume. Este dato aparecerá automáticamente en función del año y la comercializadora seleccionada </t>
    </r>
  </si>
  <si>
    <r>
      <t xml:space="preserve">        Factor emisión (por defecto)</t>
    </r>
    <r>
      <rPr>
        <b/>
        <vertAlign val="superscript"/>
        <sz val="10"/>
        <color rgb="FFFFFFFF"/>
        <rFont val="Arial Narrow"/>
        <family val="2"/>
      </rPr>
      <t xml:space="preserve"> (1)</t>
    </r>
  </si>
  <si>
    <r>
      <t xml:space="preserve">       Factor emisión (por defecto) </t>
    </r>
    <r>
      <rPr>
        <b/>
        <vertAlign val="superscript"/>
        <sz val="10"/>
        <color rgb="FFFFFFFF"/>
        <rFont val="Arial Narrow"/>
        <family val="2"/>
      </rPr>
      <t>(1)</t>
    </r>
  </si>
  <si>
    <t>Consumo de combustibles en equipos de transporte de materiales del evento, tales como vehículos de motor, camiones, utilizados en el evento. Además, se incluyen en esta pestaña los consumos de combustible de la maquinaria móvil (cortacésped, etc.).</t>
  </si>
  <si>
    <t>Camiones (N2, N3)*</t>
  </si>
  <si>
    <t>TurismoLPG(*)</t>
  </si>
  <si>
    <t>TurismoCNG(*)</t>
  </si>
  <si>
    <t>FurgonetaGasóleo(*)</t>
  </si>
  <si>
    <t>FurgonetaGasolina(*)</t>
  </si>
  <si>
    <t>CamiónGasóleo(*)</t>
  </si>
  <si>
    <t>CamiónGasolina(*)</t>
  </si>
  <si>
    <t>CamiónCNG(*)</t>
  </si>
  <si>
    <t>MotoGasolina(*)</t>
  </si>
  <si>
    <t>TurismoGasóleo(*)</t>
  </si>
  <si>
    <t>TurismoGasolina(*)</t>
  </si>
  <si>
    <t>V0</t>
  </si>
  <si>
    <r>
      <t>kg CO</t>
    </r>
    <r>
      <rPr>
        <vertAlign val="subscript"/>
        <sz val="11"/>
        <color indexed="8"/>
        <rFont val="Arial Narrow"/>
        <family val="2"/>
      </rPr>
      <t>2</t>
    </r>
    <r>
      <rPr>
        <sz val="11"/>
        <color indexed="8"/>
        <rFont val="Arial Narrow"/>
        <family val="2"/>
      </rPr>
      <t>e/asistente</t>
    </r>
  </si>
  <si>
    <r>
      <t>kg CO</t>
    </r>
    <r>
      <rPr>
        <b/>
        <vertAlign val="subscript"/>
        <sz val="12"/>
        <color indexed="8"/>
        <rFont val="Arial Narrow"/>
        <family val="2"/>
      </rPr>
      <t>2</t>
    </r>
    <r>
      <rPr>
        <b/>
        <sz val="12"/>
        <color indexed="8"/>
        <rFont val="Arial Narrow"/>
        <family val="2"/>
      </rPr>
      <t>e/asistente</t>
    </r>
  </si>
  <si>
    <r>
      <t xml:space="preserve"> kg CO</t>
    </r>
    <r>
      <rPr>
        <b/>
        <vertAlign val="subscript"/>
        <sz val="10"/>
        <color indexed="9"/>
        <rFont val="Arial Narrow"/>
        <family val="2"/>
      </rPr>
      <t>2</t>
    </r>
    <r>
      <rPr>
        <b/>
        <sz val="10"/>
        <color indexed="9"/>
        <rFont val="Arial Narrow"/>
        <family val="2"/>
      </rPr>
      <t>e /</t>
    </r>
  </si>
  <si>
    <t>Emisiones kgCO2e</t>
  </si>
  <si>
    <t>asistentes</t>
  </si>
  <si>
    <t>Cambio denominacion de la Consejería (Decreto del Presidente 6/2024, de 29 de julio, sobre reestructuración de Consejerías.).</t>
  </si>
  <si>
    <t>V1</t>
  </si>
  <si>
    <t>Otro</t>
  </si>
  <si>
    <r>
      <t>Tipología</t>
    </r>
    <r>
      <rPr>
        <b/>
        <vertAlign val="superscript"/>
        <sz val="10"/>
        <color rgb="FFFFFFFF"/>
        <rFont val="Arial Narrow"/>
        <family val="2"/>
      </rPr>
      <t>(2)</t>
    </r>
  </si>
  <si>
    <t>(2) Si el material utiizado no encaja en la tipología marcada puede usarse la opción de otros. En este caso deberá de decidirse la unidad de expresión y el factor de emisión.</t>
  </si>
  <si>
    <t>(2) Si el tipo de comida no encaja en la tipología marcada puede usarse la opción de otros. En este caso deberá de decidirse la unidad de expresión y el factor de emisión.</t>
  </si>
  <si>
    <r>
      <t>Tipo de comida</t>
    </r>
    <r>
      <rPr>
        <b/>
        <vertAlign val="superscript"/>
        <sz val="10"/>
        <color rgb="FFFFFFFF"/>
        <rFont val="Arial Narrow"/>
        <family val="2"/>
      </rPr>
      <t>(2)</t>
    </r>
  </si>
  <si>
    <t>Montaje Proveedores</t>
  </si>
  <si>
    <t>Montaje Equipo</t>
  </si>
  <si>
    <t>D.1    Movilidad proveedores</t>
  </si>
  <si>
    <t>D.2    Movilidad Equipo</t>
  </si>
  <si>
    <t>Celebración Proveedores</t>
  </si>
  <si>
    <t>Celebración Equipo</t>
  </si>
  <si>
    <t>Desmontaje Proveedores</t>
  </si>
  <si>
    <t>Desmontaje Equipo</t>
  </si>
  <si>
    <t xml:space="preserve">Distancia total (Km.) </t>
  </si>
  <si>
    <t>Completar las tablas con los datos de actividad relativos a la movilidad de los proveedores y el equipo organizador obtenidos a través de la" Plantilla Proveedores_Resultados" (apartado 2. Resultados movilidad Equipo) que podrá encontrar como documentacion auxiliar a esta calculadora. Para evitar problemas de uso y facilitarle la labor, se recomienda utilizar un Copia-Pega de los campos de esta plantilla.</t>
  </si>
  <si>
    <t xml:space="preserve">Completar las tablas con los datos de actividad relativos a la movilidad de los proveedores y el equipo organizador obtenidos a través de la "Plantilla Proveedores_Resultados" (apartado 2. Resultados movilidad Equipo) que podrá encontrar como documentacion auxiliar a esta calculadora. Para evitar problemas de uso y facilitarle la labor, se recomienda utilizar un Copia-Pega de los campos de esta plantilla. </t>
  </si>
  <si>
    <t>Indicar el número de noches que pernoctan los proveedores y el equipo organizador con motivo del evento. Esta información puede obtenerse mediante los resultados obtenidos en la  "Plantilla Proveedores_Resultados" (apartados  "3. Resultados pernoctaciones Equipo" y "5. Resultados pernoctaciones Proveedores" ) que podrá encontrar como documentacion auxiliar a esta calculadora.</t>
  </si>
  <si>
    <t>E.1    Movilidad Asistentes: CIUDAD  DE ORIGEN - CIUDAD EVENTO</t>
  </si>
  <si>
    <t>E.2    Movilidad Asistentes: DENTRO DE LA CIUDAD DEL EVENTO</t>
  </si>
  <si>
    <t>Nº personas que viajan en cada medio de transporte hacia la ciudad</t>
  </si>
  <si>
    <t>Completar las tabla con los datos relativos a la movilidad de los asistentes. Esta información se obtiene a partir de las encuestas realizadas los días previos, durante y posterior al evento.  Encontrará un modelo de encuesta de movilidad en la "Plantilla Movilidad Asistentes" que podrá encontrar como documentacion auxiliar a esta calculadora. Para evitar problemas de uso y facilitarle la labor, se recomienda utilizar un Copia-Pega de los campos de  esta plantilla (apartado 2. "Resultados movilidad asistentes") a la calculadora.</t>
  </si>
  <si>
    <t>De cara a conocer la representatividad de la muestra considerada se debe indicar el número de asistentes encuestados (dato que debe coincidir con el de la "Plantilla Asistentes" así como el dato de nivel de confianza de la encuesta (de partida se soliita el 95%). El resto de campos se autocomplementan.</t>
  </si>
  <si>
    <t>Indicar el número de noches que pernoctan los asistentes al evento. Esta información puede obtenerse mediante los resultados obtenidos en la  "Plantilla Asistentes" (apartado  "3. Resultados pernoctaciones asistentes" ) que podrá encontrar como documentacion auxiliar a esta calculadora.</t>
  </si>
  <si>
    <t>(2) Si el material utiizado no encaja en la tipología marcada o bien no aparece en el desplegable del campo "materia principal" puede usarse la opción de otros. En este caso deberá de decidirse la unidad de expresión y el factor de emisión.</t>
  </si>
  <si>
    <t>V2</t>
  </si>
  <si>
    <r>
      <t>Kg CO</t>
    </r>
    <r>
      <rPr>
        <b/>
        <vertAlign val="subscript"/>
        <sz val="11"/>
        <color indexed="9"/>
        <rFont val="Arial Narrow"/>
        <family val="2"/>
      </rPr>
      <t>2</t>
    </r>
    <r>
      <rPr>
        <b/>
        <sz val="11"/>
        <color indexed="9"/>
        <rFont val="Arial Narrow"/>
        <family val="2"/>
      </rPr>
      <t>e</t>
    </r>
  </si>
  <si>
    <t>Emisiones relativas (Kg CO2/ud)</t>
  </si>
  <si>
    <r>
      <t>Kg CO</t>
    </r>
    <r>
      <rPr>
        <vertAlign val="subscript"/>
        <sz val="11"/>
        <color indexed="8"/>
        <rFont val="Arial Narrow"/>
        <family val="2"/>
      </rPr>
      <t xml:space="preserve">2 </t>
    </r>
    <r>
      <rPr>
        <sz val="11"/>
        <color indexed="8"/>
        <rFont val="Arial Narrow"/>
        <family val="2"/>
      </rPr>
      <t>e</t>
    </r>
  </si>
  <si>
    <t>Kg CO2 e</t>
  </si>
  <si>
    <r>
      <rPr>
        <b/>
        <u/>
        <sz val="13"/>
        <color rgb="FF0070C0"/>
        <rFont val="Arial Narrow"/>
        <family val="2"/>
      </rPr>
      <t>Resultados</t>
    </r>
    <r>
      <rPr>
        <b/>
        <sz val="13"/>
        <color rgb="FF0070C0"/>
        <rFont val="Arial Narrow"/>
        <family val="2"/>
      </rPr>
      <t xml:space="preserve"> (</t>
    </r>
    <r>
      <rPr>
        <sz val="13"/>
        <color rgb="FF0070C0"/>
        <rFont val="Arial Narrow"/>
        <family val="2"/>
      </rPr>
      <t xml:space="preserve">el dato a introducir en el </t>
    </r>
    <r>
      <rPr>
        <b/>
        <sz val="13"/>
        <color rgb="FF0070C0"/>
        <rFont val="Arial Narrow"/>
        <family val="2"/>
      </rPr>
      <t xml:space="preserve">formulario </t>
    </r>
    <r>
      <rPr>
        <sz val="13"/>
        <color rgb="FF0070C0"/>
        <rFont val="Arial Narrow"/>
        <family val="2"/>
      </rPr>
      <t>en caso de solicitar la inscripción en el Registro es el expresado en Kg</t>
    </r>
    <r>
      <rPr>
        <b/>
        <sz val="13"/>
        <color rgb="FF0070C0"/>
        <rFont val="Arial Narrow"/>
        <family val="2"/>
      </rPr>
      <t xml:space="preserve"> CO</t>
    </r>
    <r>
      <rPr>
        <b/>
        <vertAlign val="subscript"/>
        <sz val="13"/>
        <color rgb="FF0070C0"/>
        <rFont val="Arial Narrow"/>
        <family val="2"/>
      </rPr>
      <t>2</t>
    </r>
    <r>
      <rPr>
        <b/>
        <sz val="13"/>
        <color rgb="FF0070C0"/>
        <rFont val="Arial Narrow"/>
        <family val="2"/>
      </rPr>
      <t>e)</t>
    </r>
  </si>
  <si>
    <r>
      <rPr>
        <vertAlign val="superscript"/>
        <sz val="10"/>
        <color theme="3"/>
        <rFont val="Arial Narrow"/>
        <family val="2"/>
      </rPr>
      <t>(1)</t>
    </r>
    <r>
      <rPr>
        <sz val="10"/>
        <color theme="3"/>
        <rFont val="Arial Narrow"/>
        <family val="2"/>
      </rPr>
      <t xml:space="preserve"> Las tipologías de maquinaria se definen de la siguiente manera (Sistema Español de Inventarios:</t>
    </r>
  </si>
  <si>
    <r>
      <rPr>
        <i/>
        <vertAlign val="superscript"/>
        <sz val="10"/>
        <color theme="3"/>
        <rFont val="Arial Narrow"/>
        <family val="2"/>
      </rPr>
      <t xml:space="preserve">(1) </t>
    </r>
    <r>
      <rPr>
        <i/>
        <sz val="10"/>
        <color theme="3"/>
        <rFont val="Arial Narrow"/>
        <family val="2"/>
      </rPr>
      <t>Las tipologías de maquinaria se definen de la siguiente manera (Sistema Español de Inventarios:</t>
    </r>
  </si>
  <si>
    <r>
      <t xml:space="preserve"> Dato de consumo (</t>
    </r>
    <r>
      <rPr>
        <b/>
        <sz val="9"/>
        <color indexed="9"/>
        <rFont val="Source Sans Pro"/>
        <family val="2"/>
      </rPr>
      <t>kWh)</t>
    </r>
  </si>
  <si>
    <t>Vehículo/Maquinaria</t>
  </si>
  <si>
    <t xml:space="preserve">Complete en caso de que se hagan uso de vehículos de transporte o de maquinaria eléctrica que se sirvan de puntos de recarga no vinculados a las instralaciones del centro donde se celebre el evento. </t>
  </si>
  <si>
    <t>Factor Mix eléc. kg CO2/kWh</t>
  </si>
  <si>
    <t>Emisiones kg CO2</t>
  </si>
  <si>
    <t>B.1.-CONSUMO DECOMBUSTIBLE EN VEHÍCULOS Y MAQUINARIA.</t>
  </si>
  <si>
    <t>B.2- CONSUMO DE ELECTRICIDAD EN VEHÍCULOS Y MAQUINARIA.</t>
  </si>
  <si>
    <t>Opción 1: Cantidad de combustible consumido</t>
  </si>
  <si>
    <t>Opción 2: distancia recorrida (km)</t>
  </si>
  <si>
    <r>
      <rPr>
        <u/>
        <sz val="11"/>
        <color theme="3"/>
        <rFont val="Arial Narrow"/>
        <family val="2"/>
      </rPr>
      <t xml:space="preserve">A continuación se proporcionan dos tablas en función de los datos de actividad disponibles, </t>
    </r>
    <r>
      <rPr>
        <sz val="11"/>
        <color theme="3"/>
        <rFont val="Arial Narrow"/>
        <family val="2"/>
      </rPr>
      <t xml:space="preserve">deberá cumplimentar únicamente una de las dos opciones: 
  - </t>
    </r>
    <r>
      <rPr>
        <i/>
        <sz val="11"/>
        <color theme="3"/>
        <rFont val="Arial Narrow"/>
        <family val="2"/>
      </rPr>
      <t>Opción 1</t>
    </r>
    <r>
      <rPr>
        <sz val="11"/>
        <color theme="3"/>
        <rFont val="Arial Narrow"/>
        <family val="2"/>
      </rPr>
      <t xml:space="preserve">: los datos necesarios son el tipo de vehículo, tipo de combustible y la cantidad de combustible consumido.
  - </t>
    </r>
    <r>
      <rPr>
        <i/>
        <sz val="11"/>
        <color theme="3"/>
        <rFont val="Arial Narrow"/>
        <family val="2"/>
      </rPr>
      <t xml:space="preserve">Opción 2: </t>
    </r>
    <r>
      <rPr>
        <sz val="11"/>
        <color theme="3"/>
        <rFont val="Arial Narrow"/>
        <family val="2"/>
      </rPr>
      <t>los datos necesarios son el tipo de vehículo, tipo de combustible y la distancia recorrida (expresada en km).</t>
    </r>
  </si>
  <si>
    <t>Incluya en este apartado datos de actividad relacionados con el uso de vehículos de transporte y maquinaria. Se distingue entre la modalidad de uso de motor de combustión o de consumo eléctrico.</t>
  </si>
  <si>
    <t>Opción 1 (Combustible consumido)</t>
  </si>
  <si>
    <t>Opción 2 (km recorridos)</t>
  </si>
  <si>
    <t>FUENTES MÓVILES (TRANSPORTE DE MERCANCÍAS, MAQUINARIA, ETC.)</t>
  </si>
  <si>
    <t>CONSUMO DE ELECTRICIDAD EN LAS INSTALACIONES</t>
  </si>
  <si>
    <t>Resultado Vehículos</t>
  </si>
  <si>
    <t>Vehículos</t>
  </si>
  <si>
    <t>Maquinaria</t>
  </si>
  <si>
    <r>
      <t>Vehículo/Maquinaria</t>
    </r>
    <r>
      <rPr>
        <b/>
        <vertAlign val="superscript"/>
        <sz val="10"/>
        <color theme="0"/>
        <rFont val="Source Sans Pro"/>
        <family val="2"/>
      </rPr>
      <t>(1)</t>
    </r>
  </si>
  <si>
    <r>
      <t>Nombre de la comercializadora suministradora de energía</t>
    </r>
    <r>
      <rPr>
        <b/>
        <vertAlign val="superscript"/>
        <sz val="10"/>
        <color rgb="FFFFFFFF"/>
        <rFont val="Source Sans Pro"/>
        <family val="2"/>
      </rPr>
      <t>(2)</t>
    </r>
  </si>
  <si>
    <r>
      <t>¿Dispone de Garantía de Origen (GdO)?</t>
    </r>
    <r>
      <rPr>
        <b/>
        <vertAlign val="superscript"/>
        <sz val="10"/>
        <color theme="0"/>
        <rFont val="Source Sans Pro"/>
        <family val="2"/>
      </rPr>
      <t>(3)</t>
    </r>
  </si>
  <si>
    <r>
      <rPr>
        <vertAlign val="superscript"/>
        <sz val="10"/>
        <color theme="3"/>
        <rFont val="Arial Narrow"/>
        <family val="2"/>
      </rPr>
      <t>(2)</t>
    </r>
    <r>
      <rPr>
        <sz val="10"/>
        <color theme="3"/>
        <rFont val="Arial Narrow"/>
        <family val="2"/>
      </rPr>
      <t>Comercializadora suministradora de electricidad que tiene contratada la organización durante el año de cálculo. En caso de realizarse recargas en electrolineras o puntos de recarga públicos, deberá indicar la opción “Otras” si desconoce cuál es la comercializadora que suministra la electricidad.</t>
    </r>
  </si>
  <si>
    <r>
      <rPr>
        <vertAlign val="superscript"/>
        <sz val="10"/>
        <color theme="3"/>
        <rFont val="Arial Narrow"/>
        <family val="2"/>
      </rPr>
      <t>(3)</t>
    </r>
    <r>
      <rPr>
        <sz val="10"/>
        <color theme="3"/>
        <rFont val="Arial Narrow"/>
        <family val="2"/>
      </rPr>
      <t xml:space="preserve"> Acreditación, en formato electrónico, que asegura que un número determinado de megavatios-hora de energía eléctrica producidos en una central, en un periodo temporal determinado, han sido generados a partir de fuentes de energía renovables o de cogeneración de alta eficiencia.</t>
    </r>
  </si>
  <si>
    <r>
      <rPr>
        <vertAlign val="superscript"/>
        <sz val="10"/>
        <color theme="3"/>
        <rFont val="Arial Narrow"/>
        <family val="2"/>
      </rPr>
      <t>(1)</t>
    </r>
    <r>
      <rPr>
        <sz val="10"/>
        <color theme="3"/>
        <rFont val="Arial Narrow"/>
        <family val="2"/>
      </rPr>
      <t xml:space="preserve"> Para que se contabilicen correctamente las emisiones, debe seleccionarse en cada registro la opción de vehículo o maquinaria.</t>
    </r>
  </si>
  <si>
    <t>Comercializadoras2024</t>
  </si>
  <si>
    <t>Mix 2024</t>
  </si>
  <si>
    <t>ACCIONA COMERCIALIZADORA B2C, S.L.</t>
  </si>
  <si>
    <t>ACENHOL ENERGIA CANARIAS, S.L</t>
  </si>
  <si>
    <t>AHORA LUZ ENERGIA, S.L.</t>
  </si>
  <si>
    <t>ALPEX IBERICA DE ENERGIA, S.L.U</t>
  </si>
  <si>
    <t>ALQUILER SEGURO ENERGÍA S.A.</t>
  </si>
  <si>
    <t>ASSENN ENERGY, S.L.</t>
  </si>
  <si>
    <t>CANARIAS LUZ ENERGIA RENOVABLE, S.L.</t>
  </si>
  <si>
    <t>CANDELA COMERCIALIZADORA, S.L.</t>
  </si>
  <si>
    <t>CARVISA ENERGIA SL</t>
  </si>
  <si>
    <t>COMERCIALIZADORA DE ENERGIA DIRECTA SL</t>
  </si>
  <si>
    <t>COMERCIALIZADORA ELECTRICA TALAYUELAS S.L</t>
  </si>
  <si>
    <t>COMERCIALIZADORA LUZ RURAL, S.L.</t>
  </si>
  <si>
    <t>CREA ENERGIA ECO, S.L.U.</t>
  </si>
  <si>
    <t>DYNEFF ESPAÑA, S.L.</t>
  </si>
  <si>
    <t>ECOVERGY RENOVABLES, S.L.</t>
  </si>
  <si>
    <t>ELECBALEAR, S.L.</t>
  </si>
  <si>
    <t>ELECTED ENERGY, S.L -</t>
  </si>
  <si>
    <t>ELECTRACOMERCIAL CENTELLES, S.L.</t>
  </si>
  <si>
    <t>ELECTRICA DE CHERA, SCV</t>
  </si>
  <si>
    <t>ELECTRICA DE SOT DE CHERA SCV</t>
  </si>
  <si>
    <t>ELECTRICA DE VINALESA SOCIEDAD COOPERATIVA VALENCIANA</t>
  </si>
  <si>
    <t>ELEGA ENERGIA SL</t>
  </si>
  <si>
    <t>ENERGETICA HOTELERA, S.L.</t>
  </si>
  <si>
    <t>ENERGIA NORDICA GAS Y ELECTRICIDAD</t>
  </si>
  <si>
    <t>ENERGÍAS DE PANTICOSA COMERCIALIZADORA, S.L.</t>
  </si>
  <si>
    <t>ENERGIAS RENOVADORAS, S.L.</t>
  </si>
  <si>
    <t>ENERGY TRADER SOLUTIONS, S.L.</t>
  </si>
  <si>
    <t>EVOLVE ENERGIA, SL</t>
  </si>
  <si>
    <t>FRANK ENERGIA IBERIA, S.L.</t>
  </si>
  <si>
    <t>GALAPAGO ENERGIA, S.L.U.</t>
  </si>
  <si>
    <t>GARCIA MUNTE ENERGIA, S.L</t>
  </si>
  <si>
    <t>GREENING SMART ENERGY, S.L.</t>
  </si>
  <si>
    <t>HELIA COOP V</t>
  </si>
  <si>
    <t>IBERDESA COMERCIALIZADORA SL</t>
  </si>
  <si>
    <t>IBERELECTRICA COMERCIALIZADORA, SL</t>
  </si>
  <si>
    <t>LOOP ELECTRICIDAD Y GAS, S.L</t>
  </si>
  <si>
    <t>NEÓN ENERGÍA EFICIENTE, S.L</t>
  </si>
  <si>
    <t>NIEVES ENERGÍA , S.L.</t>
  </si>
  <si>
    <t>NOBE SOLUCIONES Y ENERGÍA, S.L.</t>
  </si>
  <si>
    <t>PARATIENERGÍA S.L.</t>
  </si>
  <si>
    <t>POWER WATT ENERGY ISLAND, SL</t>
  </si>
  <si>
    <t>SIRAX ENERGY, S.L.</t>
  </si>
  <si>
    <t>SOLWE ENERGIA, S.L.</t>
  </si>
  <si>
    <t>SUMINISTROS ESPECIALES ALGINETENSES S.COOP V.</t>
  </si>
  <si>
    <t>TOTALENERGIES MERCADO ESPAÑA, S.A.U. (EXTINGUIDA)</t>
  </si>
  <si>
    <t>VISALIA ENERGIA S.L.</t>
  </si>
  <si>
    <t>WEKIWI, S.L.</t>
  </si>
  <si>
    <t>ZETA ENERXÍA GALEGA, S.L.</t>
  </si>
  <si>
    <t>2022/24 (**)</t>
  </si>
  <si>
    <t>(**) Factores de emisión MITERD actualizados a 2024. Resto a 2022</t>
  </si>
  <si>
    <t>Valores etiquetado electricidad producida en 2024. Publicado por la CNMC en 2025</t>
  </si>
  <si>
    <t>2022/2024 (*)</t>
  </si>
  <si>
    <t>https://www.miteco.gob.es/es/cambio-climatico/temas/registro-huella.html</t>
  </si>
  <si>
    <r>
      <t>Gasolina  (</t>
    </r>
    <r>
      <rPr>
        <sz val="10"/>
        <color theme="1"/>
        <rFont val="Arial Narrow"/>
        <family val="2"/>
      </rPr>
      <t>l)</t>
    </r>
  </si>
  <si>
    <r>
      <t>E5 (</t>
    </r>
    <r>
      <rPr>
        <sz val="10"/>
        <color theme="1"/>
        <rFont val="Arial Narrow"/>
        <family val="2"/>
      </rPr>
      <t>l)</t>
    </r>
  </si>
  <si>
    <r>
      <t>E10 (</t>
    </r>
    <r>
      <rPr>
        <sz val="10"/>
        <color theme="1"/>
        <rFont val="Arial Narrow"/>
        <family val="2"/>
      </rPr>
      <t>l)</t>
    </r>
  </si>
  <si>
    <r>
      <t>E85 (</t>
    </r>
    <r>
      <rPr>
        <sz val="10"/>
        <color theme="1"/>
        <rFont val="Arial Narrow"/>
        <family val="2"/>
      </rPr>
      <t>l)</t>
    </r>
  </si>
  <si>
    <r>
      <t>E100 (</t>
    </r>
    <r>
      <rPr>
        <sz val="10"/>
        <color theme="1"/>
        <rFont val="Arial Narrow"/>
        <family val="2"/>
      </rPr>
      <t>l)</t>
    </r>
  </si>
  <si>
    <r>
      <t>Gasóleo (</t>
    </r>
    <r>
      <rPr>
        <sz val="10"/>
        <color theme="1"/>
        <rFont val="Arial Narrow"/>
        <family val="2"/>
      </rPr>
      <t>l)</t>
    </r>
  </si>
  <si>
    <r>
      <t>B7 (</t>
    </r>
    <r>
      <rPr>
        <sz val="10"/>
        <color theme="1"/>
        <rFont val="Arial Narrow"/>
        <family val="2"/>
      </rPr>
      <t>l)</t>
    </r>
  </si>
  <si>
    <r>
      <t>B10 (</t>
    </r>
    <r>
      <rPr>
        <sz val="10"/>
        <color theme="1"/>
        <rFont val="Arial Narrow"/>
        <family val="2"/>
      </rPr>
      <t>l)</t>
    </r>
  </si>
  <si>
    <r>
      <t>B20 (</t>
    </r>
    <r>
      <rPr>
        <sz val="10"/>
        <color theme="1"/>
        <rFont val="Arial Narrow"/>
        <family val="2"/>
      </rPr>
      <t>l)</t>
    </r>
  </si>
  <si>
    <r>
      <t>B30 (</t>
    </r>
    <r>
      <rPr>
        <sz val="10"/>
        <color theme="1"/>
        <rFont val="Arial Narrow"/>
        <family val="2"/>
      </rPr>
      <t>l)</t>
    </r>
  </si>
  <si>
    <r>
      <t>B100 (</t>
    </r>
    <r>
      <rPr>
        <sz val="10"/>
        <color theme="1"/>
        <rFont val="Arial Narrow"/>
        <family val="2"/>
      </rPr>
      <t>l)</t>
    </r>
  </si>
  <si>
    <t>Autobuses (M2, M3)**</t>
  </si>
  <si>
    <t>Adecuación fase materiales. Cambios en resto de fases para facilitar el copiado y pegado de datos desde las plantillas de proveedores y asistentes. Actualización de factores de emisión MITERD 2024.</t>
  </si>
  <si>
    <r>
      <t xml:space="preserve">Versión inicial. Publicado Julio </t>
    </r>
    <r>
      <rPr>
        <sz val="11"/>
        <color theme="1"/>
        <rFont val="Arial Narrow"/>
        <family val="2"/>
      </rPr>
      <t>2024</t>
    </r>
  </si>
  <si>
    <r>
      <t>t CO</t>
    </r>
    <r>
      <rPr>
        <b/>
        <vertAlign val="subscript"/>
        <sz val="11"/>
        <color indexed="9"/>
        <rFont val="Arial Narrow"/>
        <family val="2"/>
      </rPr>
      <t>2</t>
    </r>
    <r>
      <rPr>
        <b/>
        <sz val="11"/>
        <color indexed="9"/>
        <rFont val="Arial Narrow"/>
        <family val="2"/>
      </rPr>
      <t>e</t>
    </r>
  </si>
  <si>
    <t>El dato de emisiones a introducir en la solicitud de inscripción es el expresado en t CO2e de la última columna de esta tabla.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</si>
</sst>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0.000"/>
    <numFmt numFmtId="166" formatCode="0.000"/>
    <numFmt numFmtId="167" formatCode="#,##0.0"/>
    <numFmt numFmtId="168" formatCode="#,##0.0000"/>
    <numFmt numFmtId="169" formatCode="0.0000"/>
    <numFmt numFmtId="170" formatCode="0.0%"/>
    <numFmt numFmtId="171" formatCode="??0.0?"/>
    <numFmt numFmtId="172" formatCode="0.000000"/>
    <numFmt numFmtId="173" formatCode="0;\-0;;"/>
    <numFmt numFmtId="174" formatCode="0.00;\-0.00;"/>
    <numFmt numFmtId="175" formatCode="0.000000000"/>
    <numFmt numFmtId="176" formatCode="#,##0.00_ ;\-#,##0.00\ "/>
  </numFmts>
  <fonts count="215"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b/>
      <sz val="14"/>
      <name val="Arial Narrow"/>
      <family val="2"/>
    </font>
    <font>
      <sz val="10"/>
      <name val="Arial Narrow"/>
      <family val="2"/>
    </font>
    <font>
      <b/>
      <sz val="11"/>
      <color indexed="9"/>
      <name val="Arial Narrow"/>
      <family val="2"/>
    </font>
    <font>
      <b/>
      <vertAlign val="subscript"/>
      <sz val="11"/>
      <color indexed="9"/>
      <name val="Arial Narrow"/>
      <family val="2"/>
    </font>
    <font>
      <b/>
      <sz val="11"/>
      <name val="Arial Narrow"/>
      <family val="2"/>
    </font>
    <font>
      <sz val="11"/>
      <name val="Arial Narrow"/>
      <family val="2"/>
    </font>
    <font>
      <b/>
      <sz val="10"/>
      <name val="Arial Narrow"/>
      <family val="2"/>
    </font>
    <font>
      <sz val="11"/>
      <color indexed="8"/>
      <name val="Arial Narrow"/>
      <family val="2"/>
    </font>
    <font>
      <u/>
      <sz val="11"/>
      <color indexed="12"/>
      <name val="Arial Narrow"/>
      <family val="2"/>
    </font>
    <font>
      <vertAlign val="subscript"/>
      <sz val="11"/>
      <color indexed="8"/>
      <name val="Arial Narrow"/>
      <family val="2"/>
    </font>
    <font>
      <vertAlign val="subscript"/>
      <sz val="11"/>
      <name val="Arial Narrow"/>
      <family val="2"/>
    </font>
    <font>
      <b/>
      <sz val="11"/>
      <color indexed="8"/>
      <name val="Arial Narrow"/>
      <family val="2"/>
    </font>
    <font>
      <b/>
      <sz val="10"/>
      <color indexed="9"/>
      <name val="Arial Narrow"/>
      <family val="2"/>
    </font>
    <font>
      <sz val="10"/>
      <color indexed="8"/>
      <name val="Arial Narrow"/>
      <family val="2"/>
    </font>
    <font>
      <b/>
      <sz val="18"/>
      <color indexed="8"/>
      <name val="Arial Narrow"/>
      <family val="2"/>
    </font>
    <font>
      <b/>
      <sz val="12"/>
      <color indexed="9"/>
      <name val="Arial Narrow"/>
      <family val="2"/>
    </font>
    <font>
      <b/>
      <sz val="10"/>
      <color indexed="8"/>
      <name val="Arial Narrow"/>
      <family val="2"/>
    </font>
    <font>
      <b/>
      <vertAlign val="superscript"/>
      <sz val="10"/>
      <color indexed="9"/>
      <name val="Arial Narrow"/>
      <family val="2"/>
    </font>
    <font>
      <b/>
      <vertAlign val="subscript"/>
      <sz val="10"/>
      <color indexed="9"/>
      <name val="Arial Narrow"/>
      <family val="2"/>
    </font>
    <font>
      <b/>
      <sz val="14"/>
      <color indexed="9"/>
      <name val="Arial Narrow"/>
      <family val="2"/>
    </font>
    <font>
      <sz val="10"/>
      <color indexed="23"/>
      <name val="Arial Narrow"/>
      <family val="2"/>
    </font>
    <font>
      <sz val="14"/>
      <color indexed="8"/>
      <name val="Arial Narrow"/>
      <family val="2"/>
    </font>
    <font>
      <b/>
      <sz val="14"/>
      <color indexed="8"/>
      <name val="Arial Narrow"/>
      <family val="2"/>
    </font>
    <font>
      <b/>
      <sz val="11"/>
      <color indexed="23"/>
      <name val="Arial Narrow"/>
      <family val="2"/>
    </font>
    <font>
      <b/>
      <sz val="10"/>
      <color indexed="23"/>
      <name val="Arial Narrow"/>
      <family val="2"/>
    </font>
    <font>
      <b/>
      <sz val="11"/>
      <color indexed="30"/>
      <name val="Arial Narrow"/>
      <family val="2"/>
    </font>
    <font>
      <b/>
      <sz val="10"/>
      <color indexed="30"/>
      <name val="Arial Narrow"/>
      <family val="2"/>
    </font>
    <font>
      <b/>
      <sz val="11"/>
      <color indexed="30"/>
      <name val="Arial Narrow"/>
      <family val="2"/>
    </font>
    <font>
      <b/>
      <sz val="11"/>
      <color indexed="22"/>
      <name val="Arial Narrow"/>
      <family val="2"/>
    </font>
    <font>
      <b/>
      <sz val="11"/>
      <color indexed="23"/>
      <name val="Arial Narrow"/>
      <family val="2"/>
    </font>
    <font>
      <sz val="11"/>
      <color indexed="23"/>
      <name val="Arial Narrow"/>
      <family val="2"/>
    </font>
    <font>
      <b/>
      <sz val="14"/>
      <color indexed="23"/>
      <name val="Arial Narrow"/>
      <family val="2"/>
    </font>
    <font>
      <b/>
      <sz val="14"/>
      <color indexed="30"/>
      <name val="Arial Narrow"/>
      <family val="2"/>
    </font>
    <font>
      <sz val="11"/>
      <color indexed="30"/>
      <name val="Arial Narrow"/>
      <family val="2"/>
    </font>
    <font>
      <sz val="11"/>
      <color indexed="10"/>
      <name val="Calibri"/>
      <family val="2"/>
    </font>
    <font>
      <sz val="10"/>
      <color indexed="9"/>
      <name val="Arial Narrow"/>
      <family val="2"/>
    </font>
    <font>
      <b/>
      <sz val="22"/>
      <color indexed="62"/>
      <name val="Arial Narrow"/>
      <family val="2"/>
    </font>
    <font>
      <sz val="11"/>
      <color indexed="27"/>
      <name val="Calibri"/>
      <family val="2"/>
    </font>
    <font>
      <b/>
      <sz val="10"/>
      <color indexed="23"/>
      <name val="Calibri"/>
      <family val="2"/>
    </font>
    <font>
      <b/>
      <sz val="9"/>
      <color indexed="9"/>
      <name val="Arial Narrow"/>
      <family val="2"/>
    </font>
    <font>
      <b/>
      <sz val="8"/>
      <color indexed="9"/>
      <name val="Arial Narrow"/>
      <family val="2"/>
    </font>
    <font>
      <sz val="6"/>
      <color indexed="8"/>
      <name val="Arial Narrow"/>
      <family val="2"/>
    </font>
    <font>
      <sz val="11"/>
      <color indexed="62"/>
      <name val="Calibri"/>
      <family val="2"/>
    </font>
    <font>
      <sz val="10"/>
      <name val="Arial"/>
      <family val="2"/>
    </font>
    <font>
      <sz val="10"/>
      <name val="Verdana"/>
      <family val="2"/>
    </font>
    <font>
      <b/>
      <sz val="11"/>
      <color indexed="30"/>
      <name val="Arial Narrow"/>
      <family val="2"/>
    </font>
    <font>
      <sz val="10"/>
      <color indexed="8"/>
      <name val="Arial"/>
      <family val="2"/>
    </font>
    <font>
      <sz val="10"/>
      <color indexed="56"/>
      <name val="Arial Narrow"/>
      <family val="2"/>
    </font>
    <font>
      <b/>
      <vertAlign val="subscript"/>
      <sz val="9"/>
      <color indexed="9"/>
      <name val="Arial Narrow"/>
      <family val="2"/>
    </font>
    <font>
      <sz val="9"/>
      <name val="Arial Narrow"/>
      <family val="2"/>
    </font>
    <font>
      <b/>
      <sz val="11"/>
      <color theme="1"/>
      <name val="Calibri"/>
      <family val="2"/>
      <scheme val="minor"/>
    </font>
    <font>
      <sz val="10"/>
      <color rgb="FFCCFFFF"/>
      <name val="Arial Narrow"/>
      <family val="2"/>
    </font>
    <font>
      <sz val="11"/>
      <color rgb="FFCCFFFF"/>
      <name val="Arial Narrow"/>
      <family val="2"/>
    </font>
    <font>
      <b/>
      <sz val="11"/>
      <color rgb="FFCCFFFF"/>
      <name val="Arial Narrow"/>
      <family val="2"/>
    </font>
    <font>
      <b/>
      <sz val="10"/>
      <color theme="3"/>
      <name val="Arial Narrow"/>
      <family val="2"/>
    </font>
    <font>
      <sz val="11"/>
      <color theme="3"/>
      <name val="Arial Narrow"/>
      <family val="2"/>
    </font>
    <font>
      <sz val="10"/>
      <color theme="1"/>
      <name val="Arial Narrow"/>
      <family val="2"/>
    </font>
    <font>
      <sz val="10"/>
      <color theme="3"/>
      <name val="Arial Narrow"/>
      <family val="2"/>
    </font>
    <font>
      <sz val="9"/>
      <color theme="1"/>
      <name val="Calibri"/>
      <family val="2"/>
      <scheme val="minor"/>
    </font>
    <font>
      <sz val="11"/>
      <color rgb="FFCCFFFF"/>
      <name val="Calibri"/>
      <family val="2"/>
      <scheme val="minor"/>
    </font>
    <font>
      <sz val="10"/>
      <color rgb="FFFF0000"/>
      <name val="Arial Narrow"/>
      <family val="2"/>
    </font>
    <font>
      <b/>
      <sz val="14"/>
      <color rgb="FFCCFFFF"/>
      <name val="Arial Narrow"/>
      <family val="2"/>
    </font>
    <font>
      <b/>
      <sz val="12"/>
      <color theme="3"/>
      <name val="Arial Narrow"/>
      <family val="2"/>
    </font>
    <font>
      <b/>
      <sz val="10"/>
      <color theme="0"/>
      <name val="Arial Narrow"/>
      <family val="2"/>
    </font>
    <font>
      <b/>
      <sz val="14"/>
      <color theme="3"/>
      <name val="Arial Narrow"/>
      <family val="2"/>
    </font>
    <font>
      <i/>
      <sz val="11"/>
      <color theme="3"/>
      <name val="Arial Narrow"/>
      <family val="2"/>
    </font>
    <font>
      <b/>
      <sz val="11"/>
      <color theme="0"/>
      <name val="Arial Narrow"/>
      <family val="2"/>
    </font>
    <font>
      <b/>
      <vertAlign val="superscript"/>
      <sz val="10"/>
      <color theme="0"/>
      <name val="Arial Narrow"/>
      <family val="2"/>
    </font>
    <font>
      <sz val="9"/>
      <color theme="3"/>
      <name val="Arial Narrow"/>
      <family val="2"/>
    </font>
    <font>
      <u/>
      <sz val="11"/>
      <color theme="3"/>
      <name val="Arial Narrow"/>
      <family val="2"/>
    </font>
    <font>
      <sz val="12"/>
      <color theme="3"/>
      <name val="Arial Narrow"/>
      <family val="2"/>
    </font>
    <font>
      <sz val="12"/>
      <color theme="4" tint="-0.249977111117893"/>
      <name val="Arial Narrow"/>
      <family val="2"/>
    </font>
    <font>
      <vertAlign val="subscript"/>
      <sz val="10"/>
      <color theme="3"/>
      <name val="Arial Narrow"/>
      <family val="2"/>
    </font>
    <font>
      <vertAlign val="subscript"/>
      <sz val="10"/>
      <color indexed="56"/>
      <name val="Arial Narrow"/>
      <family val="2"/>
    </font>
    <font>
      <sz val="11"/>
      <color rgb="FFFF0000"/>
      <name val="Calibri"/>
      <family val="2"/>
      <scheme val="minor"/>
    </font>
    <font>
      <sz val="11"/>
      <name val="Calibri"/>
      <family val="2"/>
      <scheme val="minor"/>
    </font>
    <font>
      <b/>
      <sz val="11"/>
      <color theme="0" tint="-0.499984740745262"/>
      <name val="Arial Narrow"/>
      <family val="2"/>
    </font>
    <font>
      <b/>
      <i/>
      <sz val="13"/>
      <color rgb="FF0070C0"/>
      <name val="Arial Narrow"/>
      <family val="2"/>
    </font>
    <font>
      <b/>
      <i/>
      <sz val="13"/>
      <color theme="0" tint="-0.499984740745262"/>
      <name val="Arial Narrow"/>
      <family val="2"/>
    </font>
    <font>
      <u/>
      <sz val="11"/>
      <color theme="1"/>
      <name val="Calibri"/>
      <family val="2"/>
      <scheme val="minor"/>
    </font>
    <font>
      <sz val="9"/>
      <color indexed="81"/>
      <name val="Tahoma"/>
      <family val="2"/>
    </font>
    <font>
      <vertAlign val="superscript"/>
      <sz val="10"/>
      <color theme="3"/>
      <name val="Arial Narrow"/>
      <family val="2"/>
    </font>
    <font>
      <sz val="11"/>
      <color theme="0" tint="-0.499984740745262"/>
      <name val="Calibri"/>
      <family val="2"/>
      <scheme val="minor"/>
    </font>
    <font>
      <sz val="10"/>
      <color theme="1"/>
      <name val="Calibri"/>
      <family val="2"/>
      <scheme val="minor"/>
    </font>
    <font>
      <b/>
      <sz val="9"/>
      <color indexed="81"/>
      <name val="Tahoma"/>
      <family val="2"/>
    </font>
    <font>
      <b/>
      <sz val="11"/>
      <name val="Calibri"/>
      <family val="2"/>
      <scheme val="minor"/>
    </font>
    <font>
      <sz val="14"/>
      <color theme="1"/>
      <name val="Calibri"/>
      <family val="2"/>
      <scheme val="minor"/>
    </font>
    <font>
      <u/>
      <sz val="11"/>
      <name val="Calibri"/>
      <family val="2"/>
      <scheme val="minor"/>
    </font>
    <font>
      <i/>
      <u/>
      <sz val="11"/>
      <color theme="1"/>
      <name val="Calibri"/>
      <family val="2"/>
      <scheme val="minor"/>
    </font>
    <font>
      <b/>
      <sz val="12"/>
      <color rgb="FF0066CC"/>
      <name val="Arial Narrow"/>
      <family val="2"/>
    </font>
    <font>
      <b/>
      <sz val="8"/>
      <name val="Arial Narrow"/>
      <family val="2"/>
    </font>
    <font>
      <b/>
      <i/>
      <sz val="11"/>
      <color rgb="FF0066CC"/>
      <name val="Arial Narrow"/>
      <family val="2"/>
    </font>
    <font>
      <sz val="14"/>
      <color theme="0"/>
      <name val="Calibri"/>
      <family val="2"/>
      <scheme val="minor"/>
    </font>
    <font>
      <i/>
      <sz val="11"/>
      <color theme="1"/>
      <name val="Calibri"/>
      <family val="2"/>
      <scheme val="minor"/>
    </font>
    <font>
      <sz val="10"/>
      <name val="Calibri"/>
      <family val="2"/>
      <scheme val="minor"/>
    </font>
    <font>
      <b/>
      <sz val="11"/>
      <color rgb="FFFF0000"/>
      <name val="Calibri"/>
      <family val="2"/>
      <scheme val="minor"/>
    </font>
    <font>
      <sz val="9"/>
      <name val="Calibri"/>
      <family val="2"/>
      <scheme val="minor"/>
    </font>
    <font>
      <b/>
      <u/>
      <sz val="11"/>
      <name val="Calibri"/>
      <family val="2"/>
      <scheme val="minor"/>
    </font>
    <font>
      <i/>
      <sz val="11"/>
      <name val="Calibri"/>
      <family val="2"/>
      <scheme val="minor"/>
    </font>
    <font>
      <sz val="14"/>
      <name val="Calibri"/>
      <family val="2"/>
      <scheme val="minor"/>
    </font>
    <font>
      <b/>
      <sz val="14"/>
      <color theme="0"/>
      <name val="Calibri"/>
      <family val="2"/>
      <scheme val="minor"/>
    </font>
    <font>
      <b/>
      <sz val="16"/>
      <color theme="0"/>
      <name val="Calibri"/>
      <family val="2"/>
      <scheme val="minor"/>
    </font>
    <font>
      <b/>
      <sz val="10"/>
      <name val="Calibri"/>
      <family val="2"/>
      <scheme val="minor"/>
    </font>
    <font>
      <i/>
      <u/>
      <sz val="11"/>
      <name val="Calibri"/>
      <family val="2"/>
      <scheme val="minor"/>
    </font>
    <font>
      <u/>
      <sz val="11"/>
      <color theme="10"/>
      <name val="Calibri"/>
      <family val="2"/>
      <scheme val="minor"/>
    </font>
    <font>
      <b/>
      <sz val="12"/>
      <color theme="0"/>
      <name val="Calibri"/>
      <family val="2"/>
      <scheme val="minor"/>
    </font>
    <font>
      <b/>
      <i/>
      <u/>
      <sz val="12"/>
      <color theme="3" tint="0.39997558519241921"/>
      <name val="Calibri"/>
      <family val="2"/>
      <scheme val="minor"/>
    </font>
    <font>
      <b/>
      <vertAlign val="subscript"/>
      <sz val="10"/>
      <name val="Calibri"/>
      <family val="2"/>
      <scheme val="minor"/>
    </font>
    <font>
      <i/>
      <sz val="10"/>
      <name val="Calibri"/>
      <family val="2"/>
      <scheme val="minor"/>
    </font>
    <font>
      <i/>
      <sz val="10"/>
      <color theme="1"/>
      <name val="Calibri"/>
      <family val="2"/>
      <scheme val="minor"/>
    </font>
    <font>
      <sz val="11"/>
      <color theme="1"/>
      <name val="Calibri"/>
      <family val="2"/>
      <scheme val="minor"/>
    </font>
    <font>
      <b/>
      <vertAlign val="superscript"/>
      <sz val="10"/>
      <name val="Arial Narrow"/>
      <family val="2"/>
    </font>
    <font>
      <sz val="12"/>
      <name val="Arial Narrow"/>
      <family val="2"/>
    </font>
    <font>
      <vertAlign val="superscript"/>
      <sz val="11"/>
      <color theme="3"/>
      <name val="Arial Narrow"/>
      <family val="2"/>
    </font>
    <font>
      <sz val="11"/>
      <color theme="1"/>
      <name val="Arial Narrow"/>
      <family val="2"/>
    </font>
    <font>
      <b/>
      <sz val="14"/>
      <color rgb="FF0070C0"/>
      <name val="Arial Narrow"/>
      <family val="2"/>
    </font>
    <font>
      <vertAlign val="subscript"/>
      <sz val="10"/>
      <color theme="1"/>
      <name val="Arial Narrow"/>
      <family val="2"/>
    </font>
    <font>
      <vertAlign val="subscript"/>
      <sz val="10"/>
      <name val="Arial Narrow"/>
      <family val="2"/>
    </font>
    <font>
      <sz val="8"/>
      <name val="Arial Narrow"/>
      <family val="2"/>
    </font>
    <font>
      <vertAlign val="subscript"/>
      <sz val="9"/>
      <name val="Arial Narrow"/>
      <family val="2"/>
    </font>
    <font>
      <b/>
      <sz val="9"/>
      <color theme="0" tint="-0.499984740745262"/>
      <name val="Arial Narrow"/>
      <family val="2"/>
    </font>
    <font>
      <sz val="10"/>
      <color theme="1" tint="0.499984740745262"/>
      <name val="Arial Narrow"/>
      <family val="2"/>
    </font>
    <font>
      <i/>
      <sz val="10"/>
      <color theme="3"/>
      <name val="Arial Narrow"/>
      <family val="2"/>
    </font>
    <font>
      <u/>
      <sz val="10"/>
      <color indexed="12"/>
      <name val="Arial Narrow"/>
      <family val="2"/>
    </font>
    <font>
      <i/>
      <sz val="12"/>
      <color theme="3"/>
      <name val="Arial Narrow"/>
      <family val="2"/>
    </font>
    <font>
      <b/>
      <i/>
      <u/>
      <sz val="12"/>
      <color rgb="FF0070C0"/>
      <name val="Arial Narrow"/>
      <family val="2"/>
    </font>
    <font>
      <sz val="10"/>
      <color rgb="FF0000FF"/>
      <name val="Arial Narrow"/>
      <family val="2"/>
    </font>
    <font>
      <u/>
      <sz val="10"/>
      <color rgb="FF0000FF"/>
      <name val="Arial Narrow"/>
      <family val="2"/>
    </font>
    <font>
      <b/>
      <u/>
      <sz val="16"/>
      <name val="Calibri"/>
      <family val="2"/>
      <scheme val="minor"/>
    </font>
    <font>
      <u/>
      <sz val="10"/>
      <color theme="1"/>
      <name val="Calibri"/>
      <family val="2"/>
      <scheme val="minor"/>
    </font>
    <font>
      <sz val="7"/>
      <color theme="1"/>
      <name val="Calibri"/>
      <family val="2"/>
      <scheme val="minor"/>
    </font>
    <font>
      <sz val="11"/>
      <color rgb="FF000000"/>
      <name val="Arial Narrow"/>
      <family val="2"/>
      <charset val="1"/>
    </font>
    <font>
      <b/>
      <sz val="14"/>
      <color rgb="FFFFFFFF"/>
      <name val="Arial Narrow"/>
      <family val="2"/>
      <charset val="1"/>
    </font>
    <font>
      <b/>
      <sz val="20"/>
      <color rgb="FFFFFFFF"/>
      <name val="Arial Narrow"/>
      <family val="2"/>
      <charset val="1"/>
    </font>
    <font>
      <b/>
      <sz val="12"/>
      <color rgb="FFFFFFFF"/>
      <name val="Arial Narrow"/>
      <family val="2"/>
      <charset val="1"/>
    </font>
    <font>
      <b/>
      <sz val="11"/>
      <color rgb="FFFFFFFF"/>
      <name val="Arial Narrow"/>
      <family val="2"/>
      <charset val="1"/>
    </font>
    <font>
      <b/>
      <sz val="10"/>
      <color rgb="FFFFFFFF"/>
      <name val="Arial Narrow"/>
      <family val="2"/>
      <charset val="1"/>
    </font>
    <font>
      <b/>
      <sz val="11"/>
      <color rgb="FFFFFFFF"/>
      <name val="Arial Narrow"/>
      <family val="2"/>
    </font>
    <font>
      <b/>
      <sz val="10"/>
      <color rgb="FFFFFFFF"/>
      <name val="Arial Narrow"/>
      <family val="2"/>
    </font>
    <font>
      <b/>
      <sz val="11"/>
      <color rgb="FF0066CC"/>
      <name val="Arial Narrow"/>
      <family val="2"/>
      <charset val="1"/>
    </font>
    <font>
      <sz val="11"/>
      <name val="Arial Narrow"/>
      <family val="2"/>
      <charset val="1"/>
    </font>
    <font>
      <sz val="11"/>
      <color rgb="FF000000"/>
      <name val="Calibri"/>
      <family val="2"/>
      <charset val="1"/>
    </font>
    <font>
      <u/>
      <sz val="11"/>
      <color rgb="FF0000FF"/>
      <name val="Calibri"/>
      <family val="2"/>
      <charset val="1"/>
    </font>
    <font>
      <sz val="10"/>
      <name val="Arial Narrow"/>
      <family val="2"/>
      <charset val="1"/>
    </font>
    <font>
      <b/>
      <sz val="11"/>
      <color rgb="FF1F497D"/>
      <name val="Arial Narrow"/>
      <family val="2"/>
      <charset val="1"/>
    </font>
    <font>
      <sz val="11"/>
      <color rgb="FF000000"/>
      <name val="Arial Narrow"/>
      <family val="2"/>
    </font>
    <font>
      <sz val="11"/>
      <color rgb="FF808080"/>
      <name val="Arial Narrow"/>
      <family val="2"/>
      <charset val="1"/>
    </font>
    <font>
      <vertAlign val="superscript"/>
      <sz val="11"/>
      <color rgb="FF000000"/>
      <name val="Arial Narrow"/>
      <family val="2"/>
      <charset val="1"/>
    </font>
    <font>
      <i/>
      <sz val="11"/>
      <color rgb="FF000000"/>
      <name val="Arial Narrow"/>
      <family val="2"/>
      <charset val="1"/>
    </font>
    <font>
      <vertAlign val="superscript"/>
      <sz val="11"/>
      <name val="Arial Narrow"/>
      <family val="2"/>
      <charset val="1"/>
    </font>
    <font>
      <b/>
      <sz val="11"/>
      <color rgb="FF000000"/>
      <name val="Arial Narrow"/>
      <family val="2"/>
      <charset val="1"/>
    </font>
    <font>
      <b/>
      <sz val="11"/>
      <color rgb="FF000000"/>
      <name val="Arial Narrow"/>
      <family val="2"/>
    </font>
    <font>
      <sz val="11"/>
      <color rgb="FF00000A"/>
      <name val="Calibri"/>
      <family val="2"/>
      <scheme val="minor"/>
    </font>
    <font>
      <b/>
      <vertAlign val="subscript"/>
      <sz val="11"/>
      <color rgb="FF000000"/>
      <name val="Arial Narrow"/>
      <family val="2"/>
    </font>
    <font>
      <b/>
      <vertAlign val="subscript"/>
      <sz val="11"/>
      <name val="Arial Narrow"/>
      <family val="2"/>
    </font>
    <font>
      <vertAlign val="subscript"/>
      <sz val="11"/>
      <color rgb="FF000000"/>
      <name val="Arial Narrow"/>
      <family val="2"/>
    </font>
    <font>
      <b/>
      <sz val="12"/>
      <color theme="1"/>
      <name val="Arial Narrow"/>
      <family val="2"/>
      <charset val="1"/>
    </font>
    <font>
      <b/>
      <sz val="12"/>
      <name val="Arial Narrow"/>
      <family val="2"/>
      <charset val="1"/>
    </font>
    <font>
      <sz val="13"/>
      <color theme="0" tint="-0.499984740745262"/>
      <name val="Arial Narrow"/>
      <family val="2"/>
    </font>
    <font>
      <b/>
      <i/>
      <sz val="12"/>
      <color theme="3"/>
      <name val="Arial Narrow"/>
      <family val="2"/>
    </font>
    <font>
      <sz val="11"/>
      <color rgb="FF002060"/>
      <name val="Calibri"/>
      <family val="2"/>
      <scheme val="minor"/>
    </font>
    <font>
      <b/>
      <sz val="9"/>
      <color rgb="FFFFFFFF"/>
      <name val="Arial Narrow"/>
      <family val="2"/>
    </font>
    <font>
      <sz val="8"/>
      <name val="Calibri"/>
      <family val="2"/>
      <scheme val="minor"/>
    </font>
    <font>
      <b/>
      <vertAlign val="superscript"/>
      <sz val="10"/>
      <color rgb="FFFFFFFF"/>
      <name val="Arial Narrow"/>
      <family val="2"/>
    </font>
    <font>
      <sz val="11"/>
      <color theme="1" tint="0.249977111117893"/>
      <name val="Calibri"/>
      <family val="2"/>
      <scheme val="minor"/>
    </font>
    <font>
      <sz val="11"/>
      <color rgb="FFFFFF00"/>
      <name val="Calibri"/>
      <family val="2"/>
      <scheme val="minor"/>
    </font>
    <font>
      <b/>
      <sz val="10"/>
      <color theme="1"/>
      <name val="Arial Narrow"/>
      <family val="2"/>
      <charset val="1"/>
    </font>
    <font>
      <u/>
      <sz val="11"/>
      <color rgb="FF000000"/>
      <name val="Calibri"/>
      <family val="2"/>
      <charset val="1"/>
    </font>
    <font>
      <vertAlign val="superscript"/>
      <sz val="10"/>
      <name val="Arial Narrow"/>
      <family val="2"/>
    </font>
    <font>
      <sz val="11"/>
      <color theme="0" tint="-0.499984740745262"/>
      <name val="Arial Narrow"/>
      <family val="2"/>
    </font>
    <font>
      <vertAlign val="superscript"/>
      <sz val="10"/>
      <color rgb="FF003366"/>
      <name val="Arial Narrow"/>
      <family val="2"/>
    </font>
    <font>
      <b/>
      <sz val="13"/>
      <color rgb="FF0070C0"/>
      <name val="Arial Narrow"/>
      <family val="2"/>
    </font>
    <font>
      <b/>
      <u/>
      <sz val="13"/>
      <color rgb="FF0070C0"/>
      <name val="Arial Narrow"/>
      <family val="2"/>
    </font>
    <font>
      <sz val="13"/>
      <color rgb="FF0070C0"/>
      <name val="Arial Narrow"/>
      <family val="2"/>
    </font>
    <font>
      <b/>
      <vertAlign val="subscript"/>
      <sz val="13"/>
      <color rgb="FF0070C0"/>
      <name val="Arial Narrow"/>
      <family val="2"/>
    </font>
    <font>
      <b/>
      <sz val="13"/>
      <color theme="0" tint="-0.499984740745262"/>
      <name val="Arial Narrow"/>
      <family val="2"/>
    </font>
    <font>
      <b/>
      <u/>
      <sz val="11"/>
      <name val="Arial Narrow"/>
      <family val="2"/>
    </font>
    <font>
      <b/>
      <u/>
      <vertAlign val="superscript"/>
      <sz val="11"/>
      <name val="Arial Narrow"/>
      <family val="2"/>
    </font>
    <font>
      <b/>
      <sz val="12"/>
      <color indexed="8"/>
      <name val="Arial Narrow"/>
      <family val="2"/>
    </font>
    <font>
      <b/>
      <vertAlign val="subscript"/>
      <sz val="12"/>
      <color indexed="8"/>
      <name val="Arial Narrow"/>
      <family val="2"/>
    </font>
    <font>
      <vertAlign val="superscript"/>
      <sz val="15"/>
      <color rgb="FF000000"/>
      <name val="Arial Narrow"/>
      <family val="2"/>
    </font>
    <font>
      <b/>
      <vertAlign val="superscript"/>
      <sz val="15"/>
      <color rgb="FF000000"/>
      <name val="Arial Narrow"/>
      <family val="2"/>
    </font>
    <font>
      <b/>
      <u/>
      <sz val="11"/>
      <color rgb="FF000000"/>
      <name val="Arial Narrow"/>
      <family val="2"/>
    </font>
    <font>
      <b/>
      <u/>
      <vertAlign val="superscript"/>
      <sz val="11"/>
      <color rgb="FF000000"/>
      <name val="Arial Narrow"/>
      <family val="2"/>
    </font>
    <font>
      <b/>
      <u/>
      <sz val="11"/>
      <color rgb="FF000000"/>
      <name val="Arial Narrow"/>
      <family val="2"/>
      <charset val="1"/>
    </font>
    <font>
      <b/>
      <sz val="12"/>
      <color theme="0"/>
      <name val="Arial Narrow"/>
      <family val="2"/>
      <charset val="1"/>
    </font>
    <font>
      <b/>
      <vertAlign val="superscript"/>
      <sz val="11"/>
      <color theme="1"/>
      <name val="Source Sans Pro"/>
      <family val="2"/>
    </font>
    <font>
      <b/>
      <sz val="11"/>
      <color theme="1"/>
      <name val="Source Sans Pro"/>
      <family val="2"/>
    </font>
    <font>
      <vertAlign val="superscript"/>
      <sz val="11"/>
      <name val="Arial Narrow"/>
      <family val="2"/>
    </font>
    <font>
      <b/>
      <vertAlign val="superscript"/>
      <sz val="11"/>
      <name val="Arial Narrow"/>
      <family val="2"/>
    </font>
    <font>
      <sz val="11"/>
      <color indexed="56"/>
      <name val="Arial Narrow"/>
      <family val="2"/>
    </font>
    <font>
      <b/>
      <vertAlign val="subscript"/>
      <sz val="10"/>
      <color rgb="FFFFFFFF"/>
      <name val="Arial Narrow"/>
      <family val="2"/>
    </font>
    <font>
      <sz val="10"/>
      <color theme="1"/>
      <name val="Aptos Narrow"/>
      <family val="2"/>
    </font>
    <font>
      <vertAlign val="superscript"/>
      <sz val="10"/>
      <color indexed="56"/>
      <name val="Arial Narrow"/>
      <family val="2"/>
    </font>
    <font>
      <sz val="10"/>
      <color rgb="FF1F497D"/>
      <name val="Arial Narrow"/>
      <family val="2"/>
    </font>
    <font>
      <vertAlign val="superscript"/>
      <sz val="10"/>
      <color rgb="FF1F497D"/>
      <name val="Arial Narrow"/>
      <family val="2"/>
    </font>
    <font>
      <vertAlign val="subscript"/>
      <sz val="10"/>
      <color rgb="FF1F497D"/>
      <name val="Arial Narrow"/>
      <family val="2"/>
    </font>
    <font>
      <b/>
      <sz val="12"/>
      <color rgb="FFFFFFFF"/>
      <name val="Arial Narrow"/>
      <family val="2"/>
    </font>
    <font>
      <sz val="11"/>
      <color rgb="FF1F497D"/>
      <name val="Arial Narrow"/>
      <family val="2"/>
    </font>
    <font>
      <i/>
      <vertAlign val="superscript"/>
      <sz val="10"/>
      <color theme="3"/>
      <name val="Arial Narrow"/>
      <family val="2"/>
    </font>
    <font>
      <b/>
      <sz val="10"/>
      <color theme="0"/>
      <name val="Source Sans Pro"/>
      <family val="2"/>
    </font>
    <font>
      <b/>
      <sz val="10"/>
      <color indexed="9"/>
      <name val="Source Sans Pro"/>
      <family val="2"/>
    </font>
    <font>
      <b/>
      <vertAlign val="superscript"/>
      <sz val="10"/>
      <color theme="0"/>
      <name val="Source Sans Pro"/>
      <family val="2"/>
    </font>
    <font>
      <b/>
      <sz val="9"/>
      <color indexed="9"/>
      <name val="Source Sans Pro"/>
      <family val="2"/>
    </font>
    <font>
      <sz val="10"/>
      <name val="Source Sans Pro"/>
      <family val="2"/>
    </font>
    <font>
      <sz val="8"/>
      <color indexed="8"/>
      <name val="Source Sans Pro"/>
      <family val="2"/>
    </font>
    <font>
      <sz val="10"/>
      <color indexed="8"/>
      <name val="Source Sans Pro"/>
      <family val="2"/>
    </font>
    <font>
      <b/>
      <sz val="10"/>
      <color indexed="8"/>
      <name val="Source Sans Pro"/>
      <family val="2"/>
    </font>
    <font>
      <b/>
      <i/>
      <sz val="12"/>
      <color rgb="FF0070C0"/>
      <name val="Arial Narrow"/>
      <family val="2"/>
    </font>
    <font>
      <b/>
      <vertAlign val="superscript"/>
      <sz val="10"/>
      <color rgb="FFFFFFFF"/>
      <name val="Source Sans Pro"/>
      <family val="2"/>
    </font>
  </fonts>
  <fills count="45">
    <fill>
      <patternFill patternType="none"/>
    </fill>
    <fill>
      <patternFill patternType="gray125"/>
    </fill>
    <fill>
      <patternFill patternType="solid">
        <fgColor indexed="47"/>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66CC"/>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2F2F2"/>
        <bgColor indexed="64"/>
      </patternFill>
    </fill>
    <fill>
      <patternFill patternType="solid">
        <fgColor theme="4" tint="0.79998168889431442"/>
        <bgColor indexed="48"/>
      </patternFill>
    </fill>
    <fill>
      <patternFill patternType="solid">
        <fgColor theme="6" tint="0.39997558519241921"/>
        <bgColor indexed="64"/>
      </patternFill>
    </fill>
    <fill>
      <patternFill patternType="solid">
        <fgColor rgb="FFC4D79B"/>
        <bgColor indexed="64"/>
      </patternFill>
    </fill>
    <fill>
      <patternFill patternType="solid">
        <fgColor rgb="FFC4D79B"/>
        <bgColor rgb="FFDCE6F2"/>
      </patternFill>
    </fill>
    <fill>
      <patternFill patternType="solid">
        <fgColor rgb="FFD9D9D9"/>
        <bgColor rgb="FFDDD9C3"/>
      </patternFill>
    </fill>
    <fill>
      <patternFill patternType="solid">
        <fgColor rgb="FFBFBFBF"/>
        <bgColor rgb="FFC0C0C0"/>
      </patternFill>
    </fill>
    <fill>
      <patternFill patternType="solid">
        <fgColor theme="0" tint="-4.9989318521683403E-2"/>
        <bgColor rgb="FF878787"/>
      </patternFill>
    </fill>
    <fill>
      <patternFill patternType="solid">
        <fgColor rgb="FFE66A54"/>
        <bgColor indexed="64"/>
      </patternFill>
    </fill>
    <fill>
      <patternFill patternType="solid">
        <fgColor rgb="FFE66A54"/>
        <bgColor rgb="FF579D1C"/>
      </patternFill>
    </fill>
    <fill>
      <patternFill patternType="solid">
        <fgColor rgb="FFC8E6E0"/>
        <bgColor indexed="64"/>
      </patternFill>
    </fill>
    <fill>
      <patternFill patternType="solid">
        <fgColor rgb="FFC8E6E0"/>
        <bgColor rgb="FFBEE3D3"/>
      </patternFill>
    </fill>
    <fill>
      <patternFill patternType="solid">
        <fgColor rgb="FFC8E6E0"/>
        <bgColor rgb="FF579D1C"/>
      </patternFill>
    </fill>
    <fill>
      <patternFill patternType="solid">
        <fgColor rgb="FFC8E6E0"/>
        <bgColor rgb="FFDCE6F2"/>
      </patternFill>
    </fill>
    <fill>
      <patternFill patternType="solid">
        <fgColor theme="0" tint="-0.499984740745262"/>
        <bgColor indexed="64"/>
      </patternFill>
    </fill>
    <fill>
      <patternFill patternType="solid">
        <fgColor rgb="FFE66A54"/>
        <bgColor indexed="48"/>
      </patternFill>
    </fill>
    <fill>
      <patternFill patternType="solid">
        <fgColor rgb="FFE66A54"/>
        <bgColor rgb="FF878787"/>
      </patternFill>
    </fill>
    <fill>
      <patternFill patternType="solid">
        <fgColor rgb="FFC8E6E0"/>
        <bgColor rgb="FF878787"/>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bgColor indexed="41"/>
      </patternFill>
    </fill>
    <fill>
      <patternFill patternType="solid">
        <fgColor theme="0" tint="-0.249977111117893"/>
        <bgColor indexed="64"/>
      </patternFill>
    </fill>
    <fill>
      <patternFill patternType="solid">
        <fgColor theme="0"/>
        <bgColor rgb="FFFEFCD8"/>
      </patternFill>
    </fill>
    <fill>
      <patternFill patternType="solid">
        <fgColor theme="0" tint="-0.14999847407452621"/>
        <bgColor rgb="FFDDD9C3"/>
      </patternFill>
    </fill>
    <fill>
      <patternFill patternType="solid">
        <fgColor rgb="FFC8E6E0"/>
        <bgColor rgb="FFDDD9C3"/>
      </patternFill>
    </fill>
    <fill>
      <patternFill patternType="solid">
        <fgColor indexed="55"/>
        <bgColor indexed="48"/>
      </patternFill>
    </fill>
    <fill>
      <patternFill patternType="solid">
        <fgColor indexed="65"/>
        <bgColor indexed="64"/>
      </patternFill>
    </fill>
    <fill>
      <patternFill patternType="solid">
        <fgColor indexed="9"/>
        <bgColor indexed="64"/>
      </patternFill>
    </fill>
  </fills>
  <borders count="213">
    <border>
      <left/>
      <right/>
      <top/>
      <bottom/>
      <diagonal/>
    </border>
    <border>
      <left style="thin">
        <color indexed="23"/>
      </left>
      <right style="thin">
        <color indexed="23"/>
      </right>
      <top style="thin">
        <color indexed="23"/>
      </top>
      <bottom style="thin">
        <color indexed="23"/>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23"/>
      </left>
      <right style="thin">
        <color indexed="23"/>
      </right>
      <top/>
      <bottom style="thin">
        <color indexed="23"/>
      </bottom>
      <diagonal/>
    </border>
    <border>
      <left/>
      <right/>
      <top/>
      <bottom style="thin">
        <color indexed="9"/>
      </bottom>
      <diagonal/>
    </border>
    <border>
      <left style="thin">
        <color indexed="23"/>
      </left>
      <right/>
      <top/>
      <bottom style="thin">
        <color indexed="23"/>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bottom/>
      <diagonal/>
    </border>
    <border>
      <left/>
      <right/>
      <top/>
      <bottom style="thin">
        <color indexed="23"/>
      </bottom>
      <diagonal/>
    </border>
    <border>
      <left/>
      <right style="thin">
        <color indexed="9"/>
      </right>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diagonal/>
    </border>
    <border>
      <left style="thin">
        <color theme="0"/>
      </left>
      <right/>
      <top/>
      <bottom/>
      <diagonal/>
    </border>
    <border>
      <left/>
      <right style="thin">
        <color indexed="64"/>
      </right>
      <top/>
      <bottom/>
      <diagonal/>
    </border>
    <border>
      <left style="thin">
        <color theme="0"/>
      </left>
      <right style="thin">
        <color theme="0"/>
      </right>
      <top style="thin">
        <color theme="0" tint="-0.34998626667073579"/>
      </top>
      <bottom style="thin">
        <color theme="0"/>
      </bottom>
      <diagonal/>
    </border>
    <border>
      <left style="thin">
        <color auto="1"/>
      </left>
      <right style="thin">
        <color auto="1"/>
      </right>
      <top style="thin">
        <color auto="1"/>
      </top>
      <bottom/>
      <diagonal/>
    </border>
    <border>
      <left/>
      <right style="thin">
        <color theme="0"/>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right>
      <top/>
      <bottom style="thin">
        <color theme="0" tint="-0.499984740745262"/>
      </bottom>
      <diagonal/>
    </border>
    <border>
      <left style="thin">
        <color indexed="64"/>
      </left>
      <right/>
      <top style="thin">
        <color auto="1"/>
      </top>
      <bottom style="thin">
        <color auto="1"/>
      </bottom>
      <diagonal/>
    </border>
    <border>
      <left style="thin">
        <color indexed="64"/>
      </left>
      <right style="thin">
        <color indexed="55"/>
      </right>
      <top style="thin">
        <color indexed="64"/>
      </top>
      <bottom style="thin">
        <color indexed="64"/>
      </bottom>
      <diagonal/>
    </border>
    <border>
      <left style="thin">
        <color indexed="23"/>
      </left>
      <right style="thin">
        <color indexed="23"/>
      </right>
      <top/>
      <bottom style="thin">
        <color indexed="23"/>
      </bottom>
      <diagonal/>
    </border>
    <border>
      <left/>
      <right/>
      <top/>
      <bottom style="thin">
        <color indexed="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auto="1"/>
      </top>
      <bottom style="thin">
        <color auto="1"/>
      </bottom>
      <diagonal/>
    </border>
    <border>
      <left/>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theme="0" tint="-0.499984740745262"/>
      </right>
      <top/>
      <bottom/>
      <diagonal/>
    </border>
    <border>
      <left/>
      <right style="thin">
        <color theme="0" tint="-0.499984740745262"/>
      </right>
      <top/>
      <bottom style="thin">
        <color indexed="9"/>
      </bottom>
      <diagonal/>
    </border>
    <border>
      <left style="thin">
        <color rgb="FF808080"/>
      </left>
      <right style="thin">
        <color rgb="FF808080"/>
      </right>
      <top style="thin">
        <color rgb="FFFFFFFF"/>
      </top>
      <bottom style="thin">
        <color rgb="FF808080"/>
      </bottom>
      <diagonal/>
    </border>
    <border>
      <left style="thin">
        <color rgb="FF808080"/>
      </left>
      <right/>
      <top style="thin">
        <color rgb="FFFFFFFF"/>
      </top>
      <bottom style="thin">
        <color rgb="FF808080"/>
      </bottom>
      <diagonal/>
    </border>
    <border>
      <left style="thin">
        <color rgb="FFFFFFFF"/>
      </left>
      <right style="thin">
        <color rgb="FFFFFFFF"/>
      </right>
      <top style="thin">
        <color rgb="FFFFFFFF"/>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FFFFFF"/>
      </left>
      <right style="thin">
        <color rgb="FFFFFFFF"/>
      </right>
      <top/>
      <bottom/>
      <diagonal/>
    </border>
    <border>
      <left/>
      <right style="thin">
        <color indexed="23"/>
      </right>
      <top/>
      <bottom style="thin">
        <color indexed="23"/>
      </bottom>
      <diagonal/>
    </border>
    <border>
      <left style="mediumDashDotDot">
        <color rgb="FF969696"/>
      </left>
      <right style="mediumDashDotDot">
        <color rgb="FF969696"/>
      </right>
      <top style="mediumDashDotDot">
        <color rgb="FF969696"/>
      </top>
      <bottom/>
      <diagonal/>
    </border>
    <border>
      <left style="mediumDashDotDot">
        <color rgb="FF969696"/>
      </left>
      <right/>
      <top/>
      <bottom/>
      <diagonal/>
    </border>
    <border>
      <left/>
      <right style="mediumDashDotDot">
        <color rgb="FF969696"/>
      </right>
      <top/>
      <bottom/>
      <diagonal/>
    </border>
    <border>
      <left style="mediumDashDotDot">
        <color rgb="FF969696"/>
      </left>
      <right style="mediumDashDotDot">
        <color rgb="FF969696"/>
      </right>
      <top/>
      <bottom/>
      <diagonal/>
    </border>
    <border>
      <left style="medium">
        <color rgb="FF969696"/>
      </left>
      <right style="medium">
        <color rgb="FF969696"/>
      </right>
      <top style="medium">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969696"/>
      </left>
      <right style="medium">
        <color rgb="FF969696"/>
      </right>
      <top style="thin">
        <color rgb="FF969696"/>
      </top>
      <bottom style="thin">
        <color rgb="FF969696"/>
      </bottom>
      <diagonal/>
    </border>
    <border>
      <left style="mediumDashDotDot">
        <color rgb="FF969696"/>
      </left>
      <right style="mediumDashDotDot">
        <color rgb="FF969696"/>
      </right>
      <top/>
      <bottom style="mediumDashDotDot">
        <color rgb="FF969696"/>
      </bottom>
      <diagonal/>
    </border>
    <border>
      <left style="mediumDashDotDot">
        <color rgb="FF969696"/>
      </left>
      <right/>
      <top/>
      <bottom style="mediumDashDotDot">
        <color rgb="FF969696"/>
      </bottom>
      <diagonal/>
    </border>
    <border>
      <left/>
      <right/>
      <top/>
      <bottom style="mediumDashDotDot">
        <color rgb="FF969696"/>
      </bottom>
      <diagonal/>
    </border>
    <border>
      <left/>
      <right style="mediumDashDotDot">
        <color rgb="FF969696"/>
      </right>
      <top/>
      <bottom style="mediumDashDotDot">
        <color rgb="FF969696"/>
      </bottom>
      <diagonal/>
    </border>
    <border>
      <left style="mediumDashDotDot">
        <color rgb="FF969696"/>
      </left>
      <right/>
      <top style="mediumDashDotDot">
        <color rgb="FF969696"/>
      </top>
      <bottom/>
      <diagonal/>
    </border>
    <border>
      <left/>
      <right/>
      <top style="mediumDashDotDot">
        <color rgb="FF969696"/>
      </top>
      <bottom/>
      <diagonal/>
    </border>
    <border>
      <left/>
      <right style="mediumDashDotDot">
        <color rgb="FF969696"/>
      </right>
      <top style="mediumDashDotDot">
        <color rgb="FF969696"/>
      </top>
      <bottom/>
      <diagonal/>
    </border>
    <border>
      <left/>
      <right style="thin">
        <color rgb="FF969696"/>
      </right>
      <top style="thin">
        <color rgb="FF969696"/>
      </top>
      <bottom/>
      <diagonal/>
    </border>
    <border>
      <left style="thin">
        <color rgb="FF969696"/>
      </left>
      <right/>
      <top style="thin">
        <color rgb="FF969696"/>
      </top>
      <bottom style="thin">
        <color rgb="FF969696"/>
      </bottom>
      <diagonal/>
    </border>
    <border>
      <left style="thin">
        <color theme="0"/>
      </left>
      <right style="thin">
        <color indexed="9"/>
      </right>
      <top/>
      <bottom/>
      <diagonal/>
    </border>
    <border>
      <left style="thin">
        <color indexed="23"/>
      </left>
      <right/>
      <top/>
      <bottom style="thin">
        <color indexed="23"/>
      </bottom>
      <diagonal/>
    </border>
    <border>
      <left style="thin">
        <color theme="0"/>
      </left>
      <right/>
      <top style="thin">
        <color theme="0" tint="-0.34998626667073579"/>
      </top>
      <bottom/>
      <diagonal/>
    </border>
    <border>
      <left/>
      <right/>
      <top style="thin">
        <color theme="0" tint="-0.34998626667073579"/>
      </top>
      <bottom/>
      <diagonal/>
    </border>
    <border>
      <left/>
      <right style="thin">
        <color theme="0"/>
      </right>
      <top style="thin">
        <color theme="0" tint="-0.34998626667073579"/>
      </top>
      <bottom/>
      <diagonal/>
    </border>
    <border>
      <left style="thin">
        <color indexed="9"/>
      </left>
      <right style="thin">
        <color theme="0" tint="-0.34998626667073579"/>
      </right>
      <top style="thin">
        <color theme="0" tint="-0.34998626667073579"/>
      </top>
      <bottom/>
      <diagonal/>
    </border>
    <border>
      <left style="thin">
        <color indexed="9"/>
      </left>
      <right style="thin">
        <color theme="0" tint="-0.34998626667073579"/>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top style="thin">
        <color indexed="23"/>
      </top>
      <bottom style="thin">
        <color indexed="23"/>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9"/>
      </left>
      <right style="thin">
        <color indexed="23"/>
      </right>
      <top style="thin">
        <color indexed="23"/>
      </top>
      <bottom style="thin">
        <color indexed="23"/>
      </bottom>
      <diagonal/>
    </border>
    <border>
      <left style="thin">
        <color rgb="FFFFFFFF"/>
      </left>
      <right/>
      <top style="thin">
        <color rgb="FFFFFFFF"/>
      </top>
      <bottom/>
      <diagonal/>
    </border>
    <border>
      <left/>
      <right style="thin">
        <color rgb="FFFFFFFF"/>
      </right>
      <top style="thin">
        <color rgb="FFFFFFFF"/>
      </top>
      <bottom/>
      <diagonal/>
    </border>
    <border>
      <left style="thin">
        <color rgb="FF808080"/>
      </left>
      <right style="thin">
        <color rgb="FF808080"/>
      </right>
      <top/>
      <bottom style="thin">
        <color rgb="FF808080"/>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style="thin">
        <color theme="0" tint="-0.499984740745262"/>
      </left>
      <right style="thin">
        <color rgb="FF808080"/>
      </right>
      <top style="thin">
        <color rgb="FF808080"/>
      </top>
      <bottom/>
      <diagonal/>
    </border>
    <border>
      <left style="thin">
        <color theme="0" tint="-0.499984740745262"/>
      </left>
      <right style="thin">
        <color rgb="FF808080"/>
      </right>
      <top/>
      <bottom style="thin">
        <color rgb="FF808080"/>
      </bottom>
      <diagonal/>
    </border>
    <border>
      <left style="thin">
        <color rgb="FF808080"/>
      </left>
      <right style="thin">
        <color rgb="FF808080"/>
      </right>
      <top style="thin">
        <color rgb="FF808080"/>
      </top>
      <bottom/>
      <diagonal/>
    </border>
    <border>
      <left style="thin">
        <color rgb="FFFFFFFF"/>
      </left>
      <right/>
      <top/>
      <bottom style="thin">
        <color theme="0" tint="-0.499984740745262"/>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style="thin">
        <color rgb="FFFFFFFF"/>
      </left>
      <right style="thin">
        <color rgb="FFFFFFFF"/>
      </right>
      <top/>
      <bottom style="thin">
        <color theme="0" tint="-0.499984740745262"/>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style="medium">
        <color indexed="64"/>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FFFFFF"/>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indexed="23"/>
      </bottom>
      <diagonal/>
    </border>
    <border>
      <left style="thin">
        <color theme="0" tint="-0.499984740745262"/>
      </left>
      <right style="thin">
        <color theme="0" tint="-0.499984740745262"/>
      </right>
      <top/>
      <bottom style="thin">
        <color indexed="23"/>
      </bottom>
      <diagonal/>
    </border>
    <border>
      <left/>
      <right style="thin">
        <color theme="0" tint="-0.499984740745262"/>
      </right>
      <top style="thin">
        <color theme="0" tint="-0.499984740745262"/>
      </top>
      <bottom style="thin">
        <color indexed="55"/>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theme="0" tint="-0.499984740745262"/>
      </right>
      <top style="thin">
        <color rgb="FF808080"/>
      </top>
      <bottom/>
      <diagonal/>
    </border>
    <border>
      <left style="thin">
        <color rgb="FF808080"/>
      </left>
      <right/>
      <top/>
      <bottom style="thin">
        <color rgb="FF808080"/>
      </bottom>
      <diagonal/>
    </border>
    <border>
      <left/>
      <right style="thin">
        <color theme="0" tint="-0.499984740745262"/>
      </right>
      <top/>
      <bottom style="thin">
        <color rgb="FF808080"/>
      </bottom>
      <diagonal/>
    </border>
    <border>
      <left/>
      <right style="thin">
        <color rgb="FF808080"/>
      </right>
      <top style="thin">
        <color rgb="FF808080"/>
      </top>
      <bottom/>
      <diagonal/>
    </border>
    <border>
      <left/>
      <right style="thin">
        <color rgb="FF808080"/>
      </right>
      <top/>
      <bottom style="thin">
        <color rgb="FF808080"/>
      </bottom>
      <diagonal/>
    </border>
    <border>
      <left/>
      <right/>
      <top style="thin">
        <color indexed="9"/>
      </top>
      <bottom style="thin">
        <color indexed="9"/>
      </bottom>
      <diagonal/>
    </border>
    <border>
      <left style="thin">
        <color rgb="FFFFFFFF"/>
      </left>
      <right/>
      <top style="thin">
        <color theme="0"/>
      </top>
      <bottom style="thin">
        <color theme="0"/>
      </bottom>
      <diagonal/>
    </border>
    <border>
      <left/>
      <right/>
      <top style="thin">
        <color theme="0"/>
      </top>
      <bottom style="thin">
        <color theme="0"/>
      </bottom>
      <diagonal/>
    </border>
    <border>
      <left/>
      <right style="thin">
        <color rgb="FFFFFFFF"/>
      </right>
      <top style="thin">
        <color theme="0"/>
      </top>
      <bottom style="thin">
        <color theme="0"/>
      </bottom>
      <diagonal/>
    </border>
    <border>
      <left/>
      <right style="thin">
        <color theme="0" tint="-0.499984740745262"/>
      </right>
      <top style="thin">
        <color rgb="FF969696"/>
      </top>
      <bottom style="thin">
        <color rgb="FF969696"/>
      </bottom>
      <diagonal/>
    </border>
    <border>
      <left/>
      <right style="medium">
        <color rgb="FF969696"/>
      </right>
      <top style="thin">
        <color rgb="FF969696"/>
      </top>
      <bottom style="thin">
        <color theme="0" tint="-0.499984740745262"/>
      </bottom>
      <diagonal/>
    </border>
    <border>
      <left style="thin">
        <color rgb="FF969696"/>
      </left>
      <right style="thin">
        <color rgb="FF969696"/>
      </right>
      <top style="thin">
        <color rgb="FF969696"/>
      </top>
      <bottom/>
      <diagonal/>
    </border>
    <border>
      <left style="medium">
        <color rgb="FF969696"/>
      </left>
      <right style="thin">
        <color theme="0" tint="-0.499984740745262"/>
      </right>
      <top style="thin">
        <color rgb="FF969696"/>
      </top>
      <bottom style="thin">
        <color rgb="FF969696"/>
      </bottom>
      <diagonal/>
    </border>
    <border>
      <left/>
      <right style="thin">
        <color indexed="64"/>
      </right>
      <top style="thin">
        <color indexed="64"/>
      </top>
      <bottom style="thin">
        <color indexed="64"/>
      </bottom>
      <diagonal/>
    </border>
    <border>
      <left/>
      <right style="thin">
        <color indexed="23"/>
      </right>
      <top style="thin">
        <color theme="0" tint="-0.499984740745262"/>
      </top>
      <bottom style="thin">
        <color indexed="23"/>
      </bottom>
      <diagonal/>
    </border>
    <border>
      <left style="thin">
        <color indexed="23"/>
      </left>
      <right style="thin">
        <color indexed="23"/>
      </right>
      <top style="thin">
        <color theme="0" tint="-0.499984740745262"/>
      </top>
      <bottom style="thin">
        <color indexed="23"/>
      </bottom>
      <diagonal/>
    </border>
    <border>
      <left style="thin">
        <color indexed="23"/>
      </left>
      <right style="thin">
        <color theme="0" tint="-0.499984740745262"/>
      </right>
      <top style="thin">
        <color theme="0" tint="-0.499984740745262"/>
      </top>
      <bottom style="thin">
        <color indexed="23"/>
      </bottom>
      <diagonal/>
    </border>
    <border>
      <left/>
      <right style="thin">
        <color indexed="23"/>
      </right>
      <top/>
      <bottom style="thin">
        <color theme="0" tint="-0.499984740745262"/>
      </bottom>
      <diagonal/>
    </border>
    <border>
      <left style="thin">
        <color indexed="23"/>
      </left>
      <right style="thin">
        <color indexed="23"/>
      </right>
      <top/>
      <bottom style="thin">
        <color theme="0" tint="-0.499984740745262"/>
      </bottom>
      <diagonal/>
    </border>
    <border>
      <left style="thin">
        <color indexed="23"/>
      </left>
      <right style="thin">
        <color theme="0" tint="-0.499984740745262"/>
      </right>
      <top/>
      <bottom style="thin">
        <color theme="0" tint="-0.499984740745262"/>
      </bottom>
      <diagonal/>
    </border>
    <border>
      <left style="thin">
        <color auto="1"/>
      </left>
      <right/>
      <top/>
      <bottom/>
      <diagonal/>
    </border>
    <border>
      <left style="thin">
        <color rgb="FFFFFFFF"/>
      </left>
      <right/>
      <top style="thin">
        <color rgb="FFFFFFFF"/>
      </top>
      <bottom style="thin">
        <color theme="0" tint="-0.499984740745262"/>
      </bottom>
      <diagonal/>
    </border>
    <border>
      <left/>
      <right style="thin">
        <color rgb="FFFFFFFF"/>
      </right>
      <top style="thin">
        <color rgb="FFFFFFFF"/>
      </top>
      <bottom style="thin">
        <color theme="0" tint="-0.499984740745262"/>
      </bottom>
      <diagonal/>
    </border>
    <border>
      <left/>
      <right/>
      <top style="thin">
        <color indexed="9"/>
      </top>
      <bottom style="thin">
        <color indexed="9"/>
      </bottom>
      <diagonal/>
    </border>
    <border>
      <left/>
      <right style="thin">
        <color theme="0" tint="-0.499984740745262"/>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theme="0" tint="-0.499984740745262"/>
      </top>
      <bottom style="thin">
        <color indexed="23"/>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auto="1"/>
      </left>
      <right style="thin">
        <color auto="1"/>
      </right>
      <top style="thin">
        <color auto="1"/>
      </top>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style="thin">
        <color indexed="64"/>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indexed="64"/>
      </left>
      <right/>
      <top/>
      <bottom/>
      <diagonal/>
    </border>
    <border>
      <left style="thin">
        <color indexed="64"/>
      </left>
      <right style="thin">
        <color indexed="64"/>
      </right>
      <top style="thin">
        <color indexed="64"/>
      </top>
      <bottom style="thin">
        <color indexed="23"/>
      </bottom>
      <diagonal/>
    </border>
    <border>
      <left style="thin">
        <color indexed="23"/>
      </left>
      <right/>
      <top style="thin">
        <color indexed="23"/>
      </top>
      <bottom style="thin">
        <color indexed="23"/>
      </bottom>
      <diagonal/>
    </border>
    <border>
      <left style="thin">
        <color theme="0"/>
      </left>
      <right style="thin">
        <color theme="0"/>
      </right>
      <top style="thin">
        <color theme="0" tint="-0.34998626667073579"/>
      </top>
      <bottom/>
      <diagonal/>
    </border>
    <border>
      <left style="thin">
        <color indexed="23"/>
      </left>
      <right/>
      <top style="thin">
        <color indexed="23"/>
      </top>
      <bottom/>
      <diagonal/>
    </border>
    <border>
      <left/>
      <right style="thin">
        <color indexed="23"/>
      </right>
      <top style="thin">
        <color indexed="23"/>
      </top>
      <bottom style="thin">
        <color indexed="23"/>
      </bottom>
      <diagonal/>
    </border>
    <border>
      <left/>
      <right style="thin">
        <color rgb="FFFFFFFF"/>
      </right>
      <top/>
      <bottom/>
      <diagonal/>
    </border>
    <border>
      <left style="thin">
        <color indexed="9"/>
      </left>
      <right/>
      <top/>
      <bottom style="thin">
        <color theme="0"/>
      </bottom>
      <diagonal/>
    </border>
    <border>
      <left/>
      <right/>
      <top/>
      <bottom style="thin">
        <color theme="0"/>
      </bottom>
      <diagonal/>
    </border>
    <border>
      <left/>
      <right style="thin">
        <color indexed="9"/>
      </right>
      <top/>
      <bottom style="thin">
        <color theme="0"/>
      </bottom>
      <diagonal/>
    </border>
    <border>
      <left/>
      <right/>
      <top style="thin">
        <color rgb="FF808080"/>
      </top>
      <bottom/>
      <diagonal/>
    </border>
    <border>
      <left/>
      <right/>
      <top/>
      <bottom style="thin">
        <color rgb="FF80808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23"/>
      </top>
      <bottom style="thin">
        <color indexed="23"/>
      </bottom>
      <diagonal/>
    </border>
    <border>
      <left style="thin">
        <color theme="0" tint="-0.499984740745262"/>
      </left>
      <right/>
      <top style="thin">
        <color theme="0" tint="-0.499984740745262"/>
      </top>
      <bottom style="thin">
        <color indexed="23"/>
      </bottom>
      <diagonal/>
    </border>
    <border>
      <left/>
      <right style="thin">
        <color theme="0" tint="-0.499984740745262"/>
      </right>
      <top style="thin">
        <color theme="0" tint="-0.499984740745262"/>
      </top>
      <bottom style="thin">
        <color indexed="23"/>
      </bottom>
      <diagonal/>
    </border>
    <border>
      <left/>
      <right style="thin">
        <color indexed="64"/>
      </right>
      <top style="thin">
        <color indexed="64"/>
      </top>
      <bottom/>
      <diagonal/>
    </border>
    <border>
      <left/>
      <right style="thin">
        <color indexed="64"/>
      </right>
      <top/>
      <bottom style="thin">
        <color theme="0" tint="-0.499984740745262"/>
      </bottom>
      <diagonal/>
    </border>
  </borders>
  <cellStyleXfs count="17">
    <xf numFmtId="0" fontId="0" fillId="0" borderId="0"/>
    <xf numFmtId="0" fontId="4" fillId="0" borderId="0" applyNumberFormat="0" applyFill="0" applyBorder="0" applyAlignment="0" applyProtection="0">
      <alignment vertical="top"/>
      <protection locked="0"/>
    </xf>
    <xf numFmtId="0" fontId="47" fillId="2" borderId="1"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48" fillId="0" borderId="0"/>
    <xf numFmtId="0" fontId="51" fillId="0" borderId="0"/>
    <xf numFmtId="0" fontId="48" fillId="0" borderId="0"/>
    <xf numFmtId="0" fontId="51" fillId="0" borderId="0"/>
    <xf numFmtId="0" fontId="49" fillId="0" borderId="0"/>
    <xf numFmtId="0" fontId="48" fillId="0" borderId="0"/>
    <xf numFmtId="0" fontId="109" fillId="0" borderId="0" applyNumberFormat="0" applyFill="0" applyBorder="0" applyAlignment="0" applyProtection="0"/>
    <xf numFmtId="0" fontId="146" fillId="0" borderId="0"/>
    <xf numFmtId="0" fontId="147" fillId="0" borderId="0" applyBorder="0" applyProtection="0"/>
    <xf numFmtId="9" fontId="115" fillId="0" borderId="0" applyFont="0" applyFill="0" applyBorder="0" applyAlignment="0" applyProtection="0"/>
  </cellStyleXfs>
  <cellXfs count="1057">
    <xf numFmtId="0" fontId="0" fillId="0" borderId="0" xfId="0"/>
    <xf numFmtId="0" fontId="55" fillId="0" borderId="0" xfId="0" applyFont="1"/>
    <xf numFmtId="0" fontId="79" fillId="0" borderId="0" xfId="0" applyFont="1"/>
    <xf numFmtId="0" fontId="84" fillId="0" borderId="0" xfId="0" applyFont="1"/>
    <xf numFmtId="9" fontId="87" fillId="0" borderId="0" xfId="0" applyNumberFormat="1" applyFont="1"/>
    <xf numFmtId="0" fontId="91" fillId="0" borderId="0" xfId="0" applyFont="1"/>
    <xf numFmtId="0" fontId="97" fillId="7" borderId="0" xfId="0" applyFont="1" applyFill="1"/>
    <xf numFmtId="0" fontId="0" fillId="0" borderId="29" xfId="0" applyBorder="1"/>
    <xf numFmtId="9" fontId="0" fillId="0" borderId="0" xfId="0" applyNumberFormat="1"/>
    <xf numFmtId="2" fontId="0" fillId="0" borderId="0" xfId="0" applyNumberFormat="1"/>
    <xf numFmtId="2" fontId="0" fillId="0" borderId="0" xfId="0" applyNumberFormat="1" applyAlignment="1">
      <alignment horizontal="right"/>
    </xf>
    <xf numFmtId="0" fontId="80" fillId="0" borderId="0" xfId="0" applyFont="1"/>
    <xf numFmtId="0" fontId="80" fillId="0" borderId="0" xfId="0" applyFont="1" applyAlignment="1">
      <alignment vertical="center"/>
    </xf>
    <xf numFmtId="169" fontId="0" fillId="0" borderId="0" xfId="0" applyNumberFormat="1"/>
    <xf numFmtId="0" fontId="0" fillId="8" borderId="0" xfId="0" applyFill="1"/>
    <xf numFmtId="0" fontId="100" fillId="0" borderId="0" xfId="0" applyFont="1"/>
    <xf numFmtId="0" fontId="92" fillId="0" borderId="0" xfId="7" applyFont="1"/>
    <xf numFmtId="0" fontId="80" fillId="0" borderId="0" xfId="7" applyFont="1"/>
    <xf numFmtId="0" fontId="102" fillId="0" borderId="0" xfId="7" applyFont="1"/>
    <xf numFmtId="0" fontId="80" fillId="0" borderId="0" xfId="7" applyFont="1" applyAlignment="1">
      <alignment horizontal="center" vertical="center" wrapText="1"/>
    </xf>
    <xf numFmtId="0" fontId="80" fillId="0" borderId="0" xfId="7" applyFont="1" applyAlignment="1">
      <alignment horizontal="left" indent="2"/>
    </xf>
    <xf numFmtId="0" fontId="104" fillId="0" borderId="0" xfId="7" applyFont="1"/>
    <xf numFmtId="167" fontId="80" fillId="0" borderId="0" xfId="0" applyNumberFormat="1" applyFont="1" applyAlignment="1">
      <alignment horizontal="right" vertical="center"/>
    </xf>
    <xf numFmtId="0" fontId="105" fillId="7" borderId="0" xfId="0" applyFont="1" applyFill="1"/>
    <xf numFmtId="0" fontId="90" fillId="0" borderId="0" xfId="7" applyFont="1"/>
    <xf numFmtId="0" fontId="106" fillId="7" borderId="0" xfId="0" applyFont="1" applyFill="1"/>
    <xf numFmtId="168" fontId="80" fillId="0" borderId="0" xfId="7" applyNumberFormat="1" applyFont="1" applyAlignment="1">
      <alignment horizontal="right"/>
    </xf>
    <xf numFmtId="168" fontId="80" fillId="0" borderId="0" xfId="7" applyNumberFormat="1" applyFont="1"/>
    <xf numFmtId="0" fontId="98" fillId="0" borderId="0" xfId="0" applyFont="1"/>
    <xf numFmtId="0" fontId="93" fillId="0" borderId="0" xfId="0" applyFont="1"/>
    <xf numFmtId="0" fontId="108" fillId="0" borderId="0" xfId="7" applyFont="1"/>
    <xf numFmtId="0" fontId="110" fillId="14" borderId="0" xfId="0" applyFont="1" applyFill="1" applyAlignment="1">
      <alignment vertical="center"/>
    </xf>
    <xf numFmtId="0" fontId="111" fillId="0" borderId="0" xfId="0" applyFont="1" applyAlignment="1">
      <alignment vertical="center"/>
    </xf>
    <xf numFmtId="0" fontId="0" fillId="0" borderId="0" xfId="0" applyAlignment="1">
      <alignment horizontal="right"/>
    </xf>
    <xf numFmtId="0" fontId="88" fillId="0" borderId="0" xfId="0" applyFont="1"/>
    <xf numFmtId="3" fontId="0" fillId="0" borderId="0" xfId="0" applyNumberFormat="1" applyAlignment="1">
      <alignment horizontal="right"/>
    </xf>
    <xf numFmtId="0" fontId="80" fillId="0" borderId="29" xfId="0" applyFont="1" applyBorder="1"/>
    <xf numFmtId="1" fontId="80" fillId="0" borderId="29" xfId="0" applyNumberFormat="1" applyFont="1" applyBorder="1"/>
    <xf numFmtId="4" fontId="80" fillId="0" borderId="0" xfId="7" applyNumberFormat="1" applyFont="1"/>
    <xf numFmtId="166" fontId="80" fillId="0" borderId="0" xfId="0" applyNumberFormat="1" applyFont="1" applyAlignment="1">
      <alignment horizontal="left" vertical="center"/>
    </xf>
    <xf numFmtId="3" fontId="80" fillId="0" borderId="0" xfId="0" applyNumberFormat="1" applyFont="1" applyAlignment="1">
      <alignment horizontal="left" vertical="center"/>
    </xf>
    <xf numFmtId="0" fontId="0" fillId="0" borderId="33" xfId="0" applyBorder="1"/>
    <xf numFmtId="0" fontId="0" fillId="0" borderId="34" xfId="0" applyBorder="1"/>
    <xf numFmtId="4" fontId="0" fillId="0" borderId="35" xfId="0" applyNumberFormat="1" applyBorder="1"/>
    <xf numFmtId="4" fontId="0" fillId="0" borderId="36" xfId="0" applyNumberFormat="1" applyBorder="1"/>
    <xf numFmtId="4" fontId="10" fillId="0" borderId="38" xfId="0" applyNumberFormat="1" applyFont="1" applyBorder="1" applyAlignment="1">
      <alignment horizontal="center" vertical="center" wrapText="1"/>
    </xf>
    <xf numFmtId="4" fontId="80" fillId="10" borderId="38" xfId="0" applyNumberFormat="1" applyFont="1" applyFill="1" applyBorder="1" applyAlignment="1">
      <alignment vertical="center" wrapText="1"/>
    </xf>
    <xf numFmtId="4" fontId="80" fillId="10" borderId="38" xfId="0" applyNumberFormat="1" applyFont="1" applyFill="1" applyBorder="1" applyAlignment="1">
      <alignment horizontal="right" vertical="center" wrapText="1"/>
    </xf>
    <xf numFmtId="4" fontId="90" fillId="10" borderId="38" xfId="0" applyNumberFormat="1" applyFont="1" applyFill="1" applyBorder="1" applyAlignment="1">
      <alignment vertical="center" wrapText="1"/>
    </xf>
    <xf numFmtId="170" fontId="80" fillId="10" borderId="38" xfId="0" applyNumberFormat="1" applyFont="1" applyFill="1" applyBorder="1" applyAlignment="1">
      <alignment vertical="center" wrapText="1"/>
    </xf>
    <xf numFmtId="4" fontId="80" fillId="0" borderId="29" xfId="0" applyNumberFormat="1" applyFont="1" applyBorder="1"/>
    <xf numFmtId="0" fontId="0" fillId="0" borderId="47" xfId="0" applyBorder="1"/>
    <xf numFmtId="0" fontId="117" fillId="0" borderId="48" xfId="0" applyFont="1" applyBorder="1" applyAlignment="1">
      <alignment vertical="center" wrapText="1"/>
    </xf>
    <xf numFmtId="4" fontId="54" fillId="0" borderId="38" xfId="0" applyNumberFormat="1" applyFont="1" applyBorder="1" applyAlignment="1">
      <alignment horizontal="center" vertical="center" wrapText="1"/>
    </xf>
    <xf numFmtId="0" fontId="0" fillId="0" borderId="38" xfId="0" applyBorder="1"/>
    <xf numFmtId="4" fontId="90" fillId="0" borderId="0" xfId="0" applyNumberFormat="1" applyFont="1" applyAlignment="1">
      <alignment horizontal="right" vertical="center"/>
    </xf>
    <xf numFmtId="0" fontId="0" fillId="0" borderId="0" xfId="0" applyAlignment="1">
      <alignment horizontal="left"/>
    </xf>
    <xf numFmtId="0" fontId="101" fillId="0" borderId="0" xfId="12" applyFont="1"/>
    <xf numFmtId="0" fontId="133" fillId="0" borderId="0" xfId="12" applyFont="1"/>
    <xf numFmtId="9" fontId="63" fillId="0" borderId="0" xfId="0" applyNumberFormat="1" applyFont="1"/>
    <xf numFmtId="9" fontId="134" fillId="0" borderId="0" xfId="0" applyNumberFormat="1" applyFont="1"/>
    <xf numFmtId="0" fontId="103" fillId="0" borderId="0" xfId="0" applyFont="1" applyAlignment="1">
      <alignment horizontal="left" vertical="center" indent="1"/>
    </xf>
    <xf numFmtId="9" fontId="88" fillId="0" borderId="0" xfId="0" applyNumberFormat="1" applyFont="1"/>
    <xf numFmtId="9" fontId="135" fillId="0" borderId="0" xfId="0" applyNumberFormat="1" applyFont="1"/>
    <xf numFmtId="0" fontId="0" fillId="17" borderId="0" xfId="0" applyFill="1"/>
    <xf numFmtId="0" fontId="146" fillId="0" borderId="0" xfId="14"/>
    <xf numFmtId="0" fontId="136" fillId="20" borderId="65" xfId="0" applyFont="1" applyFill="1" applyBorder="1" applyAlignment="1">
      <alignment horizontal="left" vertical="center" wrapText="1"/>
    </xf>
    <xf numFmtId="0" fontId="153" fillId="20" borderId="0" xfId="0" applyFont="1" applyFill="1" applyAlignment="1">
      <alignment horizontal="left" vertical="center" wrapText="1"/>
    </xf>
    <xf numFmtId="0" fontId="136" fillId="21" borderId="70" xfId="0" applyFont="1" applyFill="1" applyBorder="1" applyAlignment="1">
      <alignment horizontal="center" vertical="center" wrapText="1"/>
    </xf>
    <xf numFmtId="0" fontId="4" fillId="20" borderId="65" xfId="1" applyFill="1" applyBorder="1" applyAlignment="1" applyProtection="1">
      <alignment horizontal="center" vertical="center"/>
    </xf>
    <xf numFmtId="0" fontId="145" fillId="20" borderId="65" xfId="0" applyFont="1" applyFill="1" applyBorder="1" applyAlignment="1">
      <alignment vertical="top" wrapText="1"/>
    </xf>
    <xf numFmtId="0" fontId="145" fillId="20" borderId="72" xfId="0" applyFont="1" applyFill="1" applyBorder="1" applyAlignment="1">
      <alignment vertical="top" wrapText="1"/>
    </xf>
    <xf numFmtId="0" fontId="145" fillId="20" borderId="73" xfId="0" applyFont="1" applyFill="1" applyBorder="1" applyAlignment="1">
      <alignment vertical="top" wrapText="1"/>
    </xf>
    <xf numFmtId="0" fontId="145" fillId="20" borderId="74" xfId="0" applyFont="1" applyFill="1" applyBorder="1" applyAlignment="1">
      <alignment vertical="top" wrapText="1"/>
    </xf>
    <xf numFmtId="0" fontId="10" fillId="20" borderId="0" xfId="0" applyFont="1" applyFill="1" applyAlignment="1">
      <alignment horizontal="center" vertical="center"/>
    </xf>
    <xf numFmtId="0" fontId="10" fillId="20" borderId="66" xfId="0" applyFont="1" applyFill="1" applyBorder="1" applyAlignment="1">
      <alignment horizontal="center" vertical="center"/>
    </xf>
    <xf numFmtId="0" fontId="0" fillId="17" borderId="0" xfId="0" applyFill="1" applyAlignment="1">
      <alignment wrapText="1"/>
    </xf>
    <xf numFmtId="0" fontId="151" fillId="19" borderId="0" xfId="0" applyFont="1" applyFill="1"/>
    <xf numFmtId="0" fontId="99" fillId="13" borderId="31" xfId="0" applyFont="1" applyFill="1" applyBorder="1" applyAlignment="1">
      <alignment horizontal="center" vertical="center" wrapText="1"/>
    </xf>
    <xf numFmtId="168" fontId="0" fillId="5" borderId="38" xfId="0" applyNumberFormat="1" applyFill="1" applyBorder="1"/>
    <xf numFmtId="0" fontId="0" fillId="5" borderId="38" xfId="0" applyFill="1" applyBorder="1"/>
    <xf numFmtId="4" fontId="0" fillId="0" borderId="38" xfId="0" applyNumberFormat="1" applyBorder="1"/>
    <xf numFmtId="4" fontId="90" fillId="0" borderId="38" xfId="0" applyNumberFormat="1" applyFont="1" applyBorder="1" applyAlignment="1">
      <alignment horizontal="right" vertical="center" wrapText="1"/>
    </xf>
    <xf numFmtId="0" fontId="10" fillId="0" borderId="88" xfId="0" applyFont="1" applyBorder="1" applyAlignment="1">
      <alignment vertical="top" wrapText="1"/>
    </xf>
    <xf numFmtId="0" fontId="0" fillId="0" borderId="48" xfId="0" applyBorder="1"/>
    <xf numFmtId="0" fontId="10" fillId="0" borderId="89" xfId="0" applyFont="1" applyBorder="1" applyAlignment="1">
      <alignment vertical="top" wrapText="1"/>
    </xf>
    <xf numFmtId="0" fontId="10" fillId="0" borderId="31" xfId="0" applyFont="1" applyBorder="1" applyAlignment="1">
      <alignment vertical="top" wrapText="1"/>
    </xf>
    <xf numFmtId="0" fontId="0" fillId="4" borderId="31" xfId="0" applyFill="1" applyBorder="1" applyAlignment="1">
      <alignment horizontal="center" vertical="center"/>
    </xf>
    <xf numFmtId="4" fontId="80" fillId="0" borderId="90" xfId="0" applyNumberFormat="1" applyFont="1" applyBorder="1"/>
    <xf numFmtId="0" fontId="0" fillId="0" borderId="91" xfId="0" applyBorder="1"/>
    <xf numFmtId="0" fontId="0" fillId="0" borderId="92" xfId="0" applyBorder="1"/>
    <xf numFmtId="0" fontId="0" fillId="0" borderId="93" xfId="0" applyBorder="1" applyAlignment="1">
      <alignment horizontal="left"/>
    </xf>
    <xf numFmtId="0" fontId="0" fillId="0" borderId="93" xfId="0" applyBorder="1"/>
    <xf numFmtId="0" fontId="80" fillId="0" borderId="94" xfId="0" applyFont="1" applyBorder="1"/>
    <xf numFmtId="0" fontId="0" fillId="0" borderId="95" xfId="0" applyBorder="1"/>
    <xf numFmtId="0" fontId="0" fillId="0" borderId="96" xfId="0" applyBorder="1"/>
    <xf numFmtId="4" fontId="80" fillId="0" borderId="38" xfId="0" applyNumberFormat="1" applyFont="1" applyBorder="1" applyAlignment="1">
      <alignment horizontal="right"/>
    </xf>
    <xf numFmtId="0" fontId="80" fillId="0" borderId="38" xfId="0" applyFont="1" applyBorder="1" applyAlignment="1">
      <alignment horizontal="left"/>
    </xf>
    <xf numFmtId="0" fontId="95" fillId="16" borderId="38" xfId="0" applyFont="1" applyFill="1" applyBorder="1" applyAlignment="1">
      <alignment horizontal="center" vertical="center" wrapText="1"/>
    </xf>
    <xf numFmtId="0" fontId="0" fillId="5" borderId="38" xfId="0" applyFill="1" applyBorder="1" applyAlignment="1">
      <alignment horizontal="center" vertical="center"/>
    </xf>
    <xf numFmtId="0" fontId="80" fillId="0" borderId="38" xfId="0" applyFont="1" applyBorder="1" applyAlignment="1">
      <alignment horizontal="left" vertical="top" wrapText="1"/>
    </xf>
    <xf numFmtId="0" fontId="0" fillId="5" borderId="38" xfId="0" applyFill="1" applyBorder="1" applyAlignment="1">
      <alignment horizontal="left" vertical="center"/>
    </xf>
    <xf numFmtId="166" fontId="80" fillId="0" borderId="38" xfId="0" applyNumberFormat="1" applyFont="1" applyBorder="1" applyAlignment="1">
      <alignment horizontal="right" vertical="center"/>
    </xf>
    <xf numFmtId="0" fontId="80" fillId="11" borderId="38" xfId="0" applyFont="1" applyFill="1" applyBorder="1" applyAlignment="1">
      <alignment horizontal="left" vertical="top" wrapText="1"/>
    </xf>
    <xf numFmtId="0" fontId="80" fillId="0" borderId="88" xfId="0" applyFont="1" applyBorder="1" applyAlignment="1">
      <alignment horizontal="left" vertical="top" wrapText="1"/>
    </xf>
    <xf numFmtId="0" fontId="80" fillId="0" borderId="89" xfId="0" applyFont="1" applyBorder="1" applyAlignment="1">
      <alignment horizontal="left" vertical="top" wrapText="1"/>
    </xf>
    <xf numFmtId="0" fontId="80" fillId="0" borderId="97" xfId="0" applyFont="1" applyBorder="1" applyAlignment="1">
      <alignment horizontal="left" vertical="top" wrapText="1"/>
    </xf>
    <xf numFmtId="0" fontId="80" fillId="0" borderId="41" xfId="0" applyFont="1" applyBorder="1" applyAlignment="1">
      <alignment horizontal="left" vertical="top" wrapText="1"/>
    </xf>
    <xf numFmtId="0" fontId="103" fillId="5" borderId="38" xfId="0" applyFont="1" applyFill="1" applyBorder="1" applyAlignment="1">
      <alignment horizontal="center" vertical="center" wrapText="1"/>
    </xf>
    <xf numFmtId="4" fontId="90" fillId="0" borderId="38" xfId="0" applyNumberFormat="1" applyFont="1" applyBorder="1"/>
    <xf numFmtId="166" fontId="80" fillId="0" borderId="38" xfId="0" applyNumberFormat="1" applyFont="1" applyBorder="1" applyAlignment="1">
      <alignment horizontal="left"/>
    </xf>
    <xf numFmtId="4" fontId="0" fillId="4" borderId="50" xfId="0" applyNumberFormat="1" applyFill="1" applyBorder="1"/>
    <xf numFmtId="4" fontId="0" fillId="4" borderId="50" xfId="0" applyNumberFormat="1" applyFill="1" applyBorder="1" applyAlignment="1">
      <alignment horizontal="right"/>
    </xf>
    <xf numFmtId="0" fontId="0" fillId="4" borderId="50" xfId="0" applyFill="1" applyBorder="1"/>
    <xf numFmtId="0" fontId="0" fillId="4" borderId="50" xfId="0" applyFill="1" applyBorder="1" applyAlignment="1">
      <alignment horizontal="center" vertical="center"/>
    </xf>
    <xf numFmtId="166" fontId="80" fillId="0" borderId="47" xfId="0" applyNumberFormat="1" applyFont="1" applyBorder="1" applyAlignment="1">
      <alignment horizontal="left" vertical="center"/>
    </xf>
    <xf numFmtId="0" fontId="95" fillId="16" borderId="50" xfId="0" applyFont="1" applyFill="1" applyBorder="1" applyAlignment="1">
      <alignment horizontal="center" vertical="center" wrapText="1"/>
    </xf>
    <xf numFmtId="0" fontId="99" fillId="13" borderId="31" xfId="0" applyFont="1" applyFill="1" applyBorder="1" applyAlignment="1">
      <alignment vertical="center" wrapText="1"/>
    </xf>
    <xf numFmtId="0" fontId="99" fillId="15" borderId="31" xfId="0" applyFont="1" applyFill="1" applyBorder="1" applyAlignment="1">
      <alignment horizontal="center" vertical="center" wrapText="1"/>
    </xf>
    <xf numFmtId="0" fontId="0" fillId="0" borderId="88" xfId="0" applyBorder="1"/>
    <xf numFmtId="0" fontId="0" fillId="0" borderId="89" xfId="0" applyBorder="1"/>
    <xf numFmtId="4" fontId="90" fillId="0" borderId="50" xfId="0" applyNumberFormat="1" applyFont="1" applyBorder="1" applyAlignment="1">
      <alignment horizontal="right" vertical="center"/>
    </xf>
    <xf numFmtId="4" fontId="0" fillId="0" borderId="50" xfId="0" applyNumberFormat="1" applyBorder="1" applyAlignment="1">
      <alignment horizontal="right"/>
    </xf>
    <xf numFmtId="3" fontId="0" fillId="0" borderId="50" xfId="0" applyNumberFormat="1" applyBorder="1" applyAlignment="1">
      <alignment horizontal="right"/>
    </xf>
    <xf numFmtId="0" fontId="99" fillId="13" borderId="50" xfId="0" applyFont="1" applyFill="1" applyBorder="1" applyAlignment="1">
      <alignment horizontal="center" vertical="center" wrapText="1"/>
    </xf>
    <xf numFmtId="0" fontId="0" fillId="0" borderId="97" xfId="0" applyBorder="1"/>
    <xf numFmtId="4" fontId="0" fillId="4" borderId="101" xfId="0" applyNumberFormat="1" applyFill="1" applyBorder="1"/>
    <xf numFmtId="4" fontId="0" fillId="4" borderId="101" xfId="0" applyNumberFormat="1" applyFill="1" applyBorder="1" applyAlignment="1">
      <alignment horizontal="right"/>
    </xf>
    <xf numFmtId="0" fontId="0" fillId="4" borderId="101" xfId="0" applyFill="1" applyBorder="1"/>
    <xf numFmtId="0" fontId="0" fillId="4" borderId="101" xfId="0" applyFill="1" applyBorder="1" applyAlignment="1">
      <alignment horizontal="center" vertical="center"/>
    </xf>
    <xf numFmtId="4" fontId="90" fillId="0" borderId="101" xfId="0" applyNumberFormat="1" applyFont="1" applyBorder="1" applyAlignment="1">
      <alignment horizontal="right" vertical="center"/>
    </xf>
    <xf numFmtId="4" fontId="90" fillId="0" borderId="100" xfId="0" applyNumberFormat="1" applyFont="1" applyBorder="1" applyAlignment="1">
      <alignment horizontal="right" vertical="center"/>
    </xf>
    <xf numFmtId="4" fontId="80" fillId="0" borderId="101" xfId="0" applyNumberFormat="1" applyFont="1" applyBorder="1" applyAlignment="1">
      <alignment horizontal="right" vertical="center"/>
    </xf>
    <xf numFmtId="4" fontId="80" fillId="0" borderId="100" xfId="0" applyNumberFormat="1" applyFont="1" applyBorder="1" applyAlignment="1">
      <alignment horizontal="right" vertical="center"/>
    </xf>
    <xf numFmtId="166" fontId="80" fillId="0" borderId="100" xfId="0" applyNumberFormat="1" applyFont="1" applyBorder="1" applyAlignment="1">
      <alignment horizontal="right" vertical="center"/>
    </xf>
    <xf numFmtId="166" fontId="80" fillId="0" borderId="100" xfId="0" applyNumberFormat="1" applyFont="1" applyBorder="1" applyAlignment="1">
      <alignment horizontal="left" vertical="center"/>
    </xf>
    <xf numFmtId="0" fontId="95" fillId="16" borderId="101" xfId="0" applyFont="1" applyFill="1" applyBorder="1" applyAlignment="1">
      <alignment horizontal="center" vertical="center" wrapText="1"/>
    </xf>
    <xf numFmtId="0" fontId="99" fillId="15" borderId="101" xfId="0" applyFont="1" applyFill="1" applyBorder="1" applyAlignment="1">
      <alignment horizontal="center" vertical="center"/>
    </xf>
    <xf numFmtId="0" fontId="0" fillId="0" borderId="89" xfId="0" applyBorder="1" applyAlignment="1">
      <alignment horizontal="left"/>
    </xf>
    <xf numFmtId="0" fontId="0" fillId="0" borderId="97" xfId="0" applyBorder="1" applyAlignment="1">
      <alignment horizontal="left"/>
    </xf>
    <xf numFmtId="0" fontId="114" fillId="13" borderId="88" xfId="0" applyFont="1" applyFill="1" applyBorder="1" applyAlignment="1">
      <alignment horizontal="left"/>
    </xf>
    <xf numFmtId="0" fontId="113" fillId="6" borderId="101" xfId="7" applyFont="1" applyFill="1" applyBorder="1" applyAlignment="1">
      <alignment horizontal="right" vertical="center"/>
    </xf>
    <xf numFmtId="0" fontId="113" fillId="6" borderId="101" xfId="7" applyFont="1" applyFill="1" applyBorder="1" applyAlignment="1">
      <alignment horizontal="left" vertical="center"/>
    </xf>
    <xf numFmtId="0" fontId="113" fillId="11" borderId="0" xfId="7" applyFont="1" applyFill="1"/>
    <xf numFmtId="0" fontId="0" fillId="0" borderId="101" xfId="0" applyBorder="1"/>
    <xf numFmtId="0" fontId="0" fillId="0" borderId="90" xfId="0" applyBorder="1"/>
    <xf numFmtId="0" fontId="0" fillId="0" borderId="103" xfId="0" applyBorder="1"/>
    <xf numFmtId="0" fontId="80" fillId="13" borderId="101" xfId="7" applyFont="1" applyFill="1" applyBorder="1" applyAlignment="1">
      <alignment horizontal="center" vertical="center"/>
    </xf>
    <xf numFmtId="0" fontId="103" fillId="13" borderId="97" xfId="7" applyFont="1" applyFill="1" applyBorder="1" applyAlignment="1">
      <alignment horizontal="left" vertical="center"/>
    </xf>
    <xf numFmtId="0" fontId="88" fillId="6" borderId="100" xfId="0" applyFont="1" applyFill="1" applyBorder="1"/>
    <xf numFmtId="0" fontId="88" fillId="13" borderId="101" xfId="0" applyFont="1" applyFill="1" applyBorder="1" applyAlignment="1">
      <alignment horizontal="center" vertical="center"/>
    </xf>
    <xf numFmtId="166" fontId="80" fillId="0" borderId="101" xfId="0" applyNumberFormat="1" applyFont="1" applyBorder="1" applyAlignment="1">
      <alignment horizontal="right" vertical="center"/>
    </xf>
    <xf numFmtId="167" fontId="80" fillId="0" borderId="100" xfId="0" applyNumberFormat="1" applyFont="1" applyBorder="1" applyAlignment="1">
      <alignment horizontal="right" vertical="center"/>
    </xf>
    <xf numFmtId="0" fontId="0" fillId="0" borderId="104" xfId="0" applyBorder="1" applyAlignment="1">
      <alignment horizontal="left"/>
    </xf>
    <xf numFmtId="0" fontId="99" fillId="13" borderId="101" xfId="0" applyFont="1" applyFill="1" applyBorder="1" applyAlignment="1">
      <alignment horizontal="center" vertical="center"/>
    </xf>
    <xf numFmtId="0" fontId="0" fillId="11" borderId="89" xfId="0" applyFill="1" applyBorder="1"/>
    <xf numFmtId="0" fontId="0" fillId="0" borderId="88" xfId="0" applyBorder="1" applyAlignment="1">
      <alignment horizontal="left"/>
    </xf>
    <xf numFmtId="0" fontId="0" fillId="0" borderId="29" xfId="0" applyBorder="1" applyAlignment="1">
      <alignment horizontal="left"/>
    </xf>
    <xf numFmtId="0" fontId="0" fillId="0" borderId="92" xfId="0" applyBorder="1" applyAlignment="1">
      <alignment horizontal="left"/>
    </xf>
    <xf numFmtId="0" fontId="0" fillId="0" borderId="103" xfId="0" applyBorder="1" applyAlignment="1">
      <alignment horizontal="left"/>
    </xf>
    <xf numFmtId="0" fontId="98" fillId="0" borderId="92" xfId="0" applyFont="1" applyBorder="1" applyAlignment="1">
      <alignment horizontal="left" vertical="center"/>
    </xf>
    <xf numFmtId="0" fontId="98" fillId="0" borderId="93" xfId="0" applyFont="1" applyBorder="1" applyAlignment="1">
      <alignment horizontal="left" vertical="center"/>
    </xf>
    <xf numFmtId="0" fontId="103" fillId="0" borderId="104" xfId="7" applyFont="1" applyBorder="1" applyAlignment="1">
      <alignment horizontal="left" vertical="center"/>
    </xf>
    <xf numFmtId="0" fontId="0" fillId="13" borderId="97" xfId="0" applyFill="1" applyBorder="1" applyAlignment="1">
      <alignment horizontal="center"/>
    </xf>
    <xf numFmtId="0" fontId="98" fillId="13" borderId="97" xfId="0" applyFont="1" applyFill="1" applyBorder="1" applyAlignment="1">
      <alignment horizontal="left"/>
    </xf>
    <xf numFmtId="4" fontId="0" fillId="4" borderId="88" xfId="0" applyNumberFormat="1" applyFill="1" applyBorder="1"/>
    <xf numFmtId="168" fontId="80" fillId="0" borderId="101" xfId="7" applyNumberFormat="1" applyFont="1" applyBorder="1"/>
    <xf numFmtId="165" fontId="0" fillId="0" borderId="101" xfId="0" applyNumberFormat="1" applyBorder="1"/>
    <xf numFmtId="0" fontId="45" fillId="6" borderId="101" xfId="0" applyFont="1" applyFill="1" applyBorder="1" applyAlignment="1">
      <alignment horizontal="center" vertical="center" wrapText="1"/>
    </xf>
    <xf numFmtId="0" fontId="45" fillId="16" borderId="101" xfId="0" applyFont="1" applyFill="1" applyBorder="1" applyAlignment="1">
      <alignment horizontal="center" vertical="center" wrapText="1"/>
    </xf>
    <xf numFmtId="0" fontId="45" fillId="16" borderId="101" xfId="0" applyFont="1" applyFill="1" applyBorder="1" applyAlignment="1">
      <alignment horizontal="center" vertical="top" wrapText="1"/>
    </xf>
    <xf numFmtId="0" fontId="0" fillId="0" borderId="99" xfId="0" applyBorder="1"/>
    <xf numFmtId="0" fontId="0" fillId="0" borderId="100" xfId="0" applyBorder="1"/>
    <xf numFmtId="0" fontId="98" fillId="13" borderId="100" xfId="0" applyFont="1" applyFill="1" applyBorder="1" applyAlignment="1">
      <alignment horizontal="left"/>
    </xf>
    <xf numFmtId="0" fontId="98" fillId="13" borderId="99" xfId="0" applyFont="1" applyFill="1" applyBorder="1" applyAlignment="1">
      <alignment horizontal="left"/>
    </xf>
    <xf numFmtId="0" fontId="98" fillId="13" borderId="101" xfId="0" applyFont="1" applyFill="1" applyBorder="1" applyAlignment="1">
      <alignment horizontal="left"/>
    </xf>
    <xf numFmtId="0" fontId="0" fillId="18" borderId="0" xfId="0" applyFill="1"/>
    <xf numFmtId="0" fontId="18" fillId="18" borderId="0" xfId="0" applyFont="1" applyFill="1"/>
    <xf numFmtId="0" fontId="98" fillId="0" borderId="0" xfId="0" applyFont="1" applyAlignment="1">
      <alignment horizontal="left" vertical="center"/>
    </xf>
    <xf numFmtId="0" fontId="6" fillId="18" borderId="0" xfId="0" applyFont="1" applyFill="1" applyAlignment="1">
      <alignment horizontal="right"/>
    </xf>
    <xf numFmtId="0" fontId="0" fillId="0" borderId="0" xfId="0" applyAlignment="1">
      <alignment horizontal="center" vertical="center"/>
    </xf>
    <xf numFmtId="0" fontId="0" fillId="0" borderId="0" xfId="0" applyAlignment="1">
      <alignment horizontal="center"/>
    </xf>
    <xf numFmtId="171" fontId="165" fillId="0" borderId="0" xfId="7" applyNumberFormat="1" applyFont="1" applyAlignment="1">
      <alignment horizontal="center" vertical="center"/>
    </xf>
    <xf numFmtId="0" fontId="98" fillId="13" borderId="100" xfId="0" applyFont="1" applyFill="1" applyBorder="1" applyAlignment="1">
      <alignment horizontal="center" vertical="center"/>
    </xf>
    <xf numFmtId="0" fontId="0" fillId="0" borderId="38" xfId="0" applyBorder="1" applyAlignment="1">
      <alignment horizontal="center"/>
    </xf>
    <xf numFmtId="0" fontId="0" fillId="0" borderId="38" xfId="0" applyBorder="1" applyAlignment="1">
      <alignment horizontal="center" vertical="center"/>
    </xf>
    <xf numFmtId="0" fontId="98" fillId="13" borderId="38" xfId="0" applyFont="1" applyFill="1" applyBorder="1" applyAlignment="1">
      <alignment horizontal="center" vertical="center"/>
    </xf>
    <xf numFmtId="0" fontId="88" fillId="13" borderId="38" xfId="0" applyFont="1" applyFill="1" applyBorder="1" applyAlignment="1">
      <alignment horizontal="center" vertical="center"/>
    </xf>
    <xf numFmtId="0" fontId="99" fillId="13" borderId="38" xfId="0" applyFont="1" applyFill="1" applyBorder="1" applyAlignment="1">
      <alignment horizontal="center" vertical="center"/>
    </xf>
    <xf numFmtId="4" fontId="0" fillId="0" borderId="0" xfId="0" applyNumberFormat="1" applyAlignment="1">
      <alignment horizontal="right"/>
    </xf>
    <xf numFmtId="3" fontId="80" fillId="0" borderId="0" xfId="0" applyNumberFormat="1" applyFont="1" applyAlignment="1">
      <alignment horizontal="right" vertical="center"/>
    </xf>
    <xf numFmtId="0" fontId="0" fillId="0" borderId="0" xfId="0" applyAlignment="1">
      <alignment vertical="center" wrapText="1"/>
    </xf>
    <xf numFmtId="2" fontId="90" fillId="0" borderId="0" xfId="0" applyNumberFormat="1" applyFont="1"/>
    <xf numFmtId="3" fontId="80" fillId="0" borderId="38" xfId="12" applyNumberFormat="1" applyFont="1" applyBorder="1" applyAlignment="1">
      <alignment horizontal="right" vertical="center"/>
    </xf>
    <xf numFmtId="0" fontId="98" fillId="13" borderId="38" xfId="0" applyFont="1" applyFill="1" applyBorder="1"/>
    <xf numFmtId="9" fontId="0" fillId="0" borderId="0" xfId="16" applyFont="1"/>
    <xf numFmtId="165" fontId="80" fillId="0" borderId="47" xfId="0" applyNumberFormat="1" applyFont="1" applyBorder="1" applyAlignment="1">
      <alignment horizontal="right" vertical="center"/>
    </xf>
    <xf numFmtId="0" fontId="0" fillId="0" borderId="0" xfId="0" applyAlignment="1">
      <alignment horizontal="center" vertical="center" wrapText="1"/>
    </xf>
    <xf numFmtId="165" fontId="0" fillId="0" borderId="0" xfId="0" applyNumberFormat="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vertical="center" wrapText="1"/>
    </xf>
    <xf numFmtId="0" fontId="0" fillId="0" borderId="38" xfId="0" applyBorder="1" applyAlignment="1">
      <alignment horizontal="right"/>
    </xf>
    <xf numFmtId="166" fontId="0" fillId="0" borderId="38" xfId="0" applyNumberFormat="1" applyBorder="1"/>
    <xf numFmtId="0" fontId="99" fillId="13" borderId="31" xfId="0" applyFont="1" applyFill="1" applyBorder="1" applyAlignment="1">
      <alignment vertical="center"/>
    </xf>
    <xf numFmtId="9" fontId="80" fillId="0" borderId="47" xfId="16" applyFont="1" applyBorder="1" applyAlignment="1">
      <alignment horizontal="left" vertical="center"/>
    </xf>
    <xf numFmtId="0" fontId="99" fillId="0" borderId="0" xfId="0" applyFont="1" applyAlignment="1">
      <alignment horizontal="center" vertical="center" wrapText="1"/>
    </xf>
    <xf numFmtId="0" fontId="99" fillId="0" borderId="0" xfId="0" applyFont="1" applyAlignment="1">
      <alignment vertical="center"/>
    </xf>
    <xf numFmtId="0" fontId="99" fillId="0" borderId="0" xfId="0" applyFont="1" applyAlignment="1">
      <alignment vertical="center" wrapText="1"/>
    </xf>
    <xf numFmtId="0" fontId="95" fillId="0" borderId="0" xfId="0" applyFont="1" applyAlignment="1">
      <alignment horizontal="center" vertical="center" wrapText="1"/>
    </xf>
    <xf numFmtId="9" fontId="80" fillId="0" borderId="0" xfId="16" applyFont="1" applyFill="1" applyBorder="1" applyAlignment="1">
      <alignment horizontal="left" vertical="center"/>
    </xf>
    <xf numFmtId="165" fontId="80" fillId="0" borderId="0" xfId="0" applyNumberFormat="1" applyFont="1" applyAlignment="1">
      <alignment horizontal="right" vertical="center"/>
    </xf>
    <xf numFmtId="0" fontId="0" fillId="0" borderId="100" xfId="0" applyBorder="1" applyAlignment="1">
      <alignment horizontal="center" vertical="center"/>
    </xf>
    <xf numFmtId="0" fontId="169" fillId="0" borderId="0" xfId="0" applyFont="1"/>
    <xf numFmtId="172" fontId="0" fillId="0" borderId="0" xfId="0" applyNumberFormat="1"/>
    <xf numFmtId="0" fontId="0" fillId="0" borderId="0" xfId="0" applyAlignment="1">
      <alignment horizontal="left" vertical="center"/>
    </xf>
    <xf numFmtId="168" fontId="80" fillId="0" borderId="38" xfId="7" applyNumberFormat="1" applyFont="1" applyBorder="1" applyAlignment="1">
      <alignment horizontal="center"/>
    </xf>
    <xf numFmtId="0" fontId="0" fillId="0" borderId="117" xfId="0" applyBorder="1"/>
    <xf numFmtId="0" fontId="0" fillId="0" borderId="38" xfId="0" applyBorder="1" applyAlignment="1">
      <alignment horizontal="left"/>
    </xf>
    <xf numFmtId="0" fontId="0" fillId="0" borderId="118" xfId="0" applyBorder="1"/>
    <xf numFmtId="0" fontId="0" fillId="13" borderId="109" xfId="0" applyFill="1" applyBorder="1" applyAlignment="1">
      <alignment vertical="center"/>
    </xf>
    <xf numFmtId="0" fontId="0" fillId="13" borderId="38" xfId="0" applyFill="1" applyBorder="1" applyAlignment="1">
      <alignment vertical="center"/>
    </xf>
    <xf numFmtId="0" fontId="0" fillId="0" borderId="118" xfId="0" applyBorder="1" applyAlignment="1">
      <alignment horizontal="center" vertical="center"/>
    </xf>
    <xf numFmtId="0" fontId="0" fillId="13" borderId="38" xfId="0" applyFill="1" applyBorder="1" applyAlignment="1">
      <alignment horizontal="left" vertical="center"/>
    </xf>
    <xf numFmtId="0" fontId="0" fillId="13" borderId="38" xfId="0" applyFill="1" applyBorder="1" applyAlignment="1">
      <alignment horizontal="left" vertical="center" wrapText="1"/>
    </xf>
    <xf numFmtId="0" fontId="0" fillId="13" borderId="38" xfId="0" applyFill="1" applyBorder="1" applyAlignment="1">
      <alignment horizontal="left"/>
    </xf>
    <xf numFmtId="0" fontId="0" fillId="13" borderId="115" xfId="0" applyFill="1" applyBorder="1" applyAlignment="1">
      <alignment horizontal="center"/>
    </xf>
    <xf numFmtId="166" fontId="80" fillId="0" borderId="118" xfId="0" applyNumberFormat="1" applyFont="1" applyBorder="1" applyAlignment="1">
      <alignment horizontal="left" vertical="center"/>
    </xf>
    <xf numFmtId="166" fontId="80" fillId="0" borderId="118" xfId="0" applyNumberFormat="1" applyFont="1" applyBorder="1" applyAlignment="1">
      <alignment horizontal="right" vertical="center"/>
    </xf>
    <xf numFmtId="166" fontId="80" fillId="0" borderId="0" xfId="0" applyNumberFormat="1" applyFont="1" applyAlignment="1">
      <alignment horizontal="right" vertical="center"/>
    </xf>
    <xf numFmtId="166" fontId="80" fillId="0" borderId="38" xfId="0" applyNumberFormat="1" applyFont="1" applyBorder="1" applyAlignment="1">
      <alignment horizontal="left" vertical="center"/>
    </xf>
    <xf numFmtId="167" fontId="80" fillId="0" borderId="38" xfId="0" applyNumberFormat="1" applyFont="1" applyBorder="1" applyAlignment="1">
      <alignment horizontal="right" vertical="center"/>
    </xf>
    <xf numFmtId="4" fontId="80" fillId="0" borderId="118" xfId="0" applyNumberFormat="1" applyFont="1" applyBorder="1" applyAlignment="1">
      <alignment horizontal="right" vertical="center"/>
    </xf>
    <xf numFmtId="4" fontId="80" fillId="0" borderId="120" xfId="0" applyNumberFormat="1" applyFont="1" applyBorder="1" applyAlignment="1">
      <alignment horizontal="right" vertical="center"/>
    </xf>
    <xf numFmtId="168" fontId="80" fillId="0" borderId="0" xfId="12" applyNumberFormat="1" applyFont="1" applyAlignment="1">
      <alignment horizontal="right" vertical="center"/>
    </xf>
    <xf numFmtId="0" fontId="88" fillId="6" borderId="38" xfId="0" applyFont="1" applyFill="1" applyBorder="1"/>
    <xf numFmtId="0" fontId="98" fillId="0" borderId="38" xfId="0" applyFont="1" applyBorder="1" applyAlignment="1">
      <alignment horizontal="left" vertical="center"/>
    </xf>
    <xf numFmtId="0" fontId="0" fillId="0" borderId="123" xfId="0" applyBorder="1"/>
    <xf numFmtId="0" fontId="0" fillId="0" borderId="124" xfId="0" applyBorder="1"/>
    <xf numFmtId="0" fontId="98" fillId="0" borderId="88" xfId="0" applyFont="1" applyBorder="1" applyAlignment="1">
      <alignment horizontal="left" vertical="center"/>
    </xf>
    <xf numFmtId="166" fontId="80" fillId="0" borderId="100" xfId="0" applyNumberFormat="1" applyFont="1" applyBorder="1" applyAlignment="1">
      <alignment horizontal="center" vertical="center"/>
    </xf>
    <xf numFmtId="0" fontId="0" fillId="0" borderId="121" xfId="0" applyBorder="1"/>
    <xf numFmtId="0" fontId="0" fillId="0" borderId="115" xfId="0" applyBorder="1"/>
    <xf numFmtId="0" fontId="0" fillId="0" borderId="116" xfId="0" applyBorder="1"/>
    <xf numFmtId="4" fontId="146" fillId="0" borderId="0" xfId="14" applyNumberFormat="1"/>
    <xf numFmtId="0" fontId="172" fillId="0" borderId="0" xfId="14" applyFont="1"/>
    <xf numFmtId="0" fontId="88" fillId="6" borderId="122" xfId="0" applyFont="1" applyFill="1" applyBorder="1"/>
    <xf numFmtId="169" fontId="80" fillId="0" borderId="100" xfId="0" applyNumberFormat="1" applyFont="1" applyBorder="1" applyAlignment="1">
      <alignment horizontal="right" vertical="center"/>
    </xf>
    <xf numFmtId="0" fontId="99" fillId="0" borderId="0" xfId="0" applyFont="1" applyAlignment="1">
      <alignment horizontal="center" vertical="center"/>
    </xf>
    <xf numFmtId="169" fontId="80" fillId="0" borderId="0" xfId="0" applyNumberFormat="1" applyFont="1" applyAlignment="1">
      <alignment horizontal="right" vertical="center"/>
    </xf>
    <xf numFmtId="0" fontId="0" fillId="0" borderId="128" xfId="0" applyBorder="1"/>
    <xf numFmtId="0" fontId="0" fillId="0" borderId="125" xfId="0" applyBorder="1"/>
    <xf numFmtId="0" fontId="0" fillId="0" borderId="129" xfId="0" applyBorder="1"/>
    <xf numFmtId="0" fontId="0" fillId="0" borderId="131" xfId="0" applyBorder="1"/>
    <xf numFmtId="0" fontId="0" fillId="0" borderId="132" xfId="0" applyBorder="1"/>
    <xf numFmtId="4" fontId="0" fillId="0" borderId="133" xfId="0" applyNumberFormat="1" applyBorder="1"/>
    <xf numFmtId="4" fontId="80" fillId="0" borderId="38" xfId="0" applyNumberFormat="1" applyFont="1" applyBorder="1" applyAlignment="1">
      <alignment vertical="center" wrapText="1"/>
    </xf>
    <xf numFmtId="0" fontId="117" fillId="0" borderId="125" xfId="0" applyFont="1" applyBorder="1" applyAlignment="1">
      <alignment vertical="center" wrapText="1"/>
    </xf>
    <xf numFmtId="4" fontId="90" fillId="10" borderId="0" xfId="0" applyNumberFormat="1" applyFont="1" applyFill="1" applyAlignment="1">
      <alignment vertical="center" wrapText="1"/>
    </xf>
    <xf numFmtId="0" fontId="10" fillId="0" borderId="115" xfId="0" applyFont="1" applyBorder="1" applyAlignment="1">
      <alignment vertical="top" wrapText="1"/>
    </xf>
    <xf numFmtId="0" fontId="10" fillId="0" borderId="135" xfId="0" applyFont="1" applyBorder="1" applyAlignment="1">
      <alignment vertical="top" wrapText="1"/>
    </xf>
    <xf numFmtId="0" fontId="10" fillId="0" borderId="0" xfId="0" applyFont="1" applyAlignment="1">
      <alignment vertical="top" wrapText="1"/>
    </xf>
    <xf numFmtId="0" fontId="117" fillId="0" borderId="0" xfId="0" applyFont="1" applyAlignment="1">
      <alignment vertical="center" wrapText="1"/>
    </xf>
    <xf numFmtId="4" fontId="80" fillId="10" borderId="0" xfId="0" applyNumberFormat="1" applyFont="1" applyFill="1" applyAlignment="1">
      <alignment vertical="center" wrapText="1"/>
    </xf>
    <xf numFmtId="170" fontId="80" fillId="10" borderId="0" xfId="0" applyNumberFormat="1" applyFont="1" applyFill="1" applyAlignment="1">
      <alignment vertical="center" wrapText="1"/>
    </xf>
    <xf numFmtId="0" fontId="10" fillId="0" borderId="38" xfId="0" applyFont="1" applyBorder="1" applyAlignment="1">
      <alignment vertical="top" wrapText="1"/>
    </xf>
    <xf numFmtId="0" fontId="12" fillId="23" borderId="0" xfId="0" applyFont="1" applyFill="1"/>
    <xf numFmtId="0" fontId="12" fillId="25" borderId="0" xfId="0" applyFont="1" applyFill="1"/>
    <xf numFmtId="0" fontId="136" fillId="26" borderId="0" xfId="0" applyFont="1" applyFill="1"/>
    <xf numFmtId="0" fontId="41" fillId="25" borderId="0" xfId="0" applyFont="1" applyFill="1" applyAlignment="1">
      <alignment horizontal="center" vertical="center"/>
    </xf>
    <xf numFmtId="0" fontId="19" fillId="25" borderId="0" xfId="0" applyFont="1" applyFill="1" applyAlignment="1">
      <alignment vertical="center" wrapText="1"/>
    </xf>
    <xf numFmtId="0" fontId="24" fillId="25" borderId="0" xfId="0" applyFont="1" applyFill="1"/>
    <xf numFmtId="0" fontId="75" fillId="25" borderId="0" xfId="0" applyFont="1" applyFill="1" applyAlignment="1" applyProtection="1">
      <alignment vertical="center" wrapText="1"/>
      <protection locked="0"/>
    </xf>
    <xf numFmtId="0" fontId="26" fillId="25" borderId="0" xfId="0" applyFont="1" applyFill="1"/>
    <xf numFmtId="0" fontId="37" fillId="25" borderId="0" xfId="0" applyFont="1" applyFill="1"/>
    <xf numFmtId="0" fontId="37" fillId="25" borderId="0" xfId="0" applyFont="1" applyFill="1" applyAlignment="1">
      <alignment vertical="center"/>
    </xf>
    <xf numFmtId="0" fontId="37" fillId="25" borderId="0" xfId="1" applyFont="1" applyFill="1" applyBorder="1" applyAlignment="1" applyProtection="1">
      <alignment vertical="center"/>
    </xf>
    <xf numFmtId="0" fontId="26" fillId="25" borderId="0" xfId="0" applyFont="1" applyFill="1" applyAlignment="1">
      <alignment vertical="center"/>
    </xf>
    <xf numFmtId="0" fontId="27" fillId="25" borderId="0" xfId="0" applyFont="1" applyFill="1" applyAlignment="1">
      <alignment vertical="center" wrapText="1"/>
    </xf>
    <xf numFmtId="0" fontId="12" fillId="25" borderId="0" xfId="0" applyFont="1" applyFill="1" applyAlignment="1">
      <alignment vertical="center"/>
    </xf>
    <xf numFmtId="0" fontId="37" fillId="25" borderId="0" xfId="1" applyFont="1" applyFill="1" applyBorder="1" applyAlignment="1" applyProtection="1"/>
    <xf numFmtId="0" fontId="38" fillId="25" borderId="0" xfId="0" applyFont="1" applyFill="1"/>
    <xf numFmtId="0" fontId="75" fillId="25" borderId="0" xfId="0" applyFont="1" applyFill="1" applyAlignment="1">
      <alignment vertical="top" wrapText="1"/>
    </xf>
    <xf numFmtId="0" fontId="76" fillId="25" borderId="0" xfId="0" applyFont="1" applyFill="1" applyAlignment="1">
      <alignment horizontal="left" vertical="center"/>
    </xf>
    <xf numFmtId="0" fontId="16" fillId="25" borderId="0" xfId="0" applyFont="1" applyFill="1" applyAlignment="1">
      <alignment horizontal="left" vertical="center"/>
    </xf>
    <xf numFmtId="0" fontId="12" fillId="25" borderId="3" xfId="0" applyFont="1" applyFill="1" applyBorder="1"/>
    <xf numFmtId="0" fontId="76" fillId="25" borderId="0" xfId="0" applyFont="1" applyFill="1"/>
    <xf numFmtId="0" fontId="35" fillId="25" borderId="0" xfId="0" applyFont="1" applyFill="1"/>
    <xf numFmtId="0" fontId="136" fillId="28" borderId="0" xfId="0" applyFont="1" applyFill="1"/>
    <xf numFmtId="0" fontId="140" fillId="24" borderId="51" xfId="0" applyFont="1" applyFill="1" applyBorder="1" applyAlignment="1">
      <alignment horizontal="center" vertical="center" wrapText="1"/>
    </xf>
    <xf numFmtId="0" fontId="0" fillId="25" borderId="0" xfId="0" applyFill="1"/>
    <xf numFmtId="0" fontId="6" fillId="25" borderId="0" xfId="0" applyFont="1" applyFill="1" applyAlignment="1">
      <alignment horizontal="right"/>
    </xf>
    <xf numFmtId="0" fontId="64" fillId="25" borderId="0" xfId="0" applyFont="1" applyFill="1"/>
    <xf numFmtId="0" fontId="60" fillId="25" borderId="0" xfId="0" applyFont="1" applyFill="1" applyAlignment="1">
      <alignment vertical="center"/>
    </xf>
    <xf numFmtId="0" fontId="60" fillId="25" borderId="0" xfId="0" applyFont="1" applyFill="1" applyAlignment="1">
      <alignment vertical="center" wrapText="1"/>
    </xf>
    <xf numFmtId="49" fontId="43" fillId="25" borderId="0" xfId="0" applyNumberFormat="1" applyFont="1" applyFill="1" applyAlignment="1">
      <alignment horizontal="center" vertical="center"/>
    </xf>
    <xf numFmtId="0" fontId="9" fillId="25" borderId="0" xfId="0" applyFont="1" applyFill="1" applyAlignment="1">
      <alignment vertical="center" wrapText="1"/>
    </xf>
    <xf numFmtId="0" fontId="43" fillId="25" borderId="0" xfId="0" applyFont="1" applyFill="1" applyAlignment="1">
      <alignment horizontal="center" vertical="center"/>
    </xf>
    <xf numFmtId="0" fontId="60" fillId="25" borderId="0" xfId="0" applyFont="1" applyFill="1"/>
    <xf numFmtId="0" fontId="60" fillId="25" borderId="0" xfId="0" applyFont="1" applyFill="1" applyAlignment="1">
      <alignment horizontal="left" wrapText="1"/>
    </xf>
    <xf numFmtId="0" fontId="9" fillId="25" borderId="0" xfId="0" applyFont="1" applyFill="1" applyAlignment="1">
      <alignment horizontal="left" vertical="center" wrapText="1" indent="1"/>
    </xf>
    <xf numFmtId="0" fontId="39" fillId="25" borderId="0" xfId="0" applyFont="1" applyFill="1"/>
    <xf numFmtId="0" fontId="79" fillId="25" borderId="0" xfId="0" applyFont="1" applyFill="1"/>
    <xf numFmtId="0" fontId="43" fillId="25" borderId="0" xfId="0" applyFont="1" applyFill="1" applyAlignment="1">
      <alignment horizontal="left" vertical="center"/>
    </xf>
    <xf numFmtId="0" fontId="42" fillId="25" borderId="0" xfId="0" applyFont="1" applyFill="1"/>
    <xf numFmtId="0" fontId="137" fillId="24" borderId="0" xfId="0" applyFont="1" applyFill="1" applyAlignment="1">
      <alignment vertical="center"/>
    </xf>
    <xf numFmtId="0" fontId="31" fillId="13" borderId="1" xfId="1" applyFont="1" applyFill="1" applyBorder="1" applyAlignment="1" applyProtection="1">
      <alignment horizontal="left" vertical="center"/>
    </xf>
    <xf numFmtId="0" fontId="31" fillId="18" borderId="1" xfId="1" applyFont="1" applyFill="1" applyBorder="1" applyAlignment="1" applyProtection="1">
      <alignment horizontal="left" vertical="center"/>
    </xf>
    <xf numFmtId="0" fontId="32" fillId="18" borderId="0" xfId="0" applyFont="1" applyFill="1"/>
    <xf numFmtId="0" fontId="0" fillId="29" borderId="0" xfId="0" applyFill="1"/>
    <xf numFmtId="0" fontId="32" fillId="29" borderId="0" xfId="1" applyFont="1" applyFill="1" applyBorder="1" applyAlignment="1" applyProtection="1">
      <alignment vertical="center"/>
    </xf>
    <xf numFmtId="0" fontId="33" fillId="29" borderId="0" xfId="1" applyFont="1" applyFill="1" applyBorder="1" applyAlignment="1" applyProtection="1">
      <alignment vertical="center"/>
    </xf>
    <xf numFmtId="0" fontId="6" fillId="29" borderId="0" xfId="0" applyFont="1" applyFill="1" applyAlignment="1">
      <alignment horizontal="right"/>
    </xf>
    <xf numFmtId="0" fontId="18" fillId="25" borderId="0" xfId="0" applyFont="1" applyFill="1"/>
    <xf numFmtId="0" fontId="6" fillId="25" borderId="0" xfId="0" applyFont="1" applyFill="1" applyAlignment="1">
      <alignment horizontal="left"/>
    </xf>
    <xf numFmtId="0" fontId="6" fillId="25" borderId="0" xfId="0" applyFont="1" applyFill="1" applyAlignment="1">
      <alignment horizontal="left" vertical="center" wrapText="1"/>
    </xf>
    <xf numFmtId="0" fontId="60" fillId="25" borderId="0" xfId="0" applyFont="1" applyFill="1" applyAlignment="1">
      <alignment vertical="top" wrapText="1"/>
    </xf>
    <xf numFmtId="0" fontId="139" fillId="27" borderId="0" xfId="0" applyFont="1" applyFill="1" applyAlignment="1">
      <alignment horizontal="left" vertical="center"/>
    </xf>
    <xf numFmtId="0" fontId="67" fillId="25" borderId="0" xfId="0" applyFont="1" applyFill="1" applyAlignment="1">
      <alignment vertical="center"/>
    </xf>
    <xf numFmtId="0" fontId="6" fillId="25" borderId="0" xfId="0" applyFont="1" applyFill="1" applyAlignment="1">
      <alignment horizontal="right" vertical="top"/>
    </xf>
    <xf numFmtId="0" fontId="75" fillId="25" borderId="0" xfId="0" applyFont="1" applyFill="1" applyAlignment="1">
      <alignment vertical="center" wrapText="1"/>
    </xf>
    <xf numFmtId="0" fontId="52" fillId="25" borderId="0" xfId="0" applyFont="1" applyFill="1" applyAlignment="1">
      <alignment vertical="top" wrapText="1"/>
    </xf>
    <xf numFmtId="0" fontId="52" fillId="25" borderId="0" xfId="0" applyFont="1" applyFill="1" applyAlignment="1">
      <alignment horizontal="left" vertical="top" wrapText="1"/>
    </xf>
    <xf numFmtId="0" fontId="60" fillId="25" borderId="0" xfId="0" applyFont="1" applyFill="1" applyAlignment="1">
      <alignment vertical="top"/>
    </xf>
    <xf numFmtId="0" fontId="60" fillId="25" borderId="0" xfId="0" applyFont="1" applyFill="1" applyAlignment="1">
      <alignment horizontal="left" vertical="center" wrapText="1"/>
    </xf>
    <xf numFmtId="0" fontId="94" fillId="25" borderId="0" xfId="0" applyFont="1" applyFill="1" applyAlignment="1">
      <alignment horizontal="left" vertical="center" indent="2"/>
    </xf>
    <xf numFmtId="0" fontId="60" fillId="25" borderId="0" xfId="0" applyFont="1" applyFill="1" applyAlignment="1">
      <alignment horizontal="left" vertical="top" indent="5"/>
    </xf>
    <xf numFmtId="0" fontId="10" fillId="25" borderId="0" xfId="0" applyFont="1" applyFill="1" applyAlignment="1">
      <alignment horizontal="right"/>
    </xf>
    <xf numFmtId="0" fontId="28" fillId="25" borderId="0" xfId="0" applyFont="1" applyFill="1" applyAlignment="1">
      <alignment horizontal="left" vertical="center" indent="3"/>
    </xf>
    <xf numFmtId="0" fontId="60" fillId="25" borderId="0" xfId="0" applyFont="1" applyFill="1" applyAlignment="1">
      <alignment wrapText="1"/>
    </xf>
    <xf numFmtId="0" fontId="71" fillId="25" borderId="0" xfId="0" applyFont="1" applyFill="1" applyAlignment="1">
      <alignment horizontal="left" vertical="center"/>
    </xf>
    <xf numFmtId="0" fontId="130" fillId="25" borderId="0" xfId="0" applyFont="1" applyFill="1" applyAlignment="1">
      <alignment vertical="center"/>
    </xf>
    <xf numFmtId="0" fontId="6" fillId="25" borderId="0" xfId="0" applyFont="1" applyFill="1" applyAlignment="1">
      <alignment horizontal="center"/>
    </xf>
    <xf numFmtId="0" fontId="96" fillId="25" borderId="0" xfId="0" applyFont="1" applyFill="1" applyAlignment="1">
      <alignment horizontal="left" vertical="center"/>
    </xf>
    <xf numFmtId="0" fontId="62" fillId="25" borderId="0" xfId="0" applyFont="1" applyFill="1" applyAlignment="1">
      <alignment horizontal="left" vertical="top" wrapText="1"/>
    </xf>
    <xf numFmtId="0" fontId="60" fillId="25" borderId="0" xfId="0" applyFont="1" applyFill="1" applyAlignment="1">
      <alignment horizontal="left" vertical="center"/>
    </xf>
    <xf numFmtId="0" fontId="65" fillId="25" borderId="0" xfId="0" applyFont="1" applyFill="1"/>
    <xf numFmtId="0" fontId="31" fillId="18" borderId="0" xfId="1" applyFont="1" applyFill="1" applyBorder="1" applyAlignment="1" applyProtection="1">
      <alignment vertical="center"/>
    </xf>
    <xf numFmtId="0" fontId="30" fillId="29" borderId="0" xfId="1" applyFont="1" applyFill="1" applyBorder="1" applyAlignment="1" applyProtection="1">
      <alignment vertical="center"/>
    </xf>
    <xf numFmtId="0" fontId="0" fillId="23" borderId="0" xfId="0" applyFill="1"/>
    <xf numFmtId="0" fontId="17" fillId="23" borderId="8" xfId="0" applyFont="1" applyFill="1" applyBorder="1" applyAlignment="1">
      <alignment horizontal="center" vertical="center" wrapText="1"/>
    </xf>
    <xf numFmtId="0" fontId="44" fillId="23" borderId="4" xfId="0" applyFont="1" applyFill="1" applyBorder="1" applyAlignment="1">
      <alignment horizontal="center" vertical="center" wrapText="1"/>
    </xf>
    <xf numFmtId="0" fontId="139" fillId="24" borderId="0" xfId="0" applyFont="1" applyFill="1" applyAlignment="1">
      <alignment vertical="center"/>
    </xf>
    <xf numFmtId="0" fontId="44" fillId="23" borderId="15" xfId="0" applyFont="1" applyFill="1" applyBorder="1" applyAlignment="1">
      <alignment horizontal="center" vertical="center" wrapText="1"/>
    </xf>
    <xf numFmtId="0" fontId="139" fillId="27" borderId="0" xfId="0" applyFont="1" applyFill="1" applyAlignment="1">
      <alignment vertical="center"/>
    </xf>
    <xf numFmtId="0" fontId="60" fillId="25" borderId="0" xfId="0" applyFont="1" applyFill="1" applyAlignment="1">
      <alignment horizontal="center" vertical="top" wrapText="1"/>
    </xf>
    <xf numFmtId="0" fontId="62" fillId="25" borderId="0" xfId="0" applyFont="1" applyFill="1" applyAlignment="1">
      <alignment vertical="top" wrapText="1"/>
    </xf>
    <xf numFmtId="0" fontId="62" fillId="25" borderId="0" xfId="0" applyFont="1" applyFill="1" applyAlignment="1">
      <alignment vertical="top"/>
    </xf>
    <xf numFmtId="0" fontId="128" fillId="25" borderId="0" xfId="1" applyFont="1" applyFill="1" applyBorder="1" applyAlignment="1" applyProtection="1">
      <alignment vertical="top"/>
    </xf>
    <xf numFmtId="0" fontId="146" fillId="25" borderId="0" xfId="14" applyFill="1"/>
    <xf numFmtId="0" fontId="146" fillId="26" borderId="0" xfId="14" applyFill="1"/>
    <xf numFmtId="0" fontId="52" fillId="25" borderId="0" xfId="0" applyFont="1" applyFill="1" applyAlignment="1">
      <alignment horizontal="left" vertical="top"/>
    </xf>
    <xf numFmtId="0" fontId="141" fillId="32" borderId="0" xfId="14" applyFont="1" applyFill="1" applyAlignment="1">
      <alignment vertical="center" wrapText="1"/>
    </xf>
    <xf numFmtId="0" fontId="137" fillId="27" borderId="0" xfId="14" applyFont="1" applyFill="1" applyAlignment="1">
      <alignment horizontal="center" vertical="center"/>
    </xf>
    <xf numFmtId="0" fontId="60" fillId="25" borderId="0" xfId="0" applyFont="1" applyFill="1" applyAlignment="1">
      <alignment horizontal="left" vertical="top"/>
    </xf>
    <xf numFmtId="0" fontId="6" fillId="25" borderId="0" xfId="0" applyFont="1" applyFill="1" applyAlignment="1">
      <alignment horizontal="center" vertical="top"/>
    </xf>
    <xf numFmtId="0" fontId="52" fillId="25" borderId="0" xfId="0" applyFont="1" applyFill="1" applyAlignment="1">
      <alignment horizontal="center" vertical="top" wrapText="1"/>
    </xf>
    <xf numFmtId="0" fontId="62" fillId="25" borderId="0" xfId="0" applyFont="1" applyFill="1" applyAlignment="1">
      <alignment vertical="center"/>
    </xf>
    <xf numFmtId="4" fontId="6" fillId="25" borderId="0" xfId="0" applyNumberFormat="1" applyFont="1" applyFill="1" applyAlignment="1">
      <alignment horizontal="right" vertical="center"/>
    </xf>
    <xf numFmtId="0" fontId="52" fillId="25" borderId="0" xfId="0" applyFont="1" applyFill="1" applyAlignment="1">
      <alignment vertical="top"/>
    </xf>
    <xf numFmtId="0" fontId="17" fillId="25" borderId="0" xfId="0" applyFont="1" applyFill="1" applyAlignment="1">
      <alignment vertical="center" wrapText="1"/>
    </xf>
    <xf numFmtId="4" fontId="11" fillId="25" borderId="0" xfId="0" applyNumberFormat="1" applyFont="1" applyFill="1" applyAlignment="1">
      <alignment horizontal="right"/>
    </xf>
    <xf numFmtId="0" fontId="31" fillId="18" borderId="0" xfId="0" applyFont="1" applyFill="1"/>
    <xf numFmtId="0" fontId="0" fillId="0" borderId="138" xfId="0" applyBorder="1"/>
    <xf numFmtId="0" fontId="0" fillId="0" borderId="135" xfId="0" applyBorder="1"/>
    <xf numFmtId="0" fontId="12" fillId="33" borderId="3" xfId="0" applyFont="1" applyFill="1" applyBorder="1" applyAlignment="1">
      <alignment horizontal="center" vertical="center"/>
    </xf>
    <xf numFmtId="0" fontId="12" fillId="34" borderId="3" xfId="0" applyFont="1" applyFill="1" applyBorder="1"/>
    <xf numFmtId="0" fontId="17" fillId="23" borderId="110" xfId="0" applyFont="1" applyFill="1" applyBorder="1" applyAlignment="1">
      <alignment horizontal="center" vertical="center" wrapText="1"/>
    </xf>
    <xf numFmtId="0" fontId="0" fillId="25" borderId="0" xfId="0" applyFill="1" applyAlignment="1">
      <alignment horizontal="center"/>
    </xf>
    <xf numFmtId="0" fontId="12" fillId="7" borderId="0" xfId="0" applyFont="1" applyFill="1" applyAlignment="1">
      <alignment horizontal="center"/>
    </xf>
    <xf numFmtId="0" fontId="12" fillId="35" borderId="0" xfId="0" applyFont="1" applyFill="1" applyAlignment="1">
      <alignment horizontal="center"/>
    </xf>
    <xf numFmtId="0" fontId="10" fillId="36" borderId="0" xfId="0" applyFont="1" applyFill="1" applyAlignment="1">
      <alignment horizontal="center" vertical="center" wrapText="1"/>
    </xf>
    <xf numFmtId="169" fontId="0" fillId="0" borderId="100" xfId="0" applyNumberFormat="1" applyBorder="1" applyAlignment="1">
      <alignment horizontal="center" vertical="center"/>
    </xf>
    <xf numFmtId="169" fontId="0" fillId="0" borderId="118" xfId="0" applyNumberFormat="1" applyBorder="1" applyAlignment="1">
      <alignment horizontal="center" vertical="center"/>
    </xf>
    <xf numFmtId="169" fontId="0" fillId="0" borderId="38" xfId="0" applyNumberFormat="1" applyBorder="1" applyAlignment="1">
      <alignment horizontal="center" vertical="center"/>
    </xf>
    <xf numFmtId="0" fontId="98" fillId="13" borderId="138" xfId="0" applyFont="1" applyFill="1" applyBorder="1"/>
    <xf numFmtId="0" fontId="0" fillId="0" borderId="45" xfId="0" applyBorder="1"/>
    <xf numFmtId="0" fontId="0" fillId="0" borderId="46" xfId="0" applyBorder="1"/>
    <xf numFmtId="167" fontId="18" fillId="9" borderId="25" xfId="0" applyNumberFormat="1" applyFont="1" applyFill="1" applyBorder="1" applyAlignment="1" applyProtection="1">
      <alignment vertical="center"/>
      <protection locked="0"/>
    </xf>
    <xf numFmtId="168" fontId="80" fillId="0" borderId="38" xfId="12" applyNumberFormat="1" applyFont="1" applyBorder="1" applyAlignment="1">
      <alignment horizontal="right" vertical="center"/>
    </xf>
    <xf numFmtId="0" fontId="88" fillId="5" borderId="101" xfId="0" applyFont="1" applyFill="1" applyBorder="1" applyAlignment="1">
      <alignment horizontal="center" vertical="center"/>
    </xf>
    <xf numFmtId="0" fontId="113" fillId="5" borderId="0" xfId="7" applyFont="1" applyFill="1"/>
    <xf numFmtId="0" fontId="113" fillId="5" borderId="101" xfId="7" applyFont="1" applyFill="1" applyBorder="1" applyAlignment="1">
      <alignment horizontal="left" vertical="center"/>
    </xf>
    <xf numFmtId="0" fontId="12" fillId="10" borderId="25" xfId="0" applyFont="1" applyFill="1" applyBorder="1" applyAlignment="1">
      <alignment horizontal="center" vertical="center"/>
    </xf>
    <xf numFmtId="0" fontId="6" fillId="25" borderId="0" xfId="0" applyFont="1" applyFill="1"/>
    <xf numFmtId="0" fontId="10" fillId="25" borderId="0" xfId="0" applyFont="1" applyFill="1"/>
    <xf numFmtId="0" fontId="28" fillId="25" borderId="0" xfId="0" applyFont="1" applyFill="1" applyAlignment="1">
      <alignment horizontal="right"/>
    </xf>
    <xf numFmtId="0" fontId="25" fillId="25" borderId="0" xfId="0" applyFont="1" applyFill="1"/>
    <xf numFmtId="0" fontId="28" fillId="25" borderId="0" xfId="0" applyFont="1" applyFill="1" applyAlignment="1">
      <alignment vertical="center" wrapText="1"/>
    </xf>
    <xf numFmtId="0" fontId="56" fillId="25" borderId="0" xfId="0" applyFont="1" applyFill="1"/>
    <xf numFmtId="168" fontId="58" fillId="25" borderId="0" xfId="0" applyNumberFormat="1" applyFont="1" applyFill="1" applyAlignment="1">
      <alignment vertical="center" wrapText="1"/>
    </xf>
    <xf numFmtId="4" fontId="10" fillId="25" borderId="0" xfId="0" applyNumberFormat="1" applyFont="1" applyFill="1"/>
    <xf numFmtId="0" fontId="126" fillId="25" borderId="0" xfId="0" applyFont="1" applyFill="1"/>
    <xf numFmtId="0" fontId="82" fillId="25" borderId="0" xfId="0" applyFont="1" applyFill="1" applyAlignment="1">
      <alignment vertical="center" wrapText="1"/>
    </xf>
    <xf numFmtId="0" fontId="73" fillId="25" borderId="0" xfId="0" applyFont="1" applyFill="1" applyAlignment="1">
      <alignment vertical="top" wrapText="1"/>
    </xf>
    <xf numFmtId="0" fontId="125" fillId="25" borderId="0" xfId="0" applyFont="1" applyFill="1" applyAlignment="1">
      <alignment vertical="center"/>
    </xf>
    <xf numFmtId="0" fontId="73" fillId="25" borderId="0" xfId="0" applyFont="1" applyFill="1" applyAlignment="1">
      <alignment horizontal="left" vertical="top" wrapText="1" indent="1"/>
    </xf>
    <xf numFmtId="0" fontId="12" fillId="25" borderId="0" xfId="0" applyFont="1" applyFill="1" applyAlignment="1">
      <alignment horizontal="left"/>
    </xf>
    <xf numFmtId="4" fontId="12" fillId="25" borderId="0" xfId="0" applyNumberFormat="1" applyFont="1" applyFill="1"/>
    <xf numFmtId="0" fontId="40" fillId="25" borderId="0" xfId="0" applyFont="1" applyFill="1"/>
    <xf numFmtId="0" fontId="142" fillId="24" borderId="44" xfId="0" applyFont="1" applyFill="1" applyBorder="1" applyAlignment="1">
      <alignment horizontal="left" vertical="center"/>
    </xf>
    <xf numFmtId="0" fontId="142" fillId="24" borderId="54" xfId="0" applyFont="1" applyFill="1" applyBorder="1" applyAlignment="1">
      <alignment horizontal="left" vertical="center"/>
    </xf>
    <xf numFmtId="0" fontId="143" fillId="24" borderId="44" xfId="0" applyFont="1" applyFill="1" applyBorder="1" applyAlignment="1">
      <alignment horizontal="left" vertical="center"/>
    </xf>
    <xf numFmtId="0" fontId="143" fillId="24" borderId="44" xfId="0" applyFont="1" applyFill="1" applyBorder="1" applyAlignment="1">
      <alignment vertical="center"/>
    </xf>
    <xf numFmtId="0" fontId="143" fillId="24" borderId="25" xfId="0" applyFont="1" applyFill="1" applyBorder="1" applyAlignment="1">
      <alignment horizontal="left" vertical="center"/>
    </xf>
    <xf numFmtId="0" fontId="17" fillId="23" borderId="25" xfId="0" applyFont="1" applyFill="1" applyBorder="1" applyAlignment="1">
      <alignment vertical="top" wrapText="1"/>
    </xf>
    <xf numFmtId="0" fontId="143" fillId="24" borderId="18" xfId="0" applyFont="1" applyFill="1" applyBorder="1" applyAlignment="1">
      <alignment horizontal="left" vertical="center"/>
    </xf>
    <xf numFmtId="0" fontId="143" fillId="24" borderId="20" xfId="0" applyFont="1" applyFill="1" applyBorder="1" applyAlignment="1">
      <alignment horizontal="left" vertical="center"/>
    </xf>
    <xf numFmtId="0" fontId="143" fillId="24" borderId="20" xfId="0" applyFont="1" applyFill="1" applyBorder="1" applyAlignment="1">
      <alignment vertical="center"/>
    </xf>
    <xf numFmtId="4" fontId="0" fillId="0" borderId="145" xfId="0" applyNumberFormat="1" applyBorder="1"/>
    <xf numFmtId="4" fontId="0" fillId="0" borderId="146" xfId="0" applyNumberFormat="1" applyBorder="1"/>
    <xf numFmtId="0" fontId="0" fillId="5" borderId="144" xfId="0" applyFill="1" applyBorder="1"/>
    <xf numFmtId="0" fontId="0" fillId="5" borderId="24" xfId="0" applyFill="1" applyBorder="1"/>
    <xf numFmtId="0" fontId="0" fillId="5" borderId="145" xfId="0" applyFill="1" applyBorder="1"/>
    <xf numFmtId="0" fontId="0" fillId="5" borderId="146" xfId="0" applyFill="1" applyBorder="1"/>
    <xf numFmtId="0" fontId="148" fillId="26" borderId="0" xfId="14" applyFont="1" applyFill="1" applyAlignment="1">
      <alignment horizontal="left" vertical="center" wrapText="1"/>
    </xf>
    <xf numFmtId="0" fontId="149" fillId="26" borderId="0" xfId="14" applyFont="1" applyFill="1" applyAlignment="1">
      <alignment vertical="center" wrapText="1"/>
    </xf>
    <xf numFmtId="0" fontId="148" fillId="26" borderId="0" xfId="14" applyFont="1" applyFill="1" applyAlignment="1">
      <alignment horizontal="right"/>
    </xf>
    <xf numFmtId="0" fontId="149" fillId="26" borderId="0" xfId="14" applyFont="1" applyFill="1" applyAlignment="1">
      <alignment horizontal="left" vertical="center" wrapText="1"/>
    </xf>
    <xf numFmtId="0" fontId="88" fillId="38" borderId="101" xfId="0" applyFont="1" applyFill="1" applyBorder="1" applyAlignment="1">
      <alignment horizontal="center" vertical="center"/>
    </xf>
    <xf numFmtId="168" fontId="80" fillId="10" borderId="38" xfId="12" applyNumberFormat="1" applyFont="1" applyFill="1" applyBorder="1" applyAlignment="1">
      <alignment horizontal="right" vertical="center"/>
    </xf>
    <xf numFmtId="0" fontId="119" fillId="25" borderId="0" xfId="0" applyFont="1" applyFill="1"/>
    <xf numFmtId="0" fontId="164" fillId="25" borderId="0" xfId="0" applyFont="1" applyFill="1"/>
    <xf numFmtId="0" fontId="70" fillId="25" borderId="0" xfId="0" applyFont="1" applyFill="1" applyAlignment="1">
      <alignment horizontal="left" vertical="center"/>
    </xf>
    <xf numFmtId="0" fontId="13" fillId="25" borderId="0" xfId="1" applyFont="1" applyFill="1" applyAlignment="1" applyProtection="1">
      <alignment horizontal="left" indent="1"/>
    </xf>
    <xf numFmtId="0" fontId="120" fillId="25" borderId="0" xfId="0" applyFont="1" applyFill="1"/>
    <xf numFmtId="0" fontId="69" fillId="25" borderId="0" xfId="0" applyFont="1" applyFill="1" applyAlignment="1">
      <alignment horizontal="left"/>
    </xf>
    <xf numFmtId="0" fontId="69" fillId="25" borderId="0" xfId="0" applyFont="1" applyFill="1"/>
    <xf numFmtId="0" fontId="57" fillId="25" borderId="0" xfId="0" applyFont="1" applyFill="1"/>
    <xf numFmtId="0" fontId="66" fillId="25" borderId="0" xfId="0" applyFont="1" applyFill="1" applyAlignment="1">
      <alignment horizontal="left"/>
    </xf>
    <xf numFmtId="0" fontId="59" fillId="25" borderId="0" xfId="0" applyFont="1" applyFill="1" applyAlignment="1">
      <alignment horizontal="right"/>
    </xf>
    <xf numFmtId="166" fontId="6" fillId="25" borderId="98" xfId="0" applyNumberFormat="1" applyFont="1" applyFill="1" applyBorder="1" applyAlignment="1">
      <alignment vertical="center"/>
    </xf>
    <xf numFmtId="0" fontId="6" fillId="25" borderId="105" xfId="0" applyFont="1" applyFill="1" applyBorder="1" applyAlignment="1">
      <alignment vertical="center"/>
    </xf>
    <xf numFmtId="0" fontId="59" fillId="25" borderId="0" xfId="0" applyFont="1" applyFill="1" applyAlignment="1">
      <alignment horizontal="right" vertical="top"/>
    </xf>
    <xf numFmtId="0" fontId="60" fillId="25" borderId="0" xfId="0" applyFont="1" applyFill="1" applyAlignment="1">
      <alignment horizontal="right"/>
    </xf>
    <xf numFmtId="166" fontId="62" fillId="25" borderId="0" xfId="0" applyNumberFormat="1" applyFont="1" applyFill="1"/>
    <xf numFmtId="0" fontId="62" fillId="25" borderId="0" xfId="0" applyFont="1" applyFill="1"/>
    <xf numFmtId="0" fontId="59" fillId="25" borderId="0" xfId="0" applyFont="1" applyFill="1" applyAlignment="1">
      <alignment horizontal="left" vertical="top"/>
    </xf>
    <xf numFmtId="0" fontId="57" fillId="25" borderId="0" xfId="0" applyFont="1" applyFill="1" applyAlignment="1">
      <alignment horizontal="right"/>
    </xf>
    <xf numFmtId="166" fontId="56" fillId="25" borderId="0" xfId="0" applyNumberFormat="1" applyFont="1" applyFill="1"/>
    <xf numFmtId="0" fontId="13" fillId="25" borderId="0" xfId="1" applyFont="1" applyFill="1" applyBorder="1" applyAlignment="1" applyProtection="1"/>
    <xf numFmtId="0" fontId="119" fillId="29" borderId="0" xfId="0" applyFont="1" applyFill="1"/>
    <xf numFmtId="0" fontId="6" fillId="29" borderId="0" xfId="0" applyFont="1" applyFill="1" applyAlignment="1">
      <alignment horizontal="left"/>
    </xf>
    <xf numFmtId="0" fontId="61" fillId="23" borderId="25" xfId="0" applyFont="1" applyFill="1" applyBorder="1" applyAlignment="1">
      <alignment horizontal="center" vertical="center"/>
    </xf>
    <xf numFmtId="0" fontId="6" fillId="23" borderId="45" xfId="0" applyFont="1" applyFill="1" applyBorder="1" applyAlignment="1">
      <alignment horizontal="left" vertical="center" wrapText="1"/>
    </xf>
    <xf numFmtId="0" fontId="36" fillId="25" borderId="0" xfId="0" applyFont="1" applyFill="1" applyAlignment="1">
      <alignment horizontal="left"/>
    </xf>
    <xf numFmtId="0" fontId="69" fillId="25" borderId="0" xfId="0" applyFont="1" applyFill="1" applyAlignment="1">
      <alignment horizontal="left" vertical="top"/>
    </xf>
    <xf numFmtId="166" fontId="6" fillId="25" borderId="0" xfId="0" applyNumberFormat="1" applyFont="1" applyFill="1" applyAlignment="1">
      <alignment vertical="center"/>
    </xf>
    <xf numFmtId="0" fontId="6" fillId="25" borderId="0" xfId="0" applyFont="1" applyFill="1" applyAlignment="1">
      <alignment vertical="center"/>
    </xf>
    <xf numFmtId="166" fontId="18" fillId="25" borderId="0" xfId="0" applyNumberFormat="1" applyFont="1" applyFill="1"/>
    <xf numFmtId="0" fontId="123" fillId="25" borderId="0" xfId="0" applyFont="1" applyFill="1" applyAlignment="1">
      <alignment horizontal="center" vertical="center" wrapText="1"/>
    </xf>
    <xf numFmtId="0" fontId="46" fillId="25" borderId="0" xfId="0" applyFont="1" applyFill="1" applyAlignment="1">
      <alignment horizontal="left"/>
    </xf>
    <xf numFmtId="166" fontId="6" fillId="25" borderId="0" xfId="0" applyNumberFormat="1" applyFont="1" applyFill="1" applyAlignment="1">
      <alignment horizontal="center"/>
    </xf>
    <xf numFmtId="0" fontId="18" fillId="25" borderId="0" xfId="0" applyFont="1" applyFill="1" applyAlignment="1">
      <alignment horizontal="left"/>
    </xf>
    <xf numFmtId="0" fontId="46" fillId="25" borderId="0" xfId="0" applyFont="1" applyFill="1"/>
    <xf numFmtId="0" fontId="50" fillId="25" borderId="0" xfId="0" applyFont="1" applyFill="1"/>
    <xf numFmtId="0" fontId="50" fillId="25" borderId="0" xfId="0" applyFont="1" applyFill="1" applyAlignment="1">
      <alignment horizontal="center" vertical="center" wrapText="1"/>
    </xf>
    <xf numFmtId="0" fontId="139" fillId="24" borderId="51" xfId="0" applyFont="1" applyFill="1" applyBorder="1" applyAlignment="1">
      <alignment horizontal="center" vertical="center" wrapText="1"/>
    </xf>
    <xf numFmtId="0" fontId="144" fillId="39" borderId="55" xfId="0" applyFont="1" applyFill="1" applyBorder="1" applyAlignment="1">
      <alignment horizontal="center" vertical="center"/>
    </xf>
    <xf numFmtId="14" fontId="145" fillId="39" borderId="56" xfId="0" applyNumberFormat="1" applyFont="1" applyFill="1" applyBorder="1" applyAlignment="1">
      <alignment horizontal="center"/>
    </xf>
    <xf numFmtId="14" fontId="145" fillId="39" borderId="56" xfId="0" applyNumberFormat="1" applyFont="1" applyFill="1" applyBorder="1" applyAlignment="1">
      <alignment horizontal="center" vertical="center"/>
    </xf>
    <xf numFmtId="14" fontId="145" fillId="10" borderId="56" xfId="0" applyNumberFormat="1" applyFont="1" applyFill="1" applyBorder="1" applyAlignment="1">
      <alignment horizontal="center"/>
    </xf>
    <xf numFmtId="0" fontId="113" fillId="5" borderId="0" xfId="7" applyFont="1" applyFill="1" applyAlignment="1">
      <alignment horizontal="center"/>
    </xf>
    <xf numFmtId="0" fontId="119" fillId="18" borderId="0" xfId="0" applyFont="1" applyFill="1"/>
    <xf numFmtId="0" fontId="61" fillId="18" borderId="0" xfId="0" applyFont="1" applyFill="1"/>
    <xf numFmtId="4" fontId="28" fillId="25" borderId="0" xfId="0" applyNumberFormat="1" applyFont="1" applyFill="1" applyAlignment="1">
      <alignment vertical="center" wrapText="1"/>
    </xf>
    <xf numFmtId="0" fontId="180" fillId="25" borderId="0" xfId="0" applyFont="1" applyFill="1" applyAlignment="1">
      <alignment vertical="center"/>
    </xf>
    <xf numFmtId="0" fontId="0" fillId="25" borderId="0" xfId="0" applyFill="1" applyAlignment="1">
      <alignment wrapText="1"/>
    </xf>
    <xf numFmtId="0" fontId="0" fillId="26" borderId="0" xfId="0" applyFill="1"/>
    <xf numFmtId="0" fontId="151" fillId="28" borderId="0" xfId="0" applyFont="1" applyFill="1"/>
    <xf numFmtId="0" fontId="170" fillId="25" borderId="0" xfId="0" applyFont="1" applyFill="1"/>
    <xf numFmtId="0" fontId="151" fillId="26" borderId="0" xfId="0" applyFont="1" applyFill="1"/>
    <xf numFmtId="0" fontId="147" fillId="26" borderId="0" xfId="15" applyFill="1" applyBorder="1" applyProtection="1"/>
    <xf numFmtId="0" fontId="151" fillId="26" borderId="0" xfId="0" applyFont="1" applyFill="1" applyAlignment="1">
      <alignment wrapText="1"/>
    </xf>
    <xf numFmtId="0" fontId="136" fillId="0" borderId="158" xfId="0" applyFont="1" applyBorder="1" applyAlignment="1">
      <alignment horizontal="center" vertical="center" wrapText="1"/>
    </xf>
    <xf numFmtId="0" fontId="0" fillId="25" borderId="0" xfId="0" applyFill="1" applyAlignment="1">
      <alignment horizontal="left" vertical="center"/>
    </xf>
    <xf numFmtId="0" fontId="6" fillId="25" borderId="0" xfId="0" applyFont="1" applyFill="1" applyAlignment="1">
      <alignment horizontal="left" vertical="center"/>
    </xf>
    <xf numFmtId="0" fontId="0" fillId="0" borderId="0" xfId="0" applyAlignment="1">
      <alignment vertical="center"/>
    </xf>
    <xf numFmtId="0" fontId="0" fillId="0" borderId="161" xfId="0" applyBorder="1" applyAlignment="1">
      <alignment horizontal="center"/>
    </xf>
    <xf numFmtId="0" fontId="0" fillId="13" borderId="89" xfId="0" applyFill="1" applyBorder="1" applyAlignment="1">
      <alignment vertical="center"/>
    </xf>
    <xf numFmtId="0" fontId="0" fillId="0" borderId="0" xfId="0" applyAlignment="1">
      <alignment horizontal="left" vertical="center" wrapText="1"/>
    </xf>
    <xf numFmtId="0" fontId="176" fillId="25" borderId="0" xfId="0" applyFont="1" applyFill="1" applyAlignment="1">
      <alignment vertical="center" wrapText="1"/>
    </xf>
    <xf numFmtId="0" fontId="176" fillId="25" borderId="0" xfId="0" applyFont="1" applyFill="1" applyAlignment="1">
      <alignment vertical="center"/>
    </xf>
    <xf numFmtId="0" fontId="185" fillId="20" borderId="0" xfId="0" applyFont="1" applyFill="1" applyAlignment="1">
      <alignment horizontal="left" vertical="top" wrapText="1"/>
    </xf>
    <xf numFmtId="0" fontId="185" fillId="20" borderId="66" xfId="0" applyFont="1" applyFill="1" applyBorder="1" applyAlignment="1">
      <alignment horizontal="left" vertical="top" wrapText="1"/>
    </xf>
    <xf numFmtId="0" fontId="185" fillId="20" borderId="65" xfId="0" applyFont="1" applyFill="1" applyBorder="1" applyAlignment="1">
      <alignment horizontal="left" vertical="top"/>
    </xf>
    <xf numFmtId="0" fontId="145" fillId="41" borderId="0" xfId="0" applyFont="1" applyFill="1" applyAlignment="1">
      <alignment horizontal="left" vertical="top" wrapText="1" indent="15"/>
    </xf>
    <xf numFmtId="0" fontId="156" fillId="40" borderId="65" xfId="0" applyFont="1" applyFill="1" applyBorder="1" applyAlignment="1">
      <alignment horizontal="left" vertical="top"/>
    </xf>
    <xf numFmtId="0" fontId="140" fillId="24" borderId="57" xfId="0" applyFont="1" applyFill="1" applyBorder="1" applyAlignment="1">
      <alignment horizontal="center" vertical="center" wrapText="1"/>
    </xf>
    <xf numFmtId="0" fontId="143" fillId="24" borderId="0" xfId="0" applyFont="1" applyFill="1" applyAlignment="1">
      <alignment horizontal="right" vertical="center"/>
    </xf>
    <xf numFmtId="0" fontId="140" fillId="24" borderId="173" xfId="0" applyFont="1" applyFill="1" applyBorder="1" applyAlignment="1">
      <alignment vertical="center" wrapText="1"/>
    </xf>
    <xf numFmtId="0" fontId="140" fillId="24" borderId="175" xfId="0" applyFont="1" applyFill="1" applyBorder="1" applyAlignment="1">
      <alignment vertical="center" wrapText="1"/>
    </xf>
    <xf numFmtId="0" fontId="140" fillId="24" borderId="174" xfId="0" applyFont="1" applyFill="1" applyBorder="1" applyAlignment="1">
      <alignment vertical="center" wrapText="1"/>
    </xf>
    <xf numFmtId="0" fontId="140" fillId="24" borderId="29" xfId="0" applyFont="1" applyFill="1" applyBorder="1" applyAlignment="1">
      <alignment vertical="center" wrapText="1"/>
    </xf>
    <xf numFmtId="0" fontId="140" fillId="24" borderId="92" xfId="0" applyFont="1" applyFill="1" applyBorder="1" applyAlignment="1">
      <alignment vertical="center" wrapText="1"/>
    </xf>
    <xf numFmtId="0" fontId="140" fillId="24" borderId="91" xfId="0" applyFont="1" applyFill="1" applyBorder="1" applyAlignment="1">
      <alignment vertical="center" wrapText="1"/>
    </xf>
    <xf numFmtId="0" fontId="140" fillId="24" borderId="90" xfId="0" applyFont="1" applyFill="1" applyBorder="1" applyAlignment="1">
      <alignment vertical="center" wrapText="1"/>
    </xf>
    <xf numFmtId="167" fontId="18" fillId="9" borderId="144" xfId="0" applyNumberFormat="1" applyFont="1" applyFill="1" applyBorder="1" applyAlignment="1" applyProtection="1">
      <alignment horizontal="center" vertical="center"/>
      <protection locked="0"/>
    </xf>
    <xf numFmtId="167" fontId="18" fillId="9" borderId="18" xfId="0" applyNumberFormat="1" applyFont="1" applyFill="1" applyBorder="1" applyAlignment="1" applyProtection="1">
      <alignment horizontal="center" vertical="center"/>
      <protection locked="0"/>
    </xf>
    <xf numFmtId="0" fontId="6" fillId="11" borderId="0" xfId="0" applyFont="1" applyFill="1" applyAlignment="1">
      <alignment horizontal="right"/>
    </xf>
    <xf numFmtId="0" fontId="195" fillId="25" borderId="0" xfId="0" applyFont="1" applyFill="1" applyAlignment="1">
      <alignment horizontal="left" vertical="top"/>
    </xf>
    <xf numFmtId="0" fontId="140" fillId="24" borderId="14" xfId="0" applyFont="1" applyFill="1" applyBorder="1" applyAlignment="1">
      <alignment horizontal="center" vertical="center" wrapText="1"/>
    </xf>
    <xf numFmtId="0" fontId="140" fillId="24" borderId="15" xfId="0" applyFont="1" applyFill="1" applyBorder="1" applyAlignment="1">
      <alignment horizontal="center" vertical="center" wrapText="1"/>
    </xf>
    <xf numFmtId="14" fontId="12" fillId="10" borderId="25" xfId="0" applyNumberFormat="1" applyFont="1" applyFill="1" applyBorder="1" applyAlignment="1">
      <alignment horizontal="center" vertical="center"/>
    </xf>
    <xf numFmtId="0" fontId="140" fillId="24" borderId="177" xfId="0" applyFont="1" applyFill="1" applyBorder="1" applyAlignment="1">
      <alignment horizontal="center" vertical="center" wrapText="1"/>
    </xf>
    <xf numFmtId="0" fontId="140" fillId="24" borderId="17" xfId="0" applyFont="1" applyFill="1" applyBorder="1" applyAlignment="1">
      <alignment horizontal="center" vertical="center" wrapText="1"/>
    </xf>
    <xf numFmtId="0" fontId="7" fillId="24" borderId="177" xfId="0" applyFont="1" applyFill="1" applyBorder="1" applyAlignment="1">
      <alignment horizontal="center" vertical="center" wrapText="1"/>
    </xf>
    <xf numFmtId="0" fontId="26" fillId="10" borderId="25" xfId="0" applyFont="1" applyFill="1" applyBorder="1" applyAlignment="1">
      <alignment horizontal="center" vertical="center"/>
    </xf>
    <xf numFmtId="0" fontId="27" fillId="10" borderId="25" xfId="0" applyFont="1" applyFill="1" applyBorder="1" applyAlignment="1">
      <alignment horizontal="center" vertical="center"/>
    </xf>
    <xf numFmtId="0" fontId="183" fillId="10" borderId="25" xfId="0" applyFont="1" applyFill="1" applyBorder="1" applyAlignment="1">
      <alignment horizontal="center" vertical="center"/>
    </xf>
    <xf numFmtId="4" fontId="80" fillId="0" borderId="38" xfId="0" applyNumberFormat="1" applyFont="1" applyBorder="1" applyAlignment="1">
      <alignment horizontal="right" vertical="center"/>
    </xf>
    <xf numFmtId="166" fontId="0" fillId="0" borderId="0" xfId="0" applyNumberFormat="1"/>
    <xf numFmtId="167" fontId="18" fillId="9" borderId="144" xfId="0" applyNumberFormat="1" applyFont="1" applyFill="1" applyBorder="1" applyAlignment="1" applyProtection="1">
      <alignment vertical="center"/>
      <protection locked="0"/>
    </xf>
    <xf numFmtId="167" fontId="18" fillId="9" borderId="18" xfId="0" applyNumberFormat="1" applyFont="1" applyFill="1" applyBorder="1" applyAlignment="1" applyProtection="1">
      <alignment vertical="center"/>
      <protection locked="0"/>
    </xf>
    <xf numFmtId="167" fontId="18" fillId="9" borderId="25" xfId="0" applyNumberFormat="1" applyFont="1" applyFill="1" applyBorder="1" applyAlignment="1" applyProtection="1">
      <alignment horizontal="center" vertical="center"/>
      <protection locked="0"/>
    </xf>
    <xf numFmtId="0" fontId="31" fillId="18" borderId="0" xfId="1" applyFont="1" applyFill="1" applyBorder="1" applyAlignment="1" applyProtection="1">
      <alignment vertical="center" wrapText="1"/>
    </xf>
    <xf numFmtId="0" fontId="119" fillId="29" borderId="0" xfId="0" applyFont="1" applyFill="1" applyAlignment="1">
      <alignment wrapText="1"/>
    </xf>
    <xf numFmtId="0" fontId="119" fillId="25" borderId="0" xfId="0" applyFont="1" applyFill="1" applyAlignment="1">
      <alignment wrapText="1"/>
    </xf>
    <xf numFmtId="0" fontId="46" fillId="25" borderId="0" xfId="0" applyFont="1" applyFill="1" applyAlignment="1">
      <alignment horizontal="left" wrapText="1"/>
    </xf>
    <xf numFmtId="166" fontId="6" fillId="25" borderId="0" xfId="0" applyNumberFormat="1" applyFont="1" applyFill="1" applyAlignment="1">
      <alignment horizontal="center" wrapText="1"/>
    </xf>
    <xf numFmtId="0" fontId="12" fillId="25" borderId="0" xfId="0" applyFont="1" applyFill="1" applyAlignment="1">
      <alignment wrapText="1"/>
    </xf>
    <xf numFmtId="0" fontId="18" fillId="25" borderId="0" xfId="0" applyFont="1" applyFill="1" applyAlignment="1">
      <alignment horizontal="left" wrapText="1"/>
    </xf>
    <xf numFmtId="0" fontId="65" fillId="25" borderId="0" xfId="0" applyFont="1" applyFill="1" applyAlignment="1">
      <alignment horizontal="right"/>
    </xf>
    <xf numFmtId="0" fontId="0" fillId="25" borderId="0" xfId="0" applyFill="1" applyAlignment="1">
      <alignment horizontal="right"/>
    </xf>
    <xf numFmtId="0" fontId="18" fillId="23" borderId="25" xfId="0" applyFont="1" applyFill="1" applyBorder="1" applyAlignment="1">
      <alignment horizontal="center"/>
    </xf>
    <xf numFmtId="168" fontId="6" fillId="0" borderId="25" xfId="12" applyNumberFormat="1" applyFont="1" applyBorder="1" applyAlignment="1">
      <alignment horizontal="right" vertical="center"/>
    </xf>
    <xf numFmtId="175" fontId="0" fillId="0" borderId="0" xfId="0" applyNumberFormat="1"/>
    <xf numFmtId="3" fontId="0" fillId="0" borderId="0" xfId="0" applyNumberFormat="1"/>
    <xf numFmtId="0" fontId="0" fillId="0" borderId="25" xfId="0" applyBorder="1" applyAlignment="1">
      <alignment horizontal="center"/>
    </xf>
    <xf numFmtId="3" fontId="0" fillId="0" borderId="25" xfId="0" applyNumberFormat="1" applyBorder="1" applyAlignment="1">
      <alignment horizontal="center"/>
    </xf>
    <xf numFmtId="0" fontId="98" fillId="13" borderId="178" xfId="0" applyFont="1" applyFill="1" applyBorder="1" applyAlignment="1">
      <alignment horizontal="center"/>
    </xf>
    <xf numFmtId="0" fontId="55" fillId="0" borderId="0" xfId="0" applyFont="1" applyAlignment="1">
      <alignment horizontal="right"/>
    </xf>
    <xf numFmtId="9" fontId="55" fillId="0" borderId="0" xfId="16" applyFont="1" applyAlignment="1">
      <alignment horizontal="left"/>
    </xf>
    <xf numFmtId="4" fontId="0" fillId="0" borderId="130" xfId="0" applyNumberFormat="1" applyBorder="1"/>
    <xf numFmtId="4" fontId="0" fillId="0" borderId="134" xfId="0" applyNumberFormat="1" applyBorder="1"/>
    <xf numFmtId="0" fontId="4" fillId="25" borderId="0" xfId="1" applyFill="1" applyBorder="1" applyAlignment="1" applyProtection="1"/>
    <xf numFmtId="0" fontId="197" fillId="23" borderId="25" xfId="0" applyFont="1" applyFill="1" applyBorder="1" applyAlignment="1">
      <alignment horizontal="center" vertical="center" wrapText="1"/>
    </xf>
    <xf numFmtId="0" fontId="61" fillId="0" borderId="25" xfId="0" applyFont="1" applyBorder="1" applyAlignment="1">
      <alignment horizontal="left"/>
    </xf>
    <xf numFmtId="0" fontId="61" fillId="0" borderId="25" xfId="0" applyFont="1" applyBorder="1" applyAlignment="1">
      <alignment horizontal="center"/>
    </xf>
    <xf numFmtId="169" fontId="61" fillId="0" borderId="25" xfId="0" applyNumberFormat="1" applyFont="1" applyBorder="1" applyAlignment="1">
      <alignment horizontal="center" vertical="center"/>
    </xf>
    <xf numFmtId="0" fontId="61" fillId="0" borderId="25" xfId="0" applyFont="1" applyBorder="1" applyAlignment="1">
      <alignment horizontal="center" vertical="center"/>
    </xf>
    <xf numFmtId="0" fontId="61" fillId="0" borderId="25" xfId="0" applyFont="1" applyBorder="1" applyAlignment="1">
      <alignment horizontal="left" vertical="center"/>
    </xf>
    <xf numFmtId="0" fontId="61" fillId="23" borderId="25" xfId="0" applyFont="1" applyFill="1" applyBorder="1" applyAlignment="1">
      <alignment horizontal="left" vertical="center"/>
    </xf>
    <xf numFmtId="0" fontId="61" fillId="23" borderId="25" xfId="0" applyFont="1" applyFill="1" applyBorder="1" applyAlignment="1">
      <alignment horizontal="left"/>
    </xf>
    <xf numFmtId="0" fontId="6" fillId="23" borderId="25" xfId="0" applyFont="1" applyFill="1" applyBorder="1" applyAlignment="1">
      <alignment horizontal="center" vertical="center" wrapText="1"/>
    </xf>
    <xf numFmtId="0" fontId="119" fillId="23" borderId="25" xfId="0" applyFont="1" applyFill="1" applyBorder="1" applyAlignment="1">
      <alignment horizontal="left" vertical="center" wrapText="1"/>
    </xf>
    <xf numFmtId="166" fontId="119" fillId="0" borderId="25" xfId="0" applyNumberFormat="1" applyFont="1" applyBorder="1" applyAlignment="1">
      <alignment horizontal="center"/>
    </xf>
    <xf numFmtId="0" fontId="119" fillId="0" borderId="25" xfId="0" applyFont="1" applyBorder="1" applyAlignment="1">
      <alignment horizontal="center"/>
    </xf>
    <xf numFmtId="165" fontId="119" fillId="0" borderId="25" xfId="0" applyNumberFormat="1" applyFont="1" applyBorder="1" applyAlignment="1">
      <alignment horizontal="center" vertical="center" wrapText="1"/>
    </xf>
    <xf numFmtId="0" fontId="0" fillId="13" borderId="178" xfId="0" applyFill="1" applyBorder="1" applyAlignment="1">
      <alignment horizontal="left" vertical="center"/>
    </xf>
    <xf numFmtId="0" fontId="0" fillId="0" borderId="178" xfId="0" applyBorder="1"/>
    <xf numFmtId="0" fontId="0" fillId="0" borderId="178" xfId="0" applyBorder="1" applyAlignment="1">
      <alignment horizontal="center" vertical="center"/>
    </xf>
    <xf numFmtId="169" fontId="0" fillId="0" borderId="178" xfId="0" applyNumberFormat="1" applyBorder="1" applyAlignment="1">
      <alignment horizontal="center" vertical="center"/>
    </xf>
    <xf numFmtId="14" fontId="12" fillId="10" borderId="25" xfId="0" applyNumberFormat="1" applyFont="1" applyFill="1" applyBorder="1" applyAlignment="1" applyProtection="1">
      <alignment horizontal="center" vertical="center"/>
      <protection hidden="1"/>
    </xf>
    <xf numFmtId="174" fontId="5" fillId="0" borderId="25" xfId="0" applyNumberFormat="1" applyFont="1" applyBorder="1" applyAlignment="1" applyProtection="1">
      <alignment horizontal="center" vertical="center" wrapText="1"/>
      <protection hidden="1"/>
    </xf>
    <xf numFmtId="174" fontId="27" fillId="10" borderId="25" xfId="0" applyNumberFormat="1" applyFont="1" applyFill="1" applyBorder="1" applyAlignment="1" applyProtection="1">
      <alignment horizontal="center" vertical="center"/>
      <protection hidden="1"/>
    </xf>
    <xf numFmtId="174" fontId="12" fillId="10" borderId="25" xfId="0" applyNumberFormat="1" applyFont="1" applyFill="1" applyBorder="1" applyAlignment="1" applyProtection="1">
      <alignment horizontal="center" vertical="center"/>
      <protection hidden="1"/>
    </xf>
    <xf numFmtId="49" fontId="6" fillId="25" borderId="5" xfId="0" applyNumberFormat="1" applyFont="1" applyFill="1" applyBorder="1" applyAlignment="1">
      <alignment horizontal="center" vertical="center"/>
    </xf>
    <xf numFmtId="49" fontId="6" fillId="25" borderId="164" xfId="0" applyNumberFormat="1" applyFont="1" applyFill="1" applyBorder="1" applyAlignment="1">
      <alignment horizontal="center" vertical="center"/>
    </xf>
    <xf numFmtId="49" fontId="6" fillId="25" borderId="167" xfId="0" applyNumberFormat="1" applyFont="1" applyFill="1" applyBorder="1" applyAlignment="1">
      <alignment horizontal="center" vertical="center"/>
    </xf>
    <xf numFmtId="0" fontId="12" fillId="0" borderId="25" xfId="0" applyFont="1" applyBorder="1" applyAlignment="1" applyProtection="1">
      <alignment horizontal="center" vertical="center"/>
      <protection locked="0"/>
    </xf>
    <xf numFmtId="0" fontId="136" fillId="20" borderId="72" xfId="0" applyFont="1" applyFill="1" applyBorder="1" applyAlignment="1">
      <alignment horizontal="left" vertical="top" wrapText="1"/>
    </xf>
    <xf numFmtId="0" fontId="136" fillId="20" borderId="73" xfId="0" applyFont="1" applyFill="1" applyBorder="1" applyAlignment="1">
      <alignment horizontal="left" vertical="top" wrapText="1"/>
    </xf>
    <xf numFmtId="0" fontId="136" fillId="20" borderId="74" xfId="0" applyFont="1" applyFill="1" applyBorder="1" applyAlignment="1">
      <alignment horizontal="left" vertical="top" wrapText="1"/>
    </xf>
    <xf numFmtId="0" fontId="136" fillId="20" borderId="0" xfId="0" applyFont="1" applyFill="1" applyAlignment="1">
      <alignment horizontal="left" vertical="center" wrapText="1"/>
    </xf>
    <xf numFmtId="0" fontId="136" fillId="20" borderId="66" xfId="0" applyFont="1" applyFill="1" applyBorder="1" applyAlignment="1">
      <alignment horizontal="left" vertical="center" wrapText="1"/>
    </xf>
    <xf numFmtId="0" fontId="156" fillId="40" borderId="0" xfId="0" applyFont="1" applyFill="1" applyAlignment="1">
      <alignment horizontal="left" vertical="top" wrapText="1"/>
    </xf>
    <xf numFmtId="0" fontId="156" fillId="40" borderId="66" xfId="0" applyFont="1" applyFill="1" applyBorder="1" applyAlignment="1">
      <alignment horizontal="left" vertical="top" wrapText="1"/>
    </xf>
    <xf numFmtId="167" fontId="6" fillId="0" borderId="7" xfId="0" applyNumberFormat="1" applyFont="1" applyBorder="1" applyAlignment="1" applyProtection="1">
      <alignment horizontal="center" vertical="center" wrapText="1"/>
      <protection locked="0"/>
    </xf>
    <xf numFmtId="166" fontId="61" fillId="10" borderId="5" xfId="0" applyNumberFormat="1" applyFont="1" applyFill="1" applyBorder="1" applyAlignment="1" applyProtection="1">
      <alignment horizontal="center" vertical="center" wrapText="1"/>
      <protection hidden="1"/>
    </xf>
    <xf numFmtId="4" fontId="6" fillId="10" borderId="5" xfId="0" applyNumberFormat="1" applyFont="1" applyFill="1" applyBorder="1" applyAlignment="1" applyProtection="1">
      <alignment horizontal="right" vertical="center"/>
      <protection hidden="1"/>
    </xf>
    <xf numFmtId="4" fontId="6" fillId="0" borderId="5" xfId="0" applyNumberFormat="1" applyFont="1" applyBorder="1" applyAlignment="1" applyProtection="1">
      <alignment horizontal="right" vertical="center"/>
      <protection hidden="1"/>
    </xf>
    <xf numFmtId="4" fontId="6" fillId="10" borderId="87" xfId="0" applyNumberFormat="1" applyFont="1" applyFill="1" applyBorder="1" applyAlignment="1" applyProtection="1">
      <alignment horizontal="right"/>
      <protection hidden="1"/>
    </xf>
    <xf numFmtId="4" fontId="11" fillId="10" borderId="87" xfId="0" applyNumberFormat="1" applyFont="1" applyFill="1" applyBorder="1" applyAlignment="1" applyProtection="1">
      <alignment horizontal="right"/>
      <protection hidden="1"/>
    </xf>
    <xf numFmtId="4" fontId="6" fillId="10" borderId="1" xfId="0" applyNumberFormat="1" applyFont="1" applyFill="1" applyBorder="1" applyAlignment="1" applyProtection="1">
      <alignment horizontal="right"/>
      <protection hidden="1"/>
    </xf>
    <xf numFmtId="4" fontId="11" fillId="10" borderId="1" xfId="0" applyNumberFormat="1" applyFont="1" applyFill="1" applyBorder="1" applyAlignment="1" applyProtection="1">
      <alignment horizontal="right"/>
      <protection hidden="1"/>
    </xf>
    <xf numFmtId="4" fontId="6" fillId="10" borderId="37" xfId="0" applyNumberFormat="1" applyFont="1" applyFill="1" applyBorder="1" applyAlignment="1" applyProtection="1">
      <alignment horizontal="right"/>
      <protection hidden="1"/>
    </xf>
    <xf numFmtId="4" fontId="11" fillId="10" borderId="37" xfId="0" applyNumberFormat="1" applyFont="1" applyFill="1" applyBorder="1" applyAlignment="1" applyProtection="1">
      <alignment horizontal="right"/>
      <protection hidden="1"/>
    </xf>
    <xf numFmtId="4" fontId="6" fillId="10" borderId="7" xfId="0" applyNumberFormat="1" applyFont="1" applyFill="1" applyBorder="1" applyAlignment="1" applyProtection="1">
      <alignment horizontal="right" vertical="center"/>
      <protection hidden="1"/>
    </xf>
    <xf numFmtId="4" fontId="11" fillId="10" borderId="7" xfId="0" applyNumberFormat="1" applyFont="1" applyFill="1" applyBorder="1" applyAlignment="1" applyProtection="1">
      <alignment horizontal="right" vertical="center"/>
      <protection hidden="1"/>
    </xf>
    <xf numFmtId="166" fontId="61" fillId="0" borderId="5" xfId="0" applyNumberFormat="1" applyFont="1" applyBorder="1" applyAlignment="1" applyProtection="1">
      <alignment horizontal="center" vertical="center" wrapText="1"/>
      <protection hidden="1"/>
    </xf>
    <xf numFmtId="4" fontId="21" fillId="25" borderId="1" xfId="0" applyNumberFormat="1" applyFont="1" applyFill="1" applyBorder="1" applyAlignment="1" applyProtection="1">
      <alignment horizontal="right" vertical="center"/>
      <protection hidden="1"/>
    </xf>
    <xf numFmtId="0" fontId="18" fillId="0" borderId="25" xfId="0" applyFont="1" applyBorder="1" applyAlignment="1" applyProtection="1">
      <alignment horizontal="center" vertical="center"/>
      <protection locked="0"/>
    </xf>
    <xf numFmtId="167" fontId="6" fillId="0" borderId="12" xfId="0" applyNumberFormat="1" applyFont="1" applyBorder="1" applyAlignment="1" applyProtection="1">
      <alignment horizontal="center" vertical="center" wrapText="1"/>
      <protection locked="0"/>
    </xf>
    <xf numFmtId="166" fontId="6" fillId="3" borderId="5" xfId="0" applyNumberFormat="1" applyFont="1" applyFill="1" applyBorder="1" applyAlignment="1" applyProtection="1">
      <alignment horizontal="center" vertical="center" wrapText="1"/>
      <protection hidden="1"/>
    </xf>
    <xf numFmtId="4" fontId="6" fillId="12" borderId="5" xfId="0" applyNumberFormat="1" applyFont="1" applyFill="1" applyBorder="1" applyAlignment="1" applyProtection="1">
      <alignment horizontal="right" vertical="center"/>
      <protection hidden="1"/>
    </xf>
    <xf numFmtId="4" fontId="11" fillId="0" borderId="87" xfId="0" applyNumberFormat="1" applyFont="1" applyBorder="1" applyAlignment="1" applyProtection="1">
      <alignment horizontal="right"/>
      <protection hidden="1"/>
    </xf>
    <xf numFmtId="173" fontId="6" fillId="25" borderId="63"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locked="0"/>
    </xf>
    <xf numFmtId="0" fontId="18" fillId="0" borderId="81" xfId="0" applyFont="1" applyBorder="1" applyAlignment="1" applyProtection="1">
      <alignment horizontal="center" vertical="center"/>
      <protection locked="0"/>
    </xf>
    <xf numFmtId="166" fontId="6" fillId="0" borderId="43"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right" vertical="center" wrapText="1"/>
      <protection locked="0"/>
    </xf>
    <xf numFmtId="0" fontId="6" fillId="10" borderId="5" xfId="0" applyFont="1" applyFill="1" applyBorder="1" applyAlignment="1" applyProtection="1">
      <alignment horizontal="center" vertical="center" wrapText="1"/>
      <protection locked="0"/>
    </xf>
    <xf numFmtId="0" fontId="18" fillId="10" borderId="81" xfId="0" applyFont="1" applyFill="1" applyBorder="1" applyAlignment="1" applyProtection="1">
      <alignment horizontal="center" vertical="center"/>
      <protection locked="0"/>
    </xf>
    <xf numFmtId="167" fontId="6" fillId="10" borderId="7" xfId="0" applyNumberFormat="1" applyFont="1" applyFill="1" applyBorder="1" applyAlignment="1" applyProtection="1">
      <alignment horizontal="center" vertical="center" wrapText="1"/>
      <protection locked="0"/>
    </xf>
    <xf numFmtId="0" fontId="6" fillId="0" borderId="81" xfId="0" applyFont="1" applyBorder="1" applyAlignment="1" applyProtection="1">
      <alignment horizontal="center" vertical="center" wrapText="1"/>
      <protection locked="0"/>
    </xf>
    <xf numFmtId="0" fontId="6" fillId="10" borderId="141" xfId="0" applyFont="1" applyFill="1" applyBorder="1" applyAlignment="1" applyProtection="1">
      <alignment horizontal="center" vertical="center" wrapText="1"/>
      <protection locked="0"/>
    </xf>
    <xf numFmtId="0" fontId="18" fillId="10" borderId="25" xfId="0" applyFont="1" applyFill="1" applyBorder="1" applyAlignment="1" applyProtection="1">
      <alignment horizontal="center" vertical="center"/>
      <protection locked="0"/>
    </xf>
    <xf numFmtId="167" fontId="6" fillId="10" borderId="12" xfId="0" applyNumberFormat="1" applyFont="1" applyFill="1" applyBorder="1" applyAlignment="1" applyProtection="1">
      <alignment horizontal="center" vertical="center" wrapText="1"/>
      <protection locked="0"/>
    </xf>
    <xf numFmtId="0" fontId="6" fillId="10" borderId="142" xfId="0" applyFont="1" applyFill="1" applyBorder="1" applyAlignment="1" applyProtection="1">
      <alignment horizontal="center" vertical="center" wrapText="1"/>
      <protection locked="0"/>
    </xf>
    <xf numFmtId="0" fontId="6" fillId="10" borderId="46" xfId="0" applyFont="1" applyFill="1" applyBorder="1" applyAlignment="1" applyProtection="1">
      <alignment horizontal="center" vertical="center" wrapText="1"/>
      <protection locked="0"/>
    </xf>
    <xf numFmtId="0" fontId="6" fillId="0" borderId="141" xfId="0" applyFont="1" applyBorder="1" applyAlignment="1" applyProtection="1">
      <alignment horizontal="center" vertical="center" wrapText="1"/>
      <protection locked="0"/>
    </xf>
    <xf numFmtId="167" fontId="6" fillId="10" borderId="25" xfId="0" applyNumberFormat="1" applyFont="1" applyFill="1" applyBorder="1" applyAlignment="1" applyProtection="1">
      <alignment horizontal="center" vertical="center" wrapText="1"/>
      <protection locked="0"/>
    </xf>
    <xf numFmtId="9" fontId="6" fillId="10" borderId="25" xfId="16" applyFont="1" applyFill="1" applyBorder="1" applyAlignment="1" applyProtection="1">
      <alignment horizontal="center" vertical="center" wrapText="1"/>
      <protection locked="0"/>
    </xf>
    <xf numFmtId="0" fontId="6" fillId="0" borderId="142"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4" fontId="6" fillId="10" borderId="63" xfId="0" applyNumberFormat="1" applyFont="1" applyFill="1" applyBorder="1" applyAlignment="1" applyProtection="1">
      <alignment horizontal="right" vertical="center"/>
      <protection hidden="1"/>
    </xf>
    <xf numFmtId="167" fontId="11" fillId="0" borderId="25" xfId="0" applyNumberFormat="1" applyFont="1" applyBorder="1" applyAlignment="1" applyProtection="1">
      <alignment horizontal="center" vertical="center" wrapText="1"/>
      <protection hidden="1"/>
    </xf>
    <xf numFmtId="0" fontId="12" fillId="10" borderId="25" xfId="0" applyFont="1" applyFill="1" applyBorder="1" applyAlignment="1" applyProtection="1">
      <alignment horizontal="center" vertical="center"/>
      <protection locked="0"/>
    </xf>
    <xf numFmtId="174" fontId="6" fillId="25" borderId="63" xfId="0" applyNumberFormat="1" applyFont="1" applyFill="1" applyBorder="1" applyAlignment="1" applyProtection="1">
      <alignment horizontal="center" vertical="center" wrapText="1"/>
      <protection hidden="1"/>
    </xf>
    <xf numFmtId="0" fontId="12" fillId="10" borderId="81" xfId="0" applyFont="1" applyFill="1" applyBorder="1" applyAlignment="1" applyProtection="1">
      <alignment horizontal="center" vertical="center"/>
      <protection locked="0"/>
    </xf>
    <xf numFmtId="173" fontId="6" fillId="10" borderId="63" xfId="0" applyNumberFormat="1" applyFont="1" applyFill="1" applyBorder="1" applyAlignment="1" applyProtection="1">
      <alignment horizontal="center" vertical="center" wrapText="1"/>
      <protection hidden="1"/>
    </xf>
    <xf numFmtId="4" fontId="6" fillId="12" borderId="5" xfId="0" applyNumberFormat="1" applyFont="1" applyFill="1" applyBorder="1" applyAlignment="1" applyProtection="1">
      <alignment horizontal="center" vertical="center"/>
      <protection hidden="1"/>
    </xf>
    <xf numFmtId="14" fontId="174" fillId="10" borderId="25" xfId="0" applyNumberFormat="1" applyFont="1" applyFill="1" applyBorder="1" applyAlignment="1" applyProtection="1">
      <alignment vertical="center" wrapText="1"/>
      <protection hidden="1"/>
    </xf>
    <xf numFmtId="4" fontId="174" fillId="10" borderId="25" xfId="0" applyNumberFormat="1" applyFont="1" applyFill="1" applyBorder="1" applyAlignment="1" applyProtection="1">
      <alignment vertical="center" wrapText="1"/>
      <protection hidden="1"/>
    </xf>
    <xf numFmtId="4" fontId="81" fillId="10" borderId="38" xfId="0" applyNumberFormat="1" applyFont="1" applyFill="1" applyBorder="1" applyAlignment="1" applyProtection="1">
      <alignment vertical="center" wrapText="1"/>
      <protection hidden="1"/>
    </xf>
    <xf numFmtId="4" fontId="174" fillId="10" borderId="25" xfId="0" applyNumberFormat="1" applyFont="1" applyFill="1" applyBorder="1" applyAlignment="1" applyProtection="1">
      <alignment horizontal="right" vertical="center" wrapText="1"/>
      <protection hidden="1"/>
    </xf>
    <xf numFmtId="4" fontId="25" fillId="10" borderId="39" xfId="0" applyNumberFormat="1" applyFont="1" applyFill="1" applyBorder="1" applyAlignment="1" applyProtection="1">
      <alignment vertical="center" wrapText="1"/>
      <protection hidden="1"/>
    </xf>
    <xf numFmtId="4" fontId="25" fillId="10" borderId="143" xfId="0" applyNumberFormat="1" applyFont="1" applyFill="1" applyBorder="1" applyAlignment="1" applyProtection="1">
      <alignment vertical="center" wrapText="1"/>
      <protection hidden="1"/>
    </xf>
    <xf numFmtId="4" fontId="29" fillId="10" borderId="39" xfId="0" applyNumberFormat="1" applyFont="1" applyFill="1" applyBorder="1" applyAlignment="1" applyProtection="1">
      <alignment vertical="center" wrapText="1"/>
      <protection hidden="1"/>
    </xf>
    <xf numFmtId="4" fontId="25" fillId="10" borderId="25" xfId="0" applyNumberFormat="1" applyFont="1" applyFill="1" applyBorder="1" applyAlignment="1" applyProtection="1">
      <alignment horizontal="right" vertical="center" wrapText="1"/>
      <protection hidden="1"/>
    </xf>
    <xf numFmtId="4" fontId="29" fillId="10" borderId="25" xfId="0" applyNumberFormat="1" applyFont="1" applyFill="1" applyBorder="1" applyAlignment="1" applyProtection="1">
      <alignment horizontal="right" vertical="center" wrapText="1"/>
      <protection hidden="1"/>
    </xf>
    <xf numFmtId="4" fontId="29" fillId="10" borderId="46" xfId="0" applyNumberFormat="1" applyFont="1" applyFill="1" applyBorder="1" applyAlignment="1" applyProtection="1">
      <alignment horizontal="right" vertical="center" wrapText="1"/>
      <protection hidden="1"/>
    </xf>
    <xf numFmtId="4" fontId="81" fillId="10" borderId="25" xfId="0" applyNumberFormat="1" applyFont="1" applyFill="1" applyBorder="1" applyAlignment="1" applyProtection="1">
      <alignment vertical="center" wrapText="1"/>
      <protection hidden="1"/>
    </xf>
    <xf numFmtId="14" fontId="12" fillId="10" borderId="25" xfId="0" applyNumberFormat="1" applyFont="1" applyFill="1" applyBorder="1" applyAlignment="1" applyProtection="1">
      <alignment horizontal="center" vertical="center"/>
      <protection locked="0"/>
    </xf>
    <xf numFmtId="3" fontId="6" fillId="10" borderId="5" xfId="0" applyNumberFormat="1" applyFont="1" applyFill="1" applyBorder="1" applyAlignment="1" applyProtection="1">
      <alignment horizontal="center" vertical="center"/>
      <protection locked="0"/>
    </xf>
    <xf numFmtId="3" fontId="6" fillId="10" borderId="163" xfId="0" applyNumberFormat="1" applyFont="1" applyFill="1" applyBorder="1" applyAlignment="1" applyProtection="1">
      <alignment horizontal="center" vertical="center"/>
      <protection locked="0"/>
    </xf>
    <xf numFmtId="3" fontId="6" fillId="10" borderId="166" xfId="0" applyNumberFormat="1" applyFont="1" applyFill="1" applyBorder="1" applyAlignment="1" applyProtection="1">
      <alignment horizontal="center" vertical="center"/>
      <protection locked="0"/>
    </xf>
    <xf numFmtId="2" fontId="12" fillId="10" borderId="25" xfId="0" applyNumberFormat="1" applyFont="1" applyFill="1" applyBorder="1" applyAlignment="1" applyProtection="1">
      <alignment horizontal="center" vertical="center"/>
      <protection locked="0"/>
    </xf>
    <xf numFmtId="3" fontId="6" fillId="10" borderId="5" xfId="0" applyNumberFormat="1" applyFont="1" applyFill="1" applyBorder="1" applyAlignment="1" applyProtection="1">
      <alignment horizontal="center" vertical="center"/>
      <protection hidden="1"/>
    </xf>
    <xf numFmtId="0" fontId="0" fillId="0" borderId="178" xfId="0" applyBorder="1" applyAlignment="1">
      <alignment horizontal="center"/>
    </xf>
    <xf numFmtId="0" fontId="99" fillId="13" borderId="178" xfId="0" applyFont="1" applyFill="1" applyBorder="1" applyAlignment="1">
      <alignment horizontal="left" vertical="center"/>
    </xf>
    <xf numFmtId="0" fontId="88" fillId="11" borderId="178" xfId="0" applyFont="1" applyFill="1" applyBorder="1" applyAlignment="1">
      <alignment horizontal="center" vertical="center"/>
    </xf>
    <xf numFmtId="0" fontId="88" fillId="13" borderId="178" xfId="0" applyFont="1" applyFill="1" applyBorder="1" applyAlignment="1">
      <alignment horizontal="center" vertical="center"/>
    </xf>
    <xf numFmtId="0" fontId="99" fillId="13" borderId="178" xfId="0" applyFont="1" applyFill="1" applyBorder="1" applyAlignment="1">
      <alignment horizontal="left" vertical="center" wrapText="1"/>
    </xf>
    <xf numFmtId="0" fontId="6" fillId="13" borderId="181" xfId="0" applyFont="1" applyFill="1" applyBorder="1" applyAlignment="1">
      <alignment vertical="top" wrapText="1"/>
    </xf>
    <xf numFmtId="0" fontId="88" fillId="6" borderId="182" xfId="0" applyFont="1" applyFill="1" applyBorder="1"/>
    <xf numFmtId="0" fontId="6" fillId="13" borderId="183" xfId="0" applyFont="1" applyFill="1" applyBorder="1" applyAlignment="1">
      <alignment vertical="top" wrapText="1"/>
    </xf>
    <xf numFmtId="0" fontId="6" fillId="13" borderId="184" xfId="0" applyFont="1" applyFill="1" applyBorder="1" applyAlignment="1">
      <alignment vertical="top" wrapText="1"/>
    </xf>
    <xf numFmtId="0" fontId="6" fillId="13" borderId="185" xfId="0" applyFont="1" applyFill="1" applyBorder="1" applyAlignment="1">
      <alignment vertical="top" wrapText="1"/>
    </xf>
    <xf numFmtId="0" fontId="6" fillId="13" borderId="186" xfId="0" applyFont="1" applyFill="1" applyBorder="1" applyAlignment="1">
      <alignment vertical="top" wrapText="1"/>
    </xf>
    <xf numFmtId="0" fontId="80" fillId="0" borderId="178" xfId="0" applyFont="1" applyBorder="1"/>
    <xf numFmtId="0" fontId="88" fillId="5" borderId="178" xfId="0" applyFont="1" applyFill="1" applyBorder="1" applyAlignment="1">
      <alignment horizontal="center" vertical="center"/>
    </xf>
    <xf numFmtId="0" fontId="0" fillId="11" borderId="0" xfId="0" applyFill="1"/>
    <xf numFmtId="0" fontId="0" fillId="0" borderId="180" xfId="0" applyBorder="1" applyAlignment="1">
      <alignment horizontal="left"/>
    </xf>
    <xf numFmtId="0" fontId="80" fillId="0" borderId="89" xfId="7" applyFont="1" applyBorder="1"/>
    <xf numFmtId="0" fontId="0" fillId="0" borderId="161" xfId="0" applyBorder="1"/>
    <xf numFmtId="0" fontId="103" fillId="0" borderId="173" xfId="7" applyFont="1" applyBorder="1" applyAlignment="1">
      <alignment horizontal="left" vertical="center"/>
    </xf>
    <xf numFmtId="0" fontId="0" fillId="0" borderId="174" xfId="0" applyBorder="1"/>
    <xf numFmtId="0" fontId="98" fillId="0" borderId="187" xfId="0" applyFont="1" applyBorder="1" applyAlignment="1">
      <alignment horizontal="left" vertical="center"/>
    </xf>
    <xf numFmtId="0" fontId="0" fillId="0" borderId="174" xfId="0" applyBorder="1" applyAlignment="1">
      <alignment horizontal="left"/>
    </xf>
    <xf numFmtId="0" fontId="0" fillId="0" borderId="173" xfId="0" applyBorder="1" applyAlignment="1">
      <alignment horizontal="left"/>
    </xf>
    <xf numFmtId="0" fontId="62" fillId="25" borderId="0" xfId="1" applyFont="1" applyFill="1" applyBorder="1" applyAlignment="1" applyProtection="1">
      <alignment horizontal="left" vertical="top" wrapText="1"/>
    </xf>
    <xf numFmtId="0" fontId="62" fillId="25" borderId="0" xfId="0" applyFont="1" applyFill="1" applyAlignment="1">
      <alignment horizontal="left" vertical="top" wrapText="1" indent="1"/>
    </xf>
    <xf numFmtId="0" fontId="0" fillId="0" borderId="187" xfId="0" applyBorder="1" applyAlignment="1">
      <alignment horizontal="left"/>
    </xf>
    <xf numFmtId="9" fontId="88" fillId="13" borderId="180" xfId="0" applyNumberFormat="1" applyFont="1" applyFill="1" applyBorder="1"/>
    <xf numFmtId="0" fontId="99" fillId="13" borderId="124" xfId="0" applyFont="1" applyFill="1" applyBorder="1" applyAlignment="1">
      <alignment horizontal="left" vertical="center" wrapText="1"/>
    </xf>
    <xf numFmtId="0" fontId="98" fillId="11" borderId="178" xfId="0" applyFont="1" applyFill="1" applyBorder="1" applyAlignment="1">
      <alignment horizontal="center" vertical="center"/>
    </xf>
    <xf numFmtId="165" fontId="80" fillId="0" borderId="188" xfId="0" applyNumberFormat="1" applyFont="1" applyBorder="1" applyAlignment="1">
      <alignment horizontal="center"/>
    </xf>
    <xf numFmtId="0" fontId="80" fillId="0" borderId="189" xfId="0" applyFont="1" applyBorder="1"/>
    <xf numFmtId="0" fontId="98" fillId="13" borderId="182" xfId="0" applyFont="1" applyFill="1" applyBorder="1" applyAlignment="1">
      <alignment horizontal="left"/>
    </xf>
    <xf numFmtId="0" fontId="98" fillId="13" borderId="161" xfId="0" applyFont="1" applyFill="1" applyBorder="1" applyAlignment="1">
      <alignment horizontal="left"/>
    </xf>
    <xf numFmtId="0" fontId="0" fillId="11" borderId="178" xfId="0" applyFill="1" applyBorder="1"/>
    <xf numFmtId="0" fontId="199" fillId="25" borderId="0" xfId="0" applyFont="1" applyFill="1" applyAlignment="1">
      <alignment vertical="top"/>
    </xf>
    <xf numFmtId="0" fontId="62" fillId="25" borderId="0" xfId="1" applyFont="1" applyFill="1" applyBorder="1" applyAlignment="1" applyProtection="1">
      <alignment vertical="top"/>
    </xf>
    <xf numFmtId="0" fontId="62" fillId="25" borderId="0" xfId="1" applyFont="1" applyFill="1" applyBorder="1" applyAlignment="1" applyProtection="1">
      <alignment vertical="top" wrapText="1"/>
    </xf>
    <xf numFmtId="0" fontId="128" fillId="25" borderId="0" xfId="1" applyFont="1" applyFill="1" applyBorder="1" applyAlignment="1" applyProtection="1">
      <alignment vertical="top" wrapText="1"/>
    </xf>
    <xf numFmtId="0" fontId="61" fillId="23" borderId="45" xfId="0" applyFont="1" applyFill="1" applyBorder="1" applyAlignment="1">
      <alignment horizontal="center" vertical="center"/>
    </xf>
    <xf numFmtId="0" fontId="6" fillId="23" borderId="178" xfId="0" applyFont="1" applyFill="1" applyBorder="1" applyAlignment="1">
      <alignment vertical="center"/>
    </xf>
    <xf numFmtId="0" fontId="61" fillId="23" borderId="18" xfId="0" applyFont="1" applyFill="1" applyBorder="1"/>
    <xf numFmtId="0" fontId="61" fillId="23" borderId="20" xfId="0" applyFont="1" applyFill="1" applyBorder="1"/>
    <xf numFmtId="0" fontId="16" fillId="25" borderId="0" xfId="0" applyFont="1" applyFill="1"/>
    <xf numFmtId="4" fontId="28" fillId="37" borderId="168" xfId="0" applyNumberFormat="1" applyFont="1" applyFill="1" applyBorder="1" applyAlignment="1" applyProtection="1">
      <alignment vertical="center"/>
      <protection hidden="1"/>
    </xf>
    <xf numFmtId="0" fontId="60" fillId="25" borderId="0" xfId="0" applyFont="1" applyFill="1" applyAlignment="1">
      <alignment horizontal="left" vertical="top" wrapText="1"/>
    </xf>
    <xf numFmtId="0" fontId="6" fillId="0" borderId="43" xfId="0" applyFont="1" applyBorder="1" applyAlignment="1" applyProtection="1">
      <alignment horizontal="center" vertical="center" wrapText="1"/>
      <protection locked="0"/>
    </xf>
    <xf numFmtId="167" fontId="6" fillId="0" borderId="81" xfId="0" applyNumberFormat="1" applyFont="1" applyBorder="1" applyAlignment="1" applyProtection="1">
      <alignment horizontal="center" vertical="center" wrapText="1"/>
      <protection locked="0"/>
    </xf>
    <xf numFmtId="166" fontId="61" fillId="0" borderId="43" xfId="0" applyNumberFormat="1" applyFont="1" applyBorder="1" applyAlignment="1" applyProtection="1">
      <alignment horizontal="center" vertical="center" wrapText="1"/>
      <protection hidden="1"/>
    </xf>
    <xf numFmtId="4" fontId="6" fillId="0" borderId="43" xfId="0" applyNumberFormat="1" applyFont="1" applyBorder="1" applyAlignment="1" applyProtection="1">
      <alignment horizontal="right" vertical="center"/>
      <protection hidden="1"/>
    </xf>
    <xf numFmtId="166" fontId="6" fillId="0" borderId="43" xfId="0" applyNumberFormat="1" applyFont="1" applyBorder="1" applyAlignment="1" applyProtection="1">
      <alignment horizontal="right" vertical="center" wrapText="1"/>
      <protection locked="0"/>
    </xf>
    <xf numFmtId="0" fontId="141" fillId="31" borderId="106" xfId="14" applyFont="1" applyFill="1" applyBorder="1" applyAlignment="1">
      <alignment vertical="center" wrapText="1"/>
    </xf>
    <xf numFmtId="0" fontId="141" fillId="31" borderId="114" xfId="14" applyFont="1" applyFill="1" applyBorder="1" applyAlignment="1">
      <alignment vertical="center" wrapText="1"/>
    </xf>
    <xf numFmtId="0" fontId="18" fillId="0" borderId="25" xfId="0" applyFont="1" applyBorder="1" applyAlignment="1" applyProtection="1">
      <alignment vertical="center"/>
      <protection locked="0"/>
    </xf>
    <xf numFmtId="0" fontId="12" fillId="0" borderId="25" xfId="0" applyFont="1" applyBorder="1" applyAlignment="1" applyProtection="1">
      <alignment vertical="center"/>
      <protection locked="0"/>
    </xf>
    <xf numFmtId="0" fontId="12" fillId="0" borderId="18" xfId="0" applyFont="1" applyBorder="1" applyAlignment="1" applyProtection="1">
      <alignment vertical="center"/>
      <protection locked="0"/>
    </xf>
    <xf numFmtId="3" fontId="6" fillId="0" borderId="25" xfId="0" applyNumberFormat="1" applyFont="1" applyBorder="1" applyAlignment="1" applyProtection="1">
      <alignment horizontal="center" vertical="center" wrapText="1"/>
      <protection locked="0"/>
    </xf>
    <xf numFmtId="176" fontId="27" fillId="10" borderId="25" xfId="0" applyNumberFormat="1" applyFont="1" applyFill="1" applyBorder="1" applyAlignment="1" applyProtection="1">
      <alignment horizontal="center" vertical="center"/>
      <protection hidden="1"/>
    </xf>
    <xf numFmtId="1" fontId="6" fillId="0" borderId="81"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hidden="1"/>
    </xf>
    <xf numFmtId="0" fontId="18" fillId="10" borderId="25" xfId="0" applyFont="1" applyFill="1" applyBorder="1" applyAlignment="1" applyProtection="1">
      <alignment horizontal="center" vertical="center"/>
      <protection locked="0" hidden="1"/>
    </xf>
    <xf numFmtId="0" fontId="62" fillId="25" borderId="0" xfId="0" applyFont="1" applyFill="1" applyAlignment="1">
      <alignment horizontal="left" vertical="center" wrapText="1"/>
    </xf>
    <xf numFmtId="49" fontId="209" fillId="43" borderId="43" xfId="0" applyNumberFormat="1" applyFont="1" applyFill="1" applyBorder="1" applyAlignment="1">
      <alignment horizontal="left" vertical="top" wrapText="1"/>
    </xf>
    <xf numFmtId="167" fontId="210" fillId="9" borderId="43" xfId="0" applyNumberFormat="1" applyFont="1" applyFill="1" applyBorder="1" applyAlignment="1">
      <alignment horizontal="left" vertical="top"/>
    </xf>
    <xf numFmtId="167" fontId="210" fillId="9" borderId="43" xfId="0" applyNumberFormat="1" applyFont="1" applyFill="1" applyBorder="1" applyAlignment="1">
      <alignment horizontal="center" vertical="center"/>
    </xf>
    <xf numFmtId="167" fontId="211" fillId="0" borderId="43" xfId="0" applyNumberFormat="1" applyFont="1" applyBorder="1" applyAlignment="1">
      <alignment horizontal="right" vertical="top"/>
    </xf>
    <xf numFmtId="165" fontId="209" fillId="3" borderId="43" xfId="0" applyNumberFormat="1" applyFont="1" applyFill="1" applyBorder="1" applyAlignment="1">
      <alignment horizontal="right" vertical="top" wrapText="1"/>
    </xf>
    <xf numFmtId="4" fontId="211" fillId="7" borderId="43" xfId="0" applyNumberFormat="1" applyFont="1" applyFill="1" applyBorder="1" applyAlignment="1">
      <alignment horizontal="right" vertical="top"/>
    </xf>
    <xf numFmtId="167" fontId="211" fillId="0" borderId="199" xfId="0" applyNumberFormat="1" applyFont="1" applyBorder="1" applyAlignment="1">
      <alignment horizontal="right" vertical="top"/>
    </xf>
    <xf numFmtId="4" fontId="212" fillId="7" borderId="199" xfId="0" applyNumberFormat="1" applyFont="1" applyFill="1" applyBorder="1" applyAlignment="1">
      <alignment horizontal="right" vertical="center"/>
    </xf>
    <xf numFmtId="49" fontId="80" fillId="0" borderId="38" xfId="0" applyNumberFormat="1" applyFont="1" applyBorder="1" applyAlignment="1">
      <alignment horizontal="left"/>
    </xf>
    <xf numFmtId="0" fontId="213" fillId="25" borderId="0" xfId="0" applyFont="1" applyFill="1" applyAlignment="1">
      <alignment vertical="center"/>
    </xf>
    <xf numFmtId="0" fontId="18" fillId="18" borderId="0" xfId="0" applyFont="1" applyFill="1" applyAlignment="1">
      <alignment horizontal="left" vertical="top"/>
    </xf>
    <xf numFmtId="0" fontId="0" fillId="29" borderId="0" xfId="0" applyFill="1" applyAlignment="1">
      <alignment horizontal="left" vertical="top"/>
    </xf>
    <xf numFmtId="0" fontId="0" fillId="25" borderId="0" xfId="0" applyFill="1" applyAlignment="1">
      <alignment horizontal="left" vertical="top"/>
    </xf>
    <xf numFmtId="0" fontId="10" fillId="25" borderId="0" xfId="0" applyFont="1" applyFill="1" applyAlignment="1">
      <alignment horizontal="left" vertical="top"/>
    </xf>
    <xf numFmtId="0" fontId="6" fillId="25" borderId="0" xfId="0" applyFont="1" applyFill="1" applyAlignment="1">
      <alignment horizontal="left" vertical="top"/>
    </xf>
    <xf numFmtId="4" fontId="0" fillId="0" borderId="0" xfId="0" applyNumberFormat="1"/>
    <xf numFmtId="0" fontId="80" fillId="0" borderId="191" xfId="0" applyFont="1" applyBorder="1"/>
    <xf numFmtId="165" fontId="80" fillId="0" borderId="200" xfId="0" applyNumberFormat="1" applyFont="1" applyBorder="1" applyAlignment="1">
      <alignment horizontal="center"/>
    </xf>
    <xf numFmtId="165" fontId="80" fillId="0" borderId="178" xfId="0" applyNumberFormat="1" applyFont="1" applyBorder="1" applyAlignment="1">
      <alignment horizontal="center"/>
    </xf>
    <xf numFmtId="0" fontId="99" fillId="13" borderId="182" xfId="0" applyFont="1" applyFill="1" applyBorder="1" applyAlignment="1">
      <alignment horizontal="left" vertical="center"/>
    </xf>
    <xf numFmtId="166" fontId="0" fillId="0" borderId="178" xfId="0" applyNumberFormat="1" applyBorder="1"/>
    <xf numFmtId="166" fontId="0" fillId="0" borderId="178" xfId="0" applyNumberFormat="1" applyBorder="1" applyAlignment="1">
      <alignment horizontal="right"/>
    </xf>
    <xf numFmtId="0" fontId="0" fillId="0" borderId="178" xfId="0" applyBorder="1" applyAlignment="1">
      <alignment horizontal="right"/>
    </xf>
    <xf numFmtId="0" fontId="99" fillId="13" borderId="201" xfId="0" applyFont="1" applyFill="1" applyBorder="1" applyAlignment="1">
      <alignment horizontal="left" vertical="center" wrapText="1"/>
    </xf>
    <xf numFmtId="9" fontId="88" fillId="13" borderId="202" xfId="0" applyNumberFormat="1" applyFont="1" applyFill="1" applyBorder="1"/>
    <xf numFmtId="0" fontId="99" fillId="13" borderId="202" xfId="0" applyFont="1" applyFill="1" applyBorder="1" applyAlignment="1">
      <alignment horizontal="left" vertical="center" wrapText="1"/>
    </xf>
    <xf numFmtId="0" fontId="88" fillId="6" borderId="203" xfId="0" applyFont="1" applyFill="1" applyBorder="1"/>
    <xf numFmtId="0" fontId="88" fillId="6" borderId="202" xfId="0" applyFont="1" applyFill="1" applyBorder="1"/>
    <xf numFmtId="166" fontId="101" fillId="0" borderId="202" xfId="12" applyNumberFormat="1" applyFont="1" applyBorder="1"/>
    <xf numFmtId="166" fontId="99" fillId="0" borderId="202" xfId="12" applyNumberFormat="1" applyFont="1" applyBorder="1" applyAlignment="1">
      <alignment horizontal="right"/>
    </xf>
    <xf numFmtId="166" fontId="101" fillId="0" borderId="202" xfId="12" applyNumberFormat="1" applyFont="1" applyBorder="1" applyAlignment="1">
      <alignment horizontal="right"/>
    </xf>
    <xf numFmtId="0" fontId="0" fillId="0" borderId="206" xfId="0" applyBorder="1"/>
    <xf numFmtId="0" fontId="0" fillId="0" borderId="207" xfId="0" applyBorder="1"/>
    <xf numFmtId="0" fontId="0" fillId="0" borderId="207" xfId="0" applyBorder="1" applyAlignment="1">
      <alignment horizontal="left"/>
    </xf>
    <xf numFmtId="0" fontId="80" fillId="0" borderId="187" xfId="7" applyFont="1" applyBorder="1"/>
    <xf numFmtId="0" fontId="0" fillId="0" borderId="187" xfId="0" applyBorder="1"/>
    <xf numFmtId="0" fontId="33" fillId="29" borderId="0" xfId="1" applyFont="1" applyFill="1" applyBorder="1" applyAlignment="1" applyProtection="1">
      <alignment vertical="center" wrapText="1"/>
    </xf>
    <xf numFmtId="166" fontId="101" fillId="0" borderId="202" xfId="12" applyNumberFormat="1" applyFont="1" applyBorder="1" applyAlignment="1">
      <alignment wrapText="1"/>
    </xf>
    <xf numFmtId="166" fontId="99" fillId="0" borderId="202" xfId="12" applyNumberFormat="1" applyFont="1" applyBorder="1" applyAlignment="1">
      <alignment horizontal="right" wrapText="1"/>
    </xf>
    <xf numFmtId="166" fontId="101" fillId="0" borderId="202" xfId="12" applyNumberFormat="1" applyFont="1" applyBorder="1" applyAlignment="1">
      <alignment horizontal="right" wrapText="1"/>
    </xf>
    <xf numFmtId="0" fontId="46" fillId="0" borderId="205" xfId="0" applyFont="1" applyBorder="1" applyAlignment="1">
      <alignment horizontal="left"/>
    </xf>
    <xf numFmtId="0" fontId="46" fillId="0" borderId="208" xfId="0" applyFont="1" applyBorder="1" applyAlignment="1">
      <alignment horizontal="left"/>
    </xf>
    <xf numFmtId="0" fontId="46" fillId="10" borderId="208" xfId="0" applyFont="1" applyFill="1" applyBorder="1" applyAlignment="1">
      <alignment horizontal="left"/>
    </xf>
    <xf numFmtId="166" fontId="6" fillId="10" borderId="204" xfId="0" applyNumberFormat="1" applyFont="1" applyFill="1" applyBorder="1" applyAlignment="1">
      <alignment horizontal="center"/>
    </xf>
    <xf numFmtId="0" fontId="46" fillId="44" borderId="205" xfId="0" applyFont="1" applyFill="1" applyBorder="1" applyAlignment="1">
      <alignment horizontal="left"/>
    </xf>
    <xf numFmtId="0" fontId="6" fillId="23" borderId="45" xfId="0" applyFont="1" applyFill="1" applyBorder="1" applyAlignment="1">
      <alignment horizontal="center" vertical="center" wrapText="1"/>
    </xf>
    <xf numFmtId="0" fontId="4" fillId="25" borderId="0" xfId="1" applyFill="1" applyAlignment="1" applyProtection="1">
      <alignment horizontal="left" indent="2"/>
    </xf>
    <xf numFmtId="0" fontId="6" fillId="23" borderId="211" xfId="0" applyFont="1" applyFill="1" applyBorder="1" applyAlignment="1">
      <alignment vertical="top"/>
    </xf>
    <xf numFmtId="0" fontId="6" fillId="23" borderId="29" xfId="0" applyFont="1" applyFill="1" applyBorder="1" applyAlignment="1">
      <alignment vertical="top"/>
    </xf>
    <xf numFmtId="0" fontId="6" fillId="23" borderId="212" xfId="0" applyFont="1" applyFill="1" applyBorder="1" applyAlignment="1">
      <alignment vertical="top"/>
    </xf>
    <xf numFmtId="4" fontId="90" fillId="0" borderId="38" xfId="0" applyNumberFormat="1" applyFont="1" applyBorder="1" applyAlignment="1">
      <alignment vertical="center" wrapText="1"/>
    </xf>
    <xf numFmtId="0" fontId="138" fillId="24" borderId="0" xfId="0" applyFont="1" applyFill="1" applyAlignment="1">
      <alignment horizontal="center" vertical="center" wrapText="1"/>
    </xf>
    <xf numFmtId="0" fontId="139" fillId="24" borderId="0" xfId="0" applyFont="1" applyFill="1" applyAlignment="1">
      <alignment horizontal="center" vertical="center" wrapText="1"/>
    </xf>
    <xf numFmtId="0" fontId="37" fillId="13" borderId="0" xfId="0" applyFont="1" applyFill="1" applyAlignment="1">
      <alignment horizontal="center" vertical="center"/>
    </xf>
    <xf numFmtId="0" fontId="37" fillId="13" borderId="0" xfId="0" applyFont="1" applyFill="1" applyAlignment="1">
      <alignment horizontal="left" vertical="center"/>
    </xf>
    <xf numFmtId="0" fontId="75" fillId="25" borderId="0" xfId="0" applyFont="1" applyFill="1" applyAlignment="1">
      <alignment horizontal="left" vertical="top" wrapText="1"/>
    </xf>
    <xf numFmtId="0" fontId="137" fillId="24" borderId="0" xfId="0" applyFont="1" applyFill="1" applyAlignment="1">
      <alignment horizontal="left" vertical="center"/>
    </xf>
    <xf numFmtId="0" fontId="137" fillId="24" borderId="0" xfId="0" applyFont="1" applyFill="1" applyAlignment="1">
      <alignment horizontal="center" vertical="center" wrapText="1"/>
    </xf>
    <xf numFmtId="0" fontId="140" fillId="24" borderId="14" xfId="0" applyFont="1" applyFill="1" applyBorder="1" applyAlignment="1">
      <alignment horizontal="center" vertical="center" wrapText="1"/>
    </xf>
    <xf numFmtId="0" fontId="140" fillId="24" borderId="169" xfId="0" applyFont="1" applyFill="1" applyBorder="1" applyAlignment="1">
      <alignment horizontal="center" vertical="center" wrapText="1"/>
    </xf>
    <xf numFmtId="0" fontId="140" fillId="24" borderId="139" xfId="0" applyFont="1" applyFill="1" applyBorder="1" applyAlignment="1">
      <alignment horizontal="center" vertical="center" wrapText="1"/>
    </xf>
    <xf numFmtId="0" fontId="140" fillId="24" borderId="170" xfId="0" applyFont="1" applyFill="1" applyBorder="1" applyAlignment="1">
      <alignment horizontal="center" vertical="center" wrapText="1"/>
    </xf>
    <xf numFmtId="0" fontId="12" fillId="0" borderId="25" xfId="0" applyFont="1" applyBorder="1" applyAlignment="1" applyProtection="1">
      <alignment horizontal="center" vertical="center"/>
      <protection locked="0"/>
    </xf>
    <xf numFmtId="0" fontId="140" fillId="24" borderId="15" xfId="0" applyFont="1" applyFill="1" applyBorder="1" applyAlignment="1">
      <alignment horizontal="center" vertical="center" wrapText="1"/>
    </xf>
    <xf numFmtId="0" fontId="140" fillId="24" borderId="14" xfId="0" applyFont="1" applyFill="1" applyBorder="1" applyAlignment="1">
      <alignment horizontal="left" vertical="center"/>
    </xf>
    <xf numFmtId="0" fontId="140" fillId="24" borderId="177" xfId="0" applyFont="1" applyFill="1" applyBorder="1" applyAlignment="1">
      <alignment horizontal="left" vertical="center"/>
    </xf>
    <xf numFmtId="0" fontId="140" fillId="24" borderId="15" xfId="0" applyFont="1" applyFill="1" applyBorder="1" applyAlignment="1">
      <alignment horizontal="center" vertical="center"/>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40" fillId="24" borderId="114" xfId="0" applyFont="1" applyFill="1" applyBorder="1" applyAlignment="1">
      <alignment horizontal="center" vertical="center" wrapText="1"/>
    </xf>
    <xf numFmtId="0" fontId="140" fillId="24" borderId="140" xfId="0" applyFont="1" applyFill="1" applyBorder="1" applyAlignment="1">
      <alignment horizontal="center" vertical="center" wrapText="1"/>
    </xf>
    <xf numFmtId="0" fontId="12" fillId="0" borderId="25" xfId="0" applyFont="1" applyBorder="1" applyAlignment="1" applyProtection="1">
      <alignment horizontal="center"/>
      <protection locked="0"/>
    </xf>
    <xf numFmtId="0" fontId="140" fillId="24" borderId="177" xfId="0" applyFont="1" applyFill="1" applyBorder="1" applyAlignment="1">
      <alignment horizontal="center" vertical="center" wrapText="1"/>
    </xf>
    <xf numFmtId="49" fontId="6" fillId="25" borderId="140" xfId="0" applyNumberFormat="1" applyFont="1" applyFill="1" applyBorder="1" applyAlignment="1">
      <alignment horizontal="center" vertical="center"/>
    </xf>
    <xf numFmtId="49" fontId="6" fillId="25" borderId="165" xfId="0" applyNumberFormat="1" applyFont="1" applyFill="1" applyBorder="1" applyAlignment="1">
      <alignment horizontal="center" vertical="center"/>
    </xf>
    <xf numFmtId="49" fontId="6" fillId="25" borderId="12" xfId="0" applyNumberFormat="1" applyFont="1" applyFill="1" applyBorder="1" applyAlignment="1">
      <alignment horizontal="center" vertical="center"/>
    </xf>
    <xf numFmtId="49" fontId="6" fillId="25" borderId="63" xfId="0" applyNumberFormat="1" applyFont="1" applyFill="1" applyBorder="1" applyAlignment="1">
      <alignment horizontal="center" vertical="center"/>
    </xf>
    <xf numFmtId="49" fontId="6" fillId="25" borderId="176" xfId="0" applyNumberFormat="1" applyFont="1" applyFill="1" applyBorder="1" applyAlignment="1">
      <alignment horizontal="center" vertical="center"/>
    </xf>
    <xf numFmtId="49" fontId="6" fillId="25" borderId="162" xfId="0" applyNumberFormat="1" applyFont="1" applyFill="1" applyBorder="1" applyAlignment="1">
      <alignment horizontal="center" vertical="center"/>
    </xf>
    <xf numFmtId="0" fontId="139" fillId="24" borderId="0" xfId="0" applyFont="1" applyFill="1" applyAlignment="1">
      <alignment horizontal="left" vertical="center"/>
    </xf>
    <xf numFmtId="0" fontId="17" fillId="30" borderId="32" xfId="0" applyFont="1" applyFill="1" applyBorder="1" applyAlignment="1">
      <alignment horizontal="center" vertical="center" wrapText="1"/>
    </xf>
    <xf numFmtId="0" fontId="17" fillId="30" borderId="32" xfId="0" applyFont="1" applyFill="1" applyBorder="1" applyAlignment="1">
      <alignment horizontal="left" vertical="center" wrapText="1"/>
    </xf>
    <xf numFmtId="0" fontId="52" fillId="25" borderId="0" xfId="0" applyFont="1" applyFill="1" applyAlignment="1">
      <alignment horizontal="left" vertical="top" wrapText="1"/>
    </xf>
    <xf numFmtId="0" fontId="17" fillId="30" borderId="16" xfId="0" applyFont="1" applyFill="1" applyBorder="1" applyAlignment="1">
      <alignment horizontal="center" vertical="center" wrapText="1"/>
    </xf>
    <xf numFmtId="0" fontId="17" fillId="30" borderId="80" xfId="0" applyFont="1" applyFill="1" applyBorder="1" applyAlignment="1">
      <alignment horizontal="center" vertical="center" wrapText="1"/>
    </xf>
    <xf numFmtId="0" fontId="44" fillId="30" borderId="11" xfId="0" applyFont="1" applyFill="1" applyBorder="1" applyAlignment="1">
      <alignment horizontal="center" vertical="center" wrapText="1"/>
    </xf>
    <xf numFmtId="0" fontId="17" fillId="30" borderId="9" xfId="0" applyFont="1" applyFill="1" applyBorder="1" applyAlignment="1">
      <alignment horizontal="center" vertical="center" wrapText="1"/>
    </xf>
    <xf numFmtId="0" fontId="17" fillId="30" borderId="13" xfId="0" applyFont="1" applyFill="1" applyBorder="1" applyAlignment="1">
      <alignment horizontal="center" vertical="center" wrapText="1"/>
    </xf>
    <xf numFmtId="0" fontId="17" fillId="30" borderId="80" xfId="0" applyFont="1" applyFill="1" applyBorder="1" applyAlignment="1">
      <alignment horizontal="left" vertical="center" wrapText="1"/>
    </xf>
    <xf numFmtId="0" fontId="17" fillId="30" borderId="6" xfId="0" applyFont="1" applyFill="1" applyBorder="1" applyAlignment="1">
      <alignment horizontal="center" vertical="center" wrapText="1"/>
    </xf>
    <xf numFmtId="0" fontId="44" fillId="30" borderId="11" xfId="0" applyFont="1" applyFill="1" applyBorder="1" applyAlignment="1">
      <alignment horizontal="left" vertical="center" wrapText="1"/>
    </xf>
    <xf numFmtId="0" fontId="60" fillId="25" borderId="0" xfId="0" applyFont="1" applyFill="1" applyAlignment="1">
      <alignment horizontal="left" vertical="center" wrapText="1"/>
    </xf>
    <xf numFmtId="0" fontId="60" fillId="25" borderId="0" xfId="0" applyFont="1" applyFill="1" applyAlignment="1">
      <alignment horizontal="left" vertical="top" wrapText="1"/>
    </xf>
    <xf numFmtId="4" fontId="21" fillId="25" borderId="189" xfId="0" applyNumberFormat="1" applyFont="1" applyFill="1" applyBorder="1" applyAlignment="1" applyProtection="1">
      <alignment horizontal="center" vertical="center"/>
      <protection hidden="1"/>
    </xf>
    <xf numFmtId="4" fontId="21" fillId="25" borderId="192" xfId="0" applyNumberFormat="1" applyFont="1" applyFill="1" applyBorder="1" applyAlignment="1" applyProtection="1">
      <alignment horizontal="center" vertical="center"/>
      <protection hidden="1"/>
    </xf>
    <xf numFmtId="0" fontId="141" fillId="31" borderId="57" xfId="14" applyFont="1" applyFill="1" applyBorder="1" applyAlignment="1">
      <alignment horizontal="center" vertical="center" wrapText="1"/>
    </xf>
    <xf numFmtId="0" fontId="141" fillId="31" borderId="119" xfId="14" applyFont="1" applyFill="1" applyBorder="1" applyAlignment="1">
      <alignment horizontal="center" vertical="center" wrapText="1"/>
    </xf>
    <xf numFmtId="0" fontId="141" fillId="24" borderId="0" xfId="0" applyFont="1" applyFill="1" applyAlignment="1">
      <alignment horizontal="left" vertical="center"/>
    </xf>
    <xf numFmtId="0" fontId="143" fillId="24" borderId="0" xfId="0" applyFont="1" applyFill="1" applyAlignment="1">
      <alignment horizontal="left" vertical="center"/>
    </xf>
    <xf numFmtId="4" fontId="6" fillId="0" borderId="81" xfId="0" applyNumberFormat="1" applyFont="1" applyBorder="1" applyAlignment="1" applyProtection="1">
      <alignment horizontal="center" vertical="center"/>
      <protection hidden="1"/>
    </xf>
    <xf numFmtId="4" fontId="6" fillId="0" borderId="63" xfId="0" applyNumberFormat="1" applyFont="1" applyBorder="1" applyAlignment="1" applyProtection="1">
      <alignment horizontal="center" vertical="center"/>
      <protection hidden="1"/>
    </xf>
    <xf numFmtId="0" fontId="44" fillId="30" borderId="0" xfId="0" applyFont="1" applyFill="1" applyAlignment="1">
      <alignment horizontal="center" vertical="center" wrapText="1"/>
    </xf>
    <xf numFmtId="0" fontId="17" fillId="23" borderId="154" xfId="0" applyFont="1" applyFill="1" applyBorder="1" applyAlignment="1">
      <alignment horizontal="center" vertical="center" wrapText="1"/>
    </xf>
    <xf numFmtId="0" fontId="17" fillId="23" borderId="155" xfId="0" applyFont="1" applyFill="1" applyBorder="1" applyAlignment="1">
      <alignment horizontal="center" vertical="center" wrapText="1"/>
    </xf>
    <xf numFmtId="0" fontId="17" fillId="23" borderId="156" xfId="0" applyFont="1" applyFill="1" applyBorder="1" applyAlignment="1">
      <alignment horizontal="center" vertical="center" wrapText="1"/>
    </xf>
    <xf numFmtId="0" fontId="17" fillId="23" borderId="28" xfId="0" applyFont="1" applyFill="1" applyBorder="1" applyAlignment="1">
      <alignment horizontal="center" vertical="center" wrapText="1"/>
    </xf>
    <xf numFmtId="0" fontId="17" fillId="23" borderId="0" xfId="0" applyFont="1" applyFill="1" applyAlignment="1">
      <alignment horizontal="center" vertical="center" wrapText="1"/>
    </xf>
    <xf numFmtId="0" fontId="17" fillId="23" borderId="32" xfId="0" applyFont="1" applyFill="1" applyBorder="1" applyAlignment="1">
      <alignment horizontal="center" vertical="center" wrapText="1"/>
    </xf>
    <xf numFmtId="0" fontId="17" fillId="30" borderId="44" xfId="0" applyFont="1" applyFill="1" applyBorder="1" applyAlignment="1">
      <alignment horizontal="center" vertical="center" wrapText="1"/>
    </xf>
    <xf numFmtId="0" fontId="127" fillId="25" borderId="0" xfId="0" applyFont="1" applyFill="1" applyAlignment="1">
      <alignment horizontal="left" vertical="center" wrapText="1"/>
    </xf>
    <xf numFmtId="0" fontId="70" fillId="25" borderId="0" xfId="0" applyFont="1" applyFill="1" applyAlignment="1">
      <alignment horizontal="left" vertical="center" wrapText="1"/>
    </xf>
    <xf numFmtId="0" fontId="17" fillId="30" borderId="22" xfId="0" applyFont="1" applyFill="1" applyBorder="1" applyAlignment="1">
      <alignment horizontal="center" vertical="center" wrapText="1"/>
    </xf>
    <xf numFmtId="0" fontId="17" fillId="30" borderId="23" xfId="0" applyFont="1" applyFill="1" applyBorder="1" applyAlignment="1">
      <alignment horizontal="center" vertical="center" wrapText="1"/>
    </xf>
    <xf numFmtId="0" fontId="17" fillId="30" borderId="21" xfId="0" applyFont="1" applyFill="1" applyBorder="1" applyAlignment="1">
      <alignment horizontal="center" vertical="center" wrapText="1"/>
    </xf>
    <xf numFmtId="0" fontId="17" fillId="30" borderId="15" xfId="0" applyFont="1" applyFill="1" applyBorder="1" applyAlignment="1">
      <alignment horizontal="center" vertical="center" wrapText="1"/>
    </xf>
    <xf numFmtId="0" fontId="17" fillId="23" borderId="21" xfId="0" applyFont="1" applyFill="1" applyBorder="1" applyAlignment="1">
      <alignment horizontal="center" vertical="center" wrapText="1"/>
    </xf>
    <xf numFmtId="0" fontId="17" fillId="23" borderId="15" xfId="0" applyFont="1" applyFill="1" applyBorder="1" applyAlignment="1">
      <alignment horizontal="center" vertical="center" wrapText="1"/>
    </xf>
    <xf numFmtId="0" fontId="205" fillId="42" borderId="16" xfId="0" applyFont="1" applyFill="1" applyBorder="1" applyAlignment="1">
      <alignment horizontal="center" vertical="center" wrapText="1"/>
    </xf>
    <xf numFmtId="0" fontId="62" fillId="25" borderId="0" xfId="0" applyFont="1" applyFill="1" applyAlignment="1">
      <alignment horizontal="left" vertical="top" wrapText="1"/>
    </xf>
    <xf numFmtId="0" fontId="62" fillId="25" borderId="0" xfId="0" applyFont="1" applyFill="1" applyAlignment="1">
      <alignment horizontal="left" vertical="center" wrapText="1"/>
    </xf>
    <xf numFmtId="0" fontId="18" fillId="0" borderId="25" xfId="0" applyFont="1" applyBorder="1" applyAlignment="1" applyProtection="1">
      <alignment horizontal="center" vertical="center"/>
      <protection locked="0"/>
    </xf>
    <xf numFmtId="0" fontId="68" fillId="30" borderId="22" xfId="0" applyFont="1" applyFill="1" applyBorder="1" applyAlignment="1">
      <alignment horizontal="center" vertical="center" wrapText="1"/>
    </xf>
    <xf numFmtId="0" fontId="68" fillId="30" borderId="23" xfId="0" applyFont="1" applyFill="1" applyBorder="1" applyAlignment="1">
      <alignment horizontal="center" vertical="center" wrapText="1"/>
    </xf>
    <xf numFmtId="0" fontId="205" fillId="42" borderId="22" xfId="0" applyFont="1" applyFill="1" applyBorder="1" applyAlignment="1">
      <alignment horizontal="center" vertical="center" wrapText="1"/>
    </xf>
    <xf numFmtId="0" fontId="205" fillId="42" borderId="23" xfId="0" applyFont="1" applyFill="1" applyBorder="1" applyAlignment="1">
      <alignment horizontal="center" vertical="center" wrapText="1"/>
    </xf>
    <xf numFmtId="0" fontId="206" fillId="42" borderId="16" xfId="0" applyFont="1" applyFill="1" applyBorder="1" applyAlignment="1">
      <alignment horizontal="center" vertical="center" wrapText="1"/>
    </xf>
    <xf numFmtId="0" fontId="206" fillId="42" borderId="21" xfId="0" applyFont="1" applyFill="1" applyBorder="1" applyAlignment="1">
      <alignment horizontal="center" vertical="center" wrapText="1"/>
    </xf>
    <xf numFmtId="0" fontId="206" fillId="42" borderId="15" xfId="0" applyFont="1" applyFill="1" applyBorder="1" applyAlignment="1">
      <alignment horizontal="center" vertical="center" wrapText="1"/>
    </xf>
    <xf numFmtId="0" fontId="17" fillId="30" borderId="11" xfId="0" applyFont="1" applyFill="1" applyBorder="1" applyAlignment="1">
      <alignment horizontal="center" vertical="center" wrapText="1"/>
    </xf>
    <xf numFmtId="0" fontId="17" fillId="30" borderId="0" xfId="0" applyFont="1" applyFill="1" applyAlignment="1">
      <alignment horizontal="center" vertical="center" wrapText="1"/>
    </xf>
    <xf numFmtId="0" fontId="17" fillId="30" borderId="2" xfId="0" applyFont="1" applyFill="1" applyBorder="1" applyAlignment="1">
      <alignment horizontal="center" vertical="center" wrapText="1"/>
    </xf>
    <xf numFmtId="0" fontId="44" fillId="30" borderId="85" xfId="0" applyFont="1" applyFill="1" applyBorder="1" applyAlignment="1">
      <alignment horizontal="center" vertical="center" wrapText="1"/>
    </xf>
    <xf numFmtId="0" fontId="44" fillId="30" borderId="86" xfId="0" applyFont="1" applyFill="1" applyBorder="1" applyAlignment="1">
      <alignment horizontal="center" vertical="center" wrapText="1"/>
    </xf>
    <xf numFmtId="0" fontId="17" fillId="30" borderId="30" xfId="0" applyFont="1" applyFill="1" applyBorder="1" applyAlignment="1">
      <alignment horizontal="center" vertical="center" wrapText="1"/>
    </xf>
    <xf numFmtId="0" fontId="17" fillId="23" borderId="30" xfId="0" applyFont="1" applyFill="1" applyBorder="1" applyAlignment="1">
      <alignment horizontal="center" vertical="center" wrapText="1"/>
    </xf>
    <xf numFmtId="0" fontId="17" fillId="23" borderId="82" xfId="0" applyFont="1" applyFill="1" applyBorder="1" applyAlignment="1">
      <alignment horizontal="center" vertical="center" wrapText="1"/>
    </xf>
    <xf numFmtId="0" fontId="17" fillId="23" borderId="83" xfId="0" applyFont="1" applyFill="1" applyBorder="1" applyAlignment="1">
      <alignment horizontal="center" vertical="center" wrapText="1"/>
    </xf>
    <xf numFmtId="0" fontId="17" fillId="23" borderId="84" xfId="0" applyFont="1" applyFill="1" applyBorder="1" applyAlignment="1">
      <alignment horizontal="center" vertical="center" wrapText="1"/>
    </xf>
    <xf numFmtId="0" fontId="141" fillId="31" borderId="106" xfId="14" applyFont="1" applyFill="1" applyBorder="1" applyAlignment="1">
      <alignment horizontal="center" vertical="center" wrapText="1"/>
    </xf>
    <xf numFmtId="0" fontId="141" fillId="31" borderId="52" xfId="14" applyFont="1" applyFill="1" applyBorder="1" applyAlignment="1">
      <alignment horizontal="center" vertical="center" wrapText="1"/>
    </xf>
    <xf numFmtId="0" fontId="202" fillId="24" borderId="0" xfId="0" applyFont="1" applyFill="1" applyAlignment="1">
      <alignment horizontal="left" vertical="center"/>
    </xf>
    <xf numFmtId="0" fontId="17" fillId="30" borderId="28" xfId="0" applyFont="1" applyFill="1" applyBorder="1" applyAlignment="1">
      <alignment horizontal="center" vertical="center" wrapText="1"/>
    </xf>
    <xf numFmtId="0" fontId="68" fillId="30" borderId="28" xfId="0" applyFont="1" applyFill="1" applyBorder="1" applyAlignment="1">
      <alignment horizontal="center" vertical="center" wrapText="1"/>
    </xf>
    <xf numFmtId="0" fontId="68" fillId="30" borderId="32" xfId="0" applyFont="1" applyFill="1" applyBorder="1" applyAlignment="1">
      <alignment horizontal="center" vertical="center" wrapText="1"/>
    </xf>
    <xf numFmtId="0" fontId="17" fillId="30" borderId="179" xfId="0" applyFont="1" applyFill="1" applyBorder="1" applyAlignment="1">
      <alignment horizontal="center" vertical="center" wrapText="1"/>
    </xf>
    <xf numFmtId="0" fontId="17" fillId="30" borderId="190" xfId="0" applyFont="1" applyFill="1" applyBorder="1" applyAlignment="1">
      <alignment horizontal="center" vertical="center" wrapText="1"/>
    </xf>
    <xf numFmtId="0" fontId="17" fillId="23" borderId="190" xfId="0" applyFont="1" applyFill="1" applyBorder="1" applyAlignment="1">
      <alignment horizontal="center" vertical="center" wrapText="1"/>
    </xf>
    <xf numFmtId="0" fontId="17" fillId="23" borderId="16" xfId="0" applyFont="1" applyFill="1" applyBorder="1" applyAlignment="1">
      <alignment horizontal="center" vertical="center" wrapText="1"/>
    </xf>
    <xf numFmtId="0" fontId="141" fillId="31" borderId="62" xfId="14" applyFont="1" applyFill="1" applyBorder="1" applyAlignment="1">
      <alignment horizontal="center" vertical="center" wrapText="1"/>
    </xf>
    <xf numFmtId="9" fontId="161" fillId="0" borderId="111" xfId="16" applyFont="1" applyBorder="1" applyAlignment="1" applyProtection="1">
      <alignment horizontal="center" vertical="center"/>
      <protection hidden="1"/>
    </xf>
    <xf numFmtId="9" fontId="161" fillId="0" borderId="112" xfId="16" applyFont="1" applyBorder="1" applyAlignment="1" applyProtection="1">
      <alignment horizontal="center" vertical="center"/>
      <protection hidden="1"/>
    </xf>
    <xf numFmtId="173" fontId="161" fillId="0" borderId="111" xfId="14" applyNumberFormat="1" applyFont="1" applyBorder="1" applyAlignment="1" applyProtection="1">
      <alignment horizontal="center" vertical="center"/>
      <protection hidden="1"/>
    </xf>
    <xf numFmtId="173" fontId="161" fillId="0" borderId="112" xfId="14" applyNumberFormat="1" applyFont="1" applyBorder="1" applyAlignment="1" applyProtection="1">
      <alignment horizontal="center" vertical="center"/>
      <protection hidden="1"/>
    </xf>
    <xf numFmtId="3" fontId="161" fillId="10" borderId="113" xfId="14" applyNumberFormat="1" applyFont="1" applyFill="1" applyBorder="1" applyAlignment="1" applyProtection="1">
      <alignment horizontal="center" vertical="center"/>
      <protection locked="0"/>
    </xf>
    <xf numFmtId="3" fontId="161" fillId="10" borderId="108" xfId="14" applyNumberFormat="1" applyFont="1" applyFill="1" applyBorder="1" applyAlignment="1" applyProtection="1">
      <alignment horizontal="center" vertical="center"/>
      <protection locked="0"/>
    </xf>
    <xf numFmtId="3" fontId="162" fillId="10" borderId="113" xfId="14" applyNumberFormat="1" applyFont="1" applyFill="1" applyBorder="1" applyAlignment="1" applyProtection="1">
      <alignment horizontal="center" vertical="center"/>
      <protection hidden="1"/>
    </xf>
    <xf numFmtId="3" fontId="162" fillId="10" borderId="108" xfId="14" applyNumberFormat="1" applyFont="1" applyFill="1" applyBorder="1" applyAlignment="1" applyProtection="1">
      <alignment horizontal="center" vertical="center"/>
      <protection hidden="1"/>
    </xf>
    <xf numFmtId="0" fontId="139" fillId="31" borderId="147" xfId="14" applyFont="1" applyFill="1" applyBorder="1" applyAlignment="1">
      <alignment horizontal="center" vertical="center" wrapText="1"/>
    </xf>
    <xf numFmtId="0" fontId="139" fillId="31" borderId="197" xfId="14" applyFont="1" applyFill="1" applyBorder="1" applyAlignment="1">
      <alignment horizontal="center" vertical="center" wrapText="1"/>
    </xf>
    <xf numFmtId="0" fontId="139" fillId="31" borderId="149" xfId="14" applyFont="1" applyFill="1" applyBorder="1" applyAlignment="1">
      <alignment horizontal="center" vertical="center" wrapText="1"/>
    </xf>
    <xf numFmtId="0" fontId="139" fillId="31" borderId="198" xfId="14" applyFont="1" applyFill="1" applyBorder="1" applyAlignment="1">
      <alignment horizontal="center" vertical="center" wrapText="1"/>
    </xf>
    <xf numFmtId="0" fontId="139" fillId="31" borderId="151" xfId="14" applyFont="1" applyFill="1" applyBorder="1" applyAlignment="1">
      <alignment horizontal="center" vertical="center" wrapText="1"/>
    </xf>
    <xf numFmtId="0" fontId="139" fillId="31" borderId="152" xfId="14" applyFont="1" applyFill="1" applyBorder="1" applyAlignment="1">
      <alignment horizontal="center" vertical="center" wrapText="1"/>
    </xf>
    <xf numFmtId="173" fontId="161" fillId="0" borderId="111" xfId="14" applyNumberFormat="1" applyFont="1" applyBorder="1" applyAlignment="1" applyProtection="1">
      <alignment horizontal="center" vertical="center"/>
      <protection locked="0" hidden="1"/>
    </xf>
    <xf numFmtId="173" fontId="161" fillId="0" borderId="112" xfId="14" applyNumberFormat="1" applyFont="1" applyBorder="1" applyAlignment="1" applyProtection="1">
      <alignment horizontal="center" vertical="center"/>
      <protection locked="0" hidden="1"/>
    </xf>
    <xf numFmtId="0" fontId="141" fillId="31" borderId="114" xfId="14" applyFont="1" applyFill="1" applyBorder="1" applyAlignment="1">
      <alignment horizontal="center" vertical="center" wrapText="1"/>
    </xf>
    <xf numFmtId="0" fontId="139" fillId="31" borderId="148" xfId="14" applyFont="1" applyFill="1" applyBorder="1" applyAlignment="1">
      <alignment horizontal="center" vertical="center" wrapText="1"/>
    </xf>
    <xf numFmtId="0" fontId="139" fillId="31" borderId="150" xfId="14" applyFont="1" applyFill="1" applyBorder="1" applyAlignment="1">
      <alignment horizontal="center" vertical="center" wrapText="1"/>
    </xf>
    <xf numFmtId="0" fontId="203" fillId="26" borderId="0" xfId="14" applyFont="1" applyFill="1" applyAlignment="1">
      <alignment horizontal="left" vertical="center" wrapText="1"/>
    </xf>
    <xf numFmtId="4" fontId="6" fillId="0" borderId="189" xfId="0" applyNumberFormat="1" applyFont="1" applyBorder="1" applyAlignment="1" applyProtection="1">
      <alignment horizontal="center" vertical="center"/>
      <protection hidden="1"/>
    </xf>
    <xf numFmtId="4" fontId="6" fillId="0" borderId="192" xfId="0" applyNumberFormat="1" applyFont="1" applyBorder="1" applyAlignment="1" applyProtection="1">
      <alignment horizontal="center" vertical="center"/>
      <protection hidden="1"/>
    </xf>
    <xf numFmtId="0" fontId="17" fillId="30" borderId="194" xfId="0" applyFont="1" applyFill="1" applyBorder="1" applyAlignment="1">
      <alignment horizontal="center" vertical="center" wrapText="1"/>
    </xf>
    <xf numFmtId="0" fontId="17" fillId="30" borderId="195" xfId="0" applyFont="1" applyFill="1" applyBorder="1" applyAlignment="1">
      <alignment horizontal="center" vertical="center" wrapText="1"/>
    </xf>
    <xf numFmtId="0" fontId="17" fillId="30" borderId="196" xfId="0" applyFont="1" applyFill="1" applyBorder="1" applyAlignment="1">
      <alignment horizontal="center" vertical="center" wrapText="1"/>
    </xf>
    <xf numFmtId="0" fontId="141" fillId="31" borderId="107" xfId="14" applyFont="1" applyFill="1" applyBorder="1" applyAlignment="1">
      <alignment horizontal="center" vertical="center" wrapText="1"/>
    </xf>
    <xf numFmtId="0" fontId="141" fillId="31" borderId="193" xfId="14" applyFont="1" applyFill="1" applyBorder="1" applyAlignment="1">
      <alignment horizontal="center" vertical="center" wrapText="1"/>
    </xf>
    <xf numFmtId="0" fontId="141" fillId="31" borderId="0" xfId="14" applyFont="1" applyFill="1" applyAlignment="1">
      <alignment horizontal="center" vertical="center" wrapText="1"/>
    </xf>
    <xf numFmtId="0" fontId="62" fillId="25" borderId="0" xfId="1" applyFont="1" applyFill="1" applyBorder="1" applyAlignment="1" applyProtection="1">
      <alignment horizontal="left" vertical="top" wrapText="1"/>
    </xf>
    <xf numFmtId="0" fontId="142" fillId="24" borderId="0" xfId="0" applyFont="1" applyFill="1" applyAlignment="1">
      <alignment horizontal="center" vertical="center"/>
    </xf>
    <xf numFmtId="0" fontId="163" fillId="25" borderId="0" xfId="0" applyFont="1" applyFill="1" applyAlignment="1">
      <alignment horizontal="left" vertical="top" wrapText="1"/>
    </xf>
    <xf numFmtId="14" fontId="140" fillId="24" borderId="175" xfId="0" applyNumberFormat="1" applyFont="1" applyFill="1" applyBorder="1" applyAlignment="1">
      <alignment horizontal="center" vertical="center" wrapText="1"/>
    </xf>
    <xf numFmtId="14" fontId="140" fillId="24" borderId="0" xfId="0" applyNumberFormat="1" applyFont="1" applyFill="1" applyAlignment="1">
      <alignment horizontal="center" vertical="center" wrapText="1"/>
    </xf>
    <xf numFmtId="14" fontId="140" fillId="24" borderId="91" xfId="0" applyNumberFormat="1" applyFont="1" applyFill="1" applyBorder="1" applyAlignment="1">
      <alignment horizontal="center" vertical="center" wrapText="1"/>
    </xf>
    <xf numFmtId="14" fontId="140" fillId="24" borderId="174" xfId="0" applyNumberFormat="1" applyFont="1" applyFill="1" applyBorder="1" applyAlignment="1">
      <alignment horizontal="left" vertical="center" wrapText="1"/>
    </xf>
    <xf numFmtId="14" fontId="140" fillId="24" borderId="29" xfId="0" applyNumberFormat="1" applyFont="1" applyFill="1" applyBorder="1" applyAlignment="1">
      <alignment horizontal="left" vertical="center" wrapText="1"/>
    </xf>
    <xf numFmtId="14" fontId="140" fillId="24" borderId="90" xfId="0" applyNumberFormat="1" applyFont="1" applyFill="1" applyBorder="1" applyAlignment="1">
      <alignment horizontal="left" vertical="center" wrapText="1"/>
    </xf>
    <xf numFmtId="0" fontId="143" fillId="24" borderId="46" xfId="0" applyFont="1" applyFill="1" applyBorder="1" applyAlignment="1">
      <alignment horizontal="left" vertical="center"/>
    </xf>
    <xf numFmtId="0" fontId="139" fillId="24" borderId="0" xfId="0" applyFont="1" applyFill="1" applyAlignment="1">
      <alignment vertical="center"/>
    </xf>
    <xf numFmtId="0" fontId="142" fillId="24" borderId="44" xfId="0" applyFont="1" applyFill="1" applyBorder="1" applyAlignment="1">
      <alignment horizontal="left" vertical="center"/>
    </xf>
    <xf numFmtId="0" fontId="142" fillId="24" borderId="54" xfId="0" applyFont="1" applyFill="1" applyBorder="1" applyAlignment="1">
      <alignment horizontal="left" vertical="center"/>
    </xf>
    <xf numFmtId="0" fontId="17" fillId="23" borderId="26" xfId="0" applyFont="1" applyFill="1" applyBorder="1" applyAlignment="1">
      <alignment horizontal="center" vertical="center" wrapText="1"/>
    </xf>
    <xf numFmtId="0" fontId="17" fillId="23" borderId="27" xfId="0" applyFont="1" applyFill="1" applyBorder="1" applyAlignment="1">
      <alignment horizontal="center" vertical="center" wrapText="1"/>
    </xf>
    <xf numFmtId="0" fontId="17" fillId="23" borderId="40" xfId="0" applyFont="1" applyFill="1" applyBorder="1" applyAlignment="1">
      <alignment horizontal="center" vertical="center" wrapText="1"/>
    </xf>
    <xf numFmtId="0" fontId="143" fillId="24" borderId="44" xfId="0" applyFont="1" applyFill="1" applyBorder="1" applyAlignment="1">
      <alignment horizontal="left" vertical="center"/>
    </xf>
    <xf numFmtId="0" fontId="83" fillId="25" borderId="0" xfId="0" applyFont="1" applyFill="1" applyAlignment="1">
      <alignment horizontal="left" vertical="center" wrapText="1"/>
    </xf>
    <xf numFmtId="0" fontId="143" fillId="24" borderId="25" xfId="0" applyFont="1" applyFill="1" applyBorder="1" applyAlignment="1">
      <alignment horizontal="left" vertical="center"/>
    </xf>
    <xf numFmtId="0" fontId="139" fillId="24" borderId="0" xfId="0" applyFont="1" applyFill="1" applyAlignment="1">
      <alignment horizontal="center" vertical="center"/>
    </xf>
    <xf numFmtId="0" fontId="139" fillId="24" borderId="53" xfId="0" applyFont="1" applyFill="1" applyBorder="1" applyAlignment="1">
      <alignment horizontal="center" vertical="center"/>
    </xf>
    <xf numFmtId="0" fontId="28" fillId="10" borderId="18" xfId="0" applyFont="1" applyFill="1" applyBorder="1" applyAlignment="1" applyProtection="1">
      <alignment horizontal="left" vertical="center" wrapText="1"/>
      <protection hidden="1"/>
    </xf>
    <xf numFmtId="0" fontId="28" fillId="10" borderId="19" xfId="0" applyFont="1" applyFill="1" applyBorder="1" applyAlignment="1" applyProtection="1">
      <alignment horizontal="left" vertical="center" wrapText="1"/>
      <protection hidden="1"/>
    </xf>
    <xf numFmtId="0" fontId="28" fillId="10" borderId="20" xfId="0" applyFont="1" applyFill="1" applyBorder="1" applyAlignment="1" applyProtection="1">
      <alignment horizontal="left" vertical="center" wrapText="1"/>
      <protection hidden="1"/>
    </xf>
    <xf numFmtId="0" fontId="34" fillId="10" borderId="144" xfId="0" applyFont="1" applyFill="1" applyBorder="1" applyAlignment="1" applyProtection="1">
      <alignment horizontal="left" vertical="center" wrapText="1"/>
      <protection hidden="1"/>
    </xf>
    <xf numFmtId="0" fontId="34" fillId="10" borderId="49" xfId="0" applyFont="1" applyFill="1" applyBorder="1" applyAlignment="1" applyProtection="1">
      <alignment horizontal="left" vertical="center" wrapText="1"/>
      <protection hidden="1"/>
    </xf>
    <xf numFmtId="0" fontId="34" fillId="10" borderId="145" xfId="0" applyFont="1" applyFill="1" applyBorder="1" applyAlignment="1" applyProtection="1">
      <alignment horizontal="left" vertical="center" wrapText="1"/>
      <protection hidden="1"/>
    </xf>
    <xf numFmtId="0" fontId="34" fillId="10" borderId="24" xfId="0" applyFont="1" applyFill="1" applyBorder="1" applyAlignment="1" applyProtection="1">
      <alignment horizontal="left" vertical="center" wrapText="1"/>
      <protection hidden="1"/>
    </xf>
    <xf numFmtId="0" fontId="34" fillId="10" borderId="140" xfId="0" applyFont="1" applyFill="1" applyBorder="1" applyAlignment="1" applyProtection="1">
      <alignment horizontal="left" vertical="center" wrapText="1"/>
      <protection hidden="1"/>
    </xf>
    <xf numFmtId="0" fontId="34" fillId="10" borderId="146" xfId="0" applyFont="1" applyFill="1" applyBorder="1" applyAlignment="1" applyProtection="1">
      <alignment horizontal="left" vertical="center" wrapText="1"/>
      <protection hidden="1"/>
    </xf>
    <xf numFmtId="0" fontId="141" fillId="24" borderId="173" xfId="0" applyFont="1" applyFill="1" applyBorder="1" applyAlignment="1">
      <alignment horizontal="center" vertical="center" wrapText="1"/>
    </xf>
    <xf numFmtId="0" fontId="141" fillId="24" borderId="168" xfId="0" applyFont="1" applyFill="1" applyBorder="1" applyAlignment="1">
      <alignment horizontal="center" vertical="center" wrapText="1"/>
    </xf>
    <xf numFmtId="0" fontId="141" fillId="24" borderId="92" xfId="0" applyFont="1" applyFill="1" applyBorder="1" applyAlignment="1">
      <alignment horizontal="center" vertical="center" wrapText="1"/>
    </xf>
    <xf numFmtId="0" fontId="142" fillId="24" borderId="10" xfId="0" applyFont="1" applyFill="1" applyBorder="1" applyAlignment="1">
      <alignment horizontal="left" vertical="center"/>
    </xf>
    <xf numFmtId="0" fontId="142" fillId="24" borderId="153" xfId="0" applyFont="1" applyFill="1" applyBorder="1" applyAlignment="1">
      <alignment horizontal="left" vertical="center"/>
    </xf>
    <xf numFmtId="0" fontId="73" fillId="25" borderId="0" xfId="0" applyFont="1" applyFill="1" applyAlignment="1">
      <alignment horizontal="left" vertical="top" wrapText="1"/>
    </xf>
    <xf numFmtId="0" fontId="142" fillId="24" borderId="171" xfId="0" applyFont="1" applyFill="1" applyBorder="1" applyAlignment="1">
      <alignment horizontal="left" vertical="center"/>
    </xf>
    <xf numFmtId="0" fontId="142" fillId="24" borderId="172" xfId="0" applyFont="1" applyFill="1" applyBorder="1" applyAlignment="1">
      <alignment horizontal="left" vertical="center"/>
    </xf>
    <xf numFmtId="0" fontId="17" fillId="23" borderId="25" xfId="0" applyFont="1" applyFill="1" applyBorder="1" applyAlignment="1">
      <alignment horizontal="center" vertical="center" wrapText="1"/>
    </xf>
    <xf numFmtId="0" fontId="18" fillId="23" borderId="144" xfId="0" applyFont="1" applyFill="1" applyBorder="1" applyAlignment="1">
      <alignment horizontal="center"/>
    </xf>
    <xf numFmtId="0" fontId="18" fillId="23" borderId="49" xfId="0" applyFont="1" applyFill="1" applyBorder="1" applyAlignment="1">
      <alignment horizontal="center"/>
    </xf>
    <xf numFmtId="0" fontId="18" fillId="23" borderId="145" xfId="0" applyFont="1" applyFill="1" applyBorder="1" applyAlignment="1">
      <alignment horizontal="center"/>
    </xf>
    <xf numFmtId="0" fontId="18" fillId="23" borderId="18" xfId="0" applyFont="1" applyFill="1" applyBorder="1" applyAlignment="1">
      <alignment horizontal="center"/>
    </xf>
    <xf numFmtId="0" fontId="18" fillId="23" borderId="19" xfId="0" applyFont="1" applyFill="1" applyBorder="1" applyAlignment="1">
      <alignment horizontal="center"/>
    </xf>
    <xf numFmtId="0" fontId="18" fillId="23" borderId="20" xfId="0" applyFont="1" applyFill="1" applyBorder="1" applyAlignment="1">
      <alignment horizontal="center"/>
    </xf>
    <xf numFmtId="0" fontId="61" fillId="23" borderId="25" xfId="0" applyFont="1" applyFill="1" applyBorder="1" applyAlignment="1">
      <alignment horizontal="left" vertical="center"/>
    </xf>
    <xf numFmtId="0" fontId="61" fillId="23" borderId="25" xfId="0" applyFont="1" applyFill="1" applyBorder="1" applyAlignment="1">
      <alignment horizontal="left" vertical="center" wrapText="1"/>
    </xf>
    <xf numFmtId="0" fontId="139" fillId="27" borderId="0" xfId="0" applyFont="1" applyFill="1" applyAlignment="1">
      <alignment horizontal="left" vertical="center"/>
    </xf>
    <xf numFmtId="0" fontId="6" fillId="23" borderId="209" xfId="0" applyFont="1" applyFill="1" applyBorder="1" applyAlignment="1">
      <alignment horizontal="center" vertical="center" wrapText="1"/>
    </xf>
    <xf numFmtId="0" fontId="6" fillId="23" borderId="176" xfId="0" applyFont="1" applyFill="1" applyBorder="1" applyAlignment="1">
      <alignment horizontal="center" vertical="center" wrapText="1"/>
    </xf>
    <xf numFmtId="0" fontId="6" fillId="23" borderId="210" xfId="0" applyFont="1" applyFill="1" applyBorder="1" applyAlignment="1">
      <alignment horizontal="center" vertical="center" wrapText="1"/>
    </xf>
    <xf numFmtId="0" fontId="61" fillId="23" borderId="18" xfId="0" applyFont="1" applyFill="1" applyBorder="1" applyAlignment="1">
      <alignment horizontal="center" vertical="center"/>
    </xf>
    <xf numFmtId="0" fontId="61" fillId="23" borderId="19" xfId="0" applyFont="1" applyFill="1" applyBorder="1" applyAlignment="1">
      <alignment horizontal="center" vertical="center"/>
    </xf>
    <xf numFmtId="0" fontId="6" fillId="23" borderId="207" xfId="0" applyFont="1" applyFill="1" applyBorder="1" applyAlignment="1">
      <alignment horizontal="left" vertical="top"/>
    </xf>
    <xf numFmtId="0" fontId="6" fillId="23" borderId="89" xfId="0" applyFont="1" applyFill="1" applyBorder="1" applyAlignment="1">
      <alignment horizontal="left" vertical="top"/>
    </xf>
    <xf numFmtId="0" fontId="6" fillId="23" borderId="135" xfId="0" applyFont="1" applyFill="1" applyBorder="1" applyAlignment="1">
      <alignment horizontal="left" vertical="top"/>
    </xf>
    <xf numFmtId="0" fontId="6" fillId="23" borderId="211" xfId="0" applyFont="1" applyFill="1" applyBorder="1" applyAlignment="1">
      <alignment horizontal="left" vertical="top"/>
    </xf>
    <xf numFmtId="0" fontId="6" fillId="23" borderId="29" xfId="0" applyFont="1" applyFill="1" applyBorder="1" applyAlignment="1">
      <alignment horizontal="left" vertical="top"/>
    </xf>
    <xf numFmtId="0" fontId="6" fillId="23" borderId="90" xfId="0" applyFont="1" applyFill="1" applyBorder="1" applyAlignment="1">
      <alignment horizontal="left" vertical="top"/>
    </xf>
    <xf numFmtId="0" fontId="189" fillId="40" borderId="64" xfId="0" applyFont="1" applyFill="1" applyBorder="1" applyAlignment="1">
      <alignment horizontal="left" vertical="top" wrapText="1"/>
    </xf>
    <xf numFmtId="0" fontId="137" fillId="24" borderId="0" xfId="0" applyFont="1" applyFill="1" applyAlignment="1">
      <alignment horizontal="center" vertical="center"/>
    </xf>
    <xf numFmtId="0" fontId="9" fillId="20" borderId="65" xfId="0" applyFont="1" applyFill="1" applyBorder="1" applyAlignment="1">
      <alignment horizontal="left" vertical="center"/>
    </xf>
    <xf numFmtId="0" fontId="9" fillId="20" borderId="0" xfId="0" applyFont="1" applyFill="1" applyAlignment="1">
      <alignment horizontal="left" vertical="center"/>
    </xf>
    <xf numFmtId="0" fontId="9" fillId="20" borderId="66" xfId="0" applyFont="1" applyFill="1" applyBorder="1" applyAlignment="1">
      <alignment horizontal="left" vertical="center"/>
    </xf>
    <xf numFmtId="0" fontId="136" fillId="20" borderId="75" xfId="0" applyFont="1" applyFill="1" applyBorder="1" applyAlignment="1">
      <alignment horizontal="left" vertical="top" wrapText="1"/>
    </xf>
    <xf numFmtId="0" fontId="136" fillId="20" borderId="76" xfId="0" applyFont="1" applyFill="1" applyBorder="1" applyAlignment="1">
      <alignment horizontal="left" vertical="top" wrapText="1"/>
    </xf>
    <xf numFmtId="0" fontId="136" fillId="20" borderId="77" xfId="0" applyFont="1" applyFill="1" applyBorder="1" applyAlignment="1">
      <alignment horizontal="left" vertical="top" wrapText="1"/>
    </xf>
    <xf numFmtId="0" fontId="136" fillId="20" borderId="72" xfId="0" applyFont="1" applyFill="1" applyBorder="1" applyAlignment="1">
      <alignment horizontal="left" vertical="top" wrapText="1"/>
    </xf>
    <xf numFmtId="0" fontId="136" fillId="20" borderId="73" xfId="0" applyFont="1" applyFill="1" applyBorder="1" applyAlignment="1">
      <alignment horizontal="left" vertical="top" wrapText="1"/>
    </xf>
    <xf numFmtId="0" fontId="136" fillId="20" borderId="74" xfId="0" applyFont="1" applyFill="1" applyBorder="1" applyAlignment="1">
      <alignment horizontal="left" vertical="top" wrapText="1"/>
    </xf>
    <xf numFmtId="0" fontId="10" fillId="20" borderId="67" xfId="0" applyFont="1" applyFill="1" applyBorder="1" applyAlignment="1">
      <alignment horizontal="left" vertical="top" wrapText="1"/>
    </xf>
    <xf numFmtId="0" fontId="154" fillId="20" borderId="67" xfId="0" applyFont="1" applyFill="1" applyBorder="1" applyAlignment="1">
      <alignment horizontal="left" vertical="top" wrapText="1"/>
    </xf>
    <xf numFmtId="0" fontId="150" fillId="20" borderId="65" xfId="0" applyFont="1" applyFill="1" applyBorder="1" applyAlignment="1">
      <alignment horizontal="left" vertical="top" wrapText="1"/>
    </xf>
    <xf numFmtId="0" fontId="136" fillId="20" borderId="0" xfId="0" applyFont="1" applyFill="1" applyAlignment="1">
      <alignment horizontal="left" vertical="top" wrapText="1"/>
    </xf>
    <xf numFmtId="0" fontId="136" fillId="20" borderId="66" xfId="0" applyFont="1" applyFill="1" applyBorder="1" applyAlignment="1">
      <alignment horizontal="left" vertical="top" wrapText="1"/>
    </xf>
    <xf numFmtId="0" fontId="145" fillId="20" borderId="72" xfId="0" applyFont="1" applyFill="1" applyBorder="1" applyAlignment="1">
      <alignment horizontal="left" vertical="top" wrapText="1" indent="15"/>
    </xf>
    <xf numFmtId="0" fontId="145" fillId="20" borderId="73" xfId="0" applyFont="1" applyFill="1" applyBorder="1" applyAlignment="1">
      <alignment horizontal="left" vertical="top" wrapText="1" indent="15"/>
    </xf>
    <xf numFmtId="0" fontId="145" fillId="20" borderId="74" xfId="0" applyFont="1" applyFill="1" applyBorder="1" applyAlignment="1">
      <alignment horizontal="left" vertical="top" wrapText="1" indent="15"/>
    </xf>
    <xf numFmtId="0" fontId="150" fillId="20" borderId="67" xfId="0" applyFont="1" applyFill="1" applyBorder="1" applyAlignment="1">
      <alignment horizontal="left" vertical="top" wrapText="1"/>
    </xf>
    <xf numFmtId="0" fontId="152" fillId="20" borderId="67" xfId="0" applyFont="1" applyFill="1" applyBorder="1" applyAlignment="1">
      <alignment horizontal="left" vertical="top" wrapText="1"/>
    </xf>
    <xf numFmtId="0" fontId="150" fillId="20" borderId="0" xfId="0" applyFont="1" applyFill="1" applyAlignment="1">
      <alignment horizontal="left" vertical="top" wrapText="1"/>
    </xf>
    <xf numFmtId="0" fontId="150" fillId="20" borderId="66" xfId="0" applyFont="1" applyFill="1" applyBorder="1" applyAlignment="1">
      <alignment horizontal="left" vertical="top" wrapText="1"/>
    </xf>
    <xf numFmtId="0" fontId="136" fillId="21" borderId="68" xfId="0" applyFont="1" applyFill="1" applyBorder="1" applyAlignment="1">
      <alignment horizontal="center" vertical="center" wrapText="1"/>
    </xf>
    <xf numFmtId="0" fontId="136" fillId="21" borderId="69" xfId="0" applyFont="1" applyFill="1" applyBorder="1" applyAlignment="1">
      <alignment horizontal="center" vertical="center" wrapText="1"/>
    </xf>
    <xf numFmtId="0" fontId="136" fillId="21" borderId="160" xfId="0" applyFont="1" applyFill="1" applyBorder="1" applyAlignment="1">
      <alignment horizontal="center" vertical="center" wrapText="1"/>
    </xf>
    <xf numFmtId="0" fontId="136" fillId="21" borderId="78" xfId="0" applyFont="1" applyFill="1" applyBorder="1" applyAlignment="1">
      <alignment horizontal="center" vertical="center" wrapText="1"/>
    </xf>
    <xf numFmtId="0" fontId="136" fillId="21" borderId="159" xfId="0" applyFont="1" applyFill="1" applyBorder="1" applyAlignment="1">
      <alignment horizontal="center" vertical="center" wrapText="1"/>
    </xf>
    <xf numFmtId="0" fontId="136" fillId="0" borderId="79" xfId="0" applyFont="1" applyBorder="1" applyAlignment="1">
      <alignment horizontal="center" vertical="center" wrapText="1"/>
    </xf>
    <xf numFmtId="0" fontId="136" fillId="0" borderId="157" xfId="0" applyFont="1" applyBorder="1" applyAlignment="1">
      <alignment horizontal="center" vertical="center" wrapText="1"/>
    </xf>
    <xf numFmtId="0" fontId="10" fillId="20" borderId="65" xfId="0" applyFont="1" applyFill="1" applyBorder="1" applyAlignment="1">
      <alignment horizontal="left" vertical="top" wrapText="1"/>
    </xf>
    <xf numFmtId="0" fontId="10" fillId="20" borderId="0" xfId="0" applyFont="1" applyFill="1" applyAlignment="1">
      <alignment horizontal="left" vertical="top" wrapText="1"/>
    </xf>
    <xf numFmtId="0" fontId="10" fillId="20" borderId="66" xfId="0" applyFont="1" applyFill="1" applyBorder="1" applyAlignment="1">
      <alignment horizontal="left" vertical="top" wrapText="1"/>
    </xf>
    <xf numFmtId="0" fontId="9" fillId="20" borderId="65" xfId="0" applyFont="1" applyFill="1" applyBorder="1" applyAlignment="1">
      <alignment horizontal="center" vertical="center"/>
    </xf>
    <xf numFmtId="0" fontId="9" fillId="20" borderId="0" xfId="0" applyFont="1" applyFill="1" applyAlignment="1">
      <alignment horizontal="center" vertical="center"/>
    </xf>
    <xf numFmtId="0" fontId="9" fillId="20" borderId="66" xfId="0" applyFont="1" applyFill="1" applyBorder="1" applyAlignment="1">
      <alignment horizontal="center" vertical="center"/>
    </xf>
    <xf numFmtId="0" fontId="155" fillId="20" borderId="65" xfId="0" applyFont="1" applyFill="1" applyBorder="1" applyAlignment="1">
      <alignment horizontal="left" vertical="top" wrapText="1"/>
    </xf>
    <xf numFmtId="0" fontId="155" fillId="20" borderId="0" xfId="0" applyFont="1" applyFill="1" applyAlignment="1">
      <alignment horizontal="left" vertical="top" wrapText="1"/>
    </xf>
    <xf numFmtId="0" fontId="155" fillId="20" borderId="66" xfId="0" applyFont="1" applyFill="1" applyBorder="1" applyAlignment="1">
      <alignment horizontal="left" vertical="top" wrapText="1"/>
    </xf>
    <xf numFmtId="0" fontId="10" fillId="20" borderId="75" xfId="0" applyFont="1" applyFill="1" applyBorder="1" applyAlignment="1">
      <alignment horizontal="left" vertical="top" wrapText="1"/>
    </xf>
    <xf numFmtId="0" fontId="145" fillId="20" borderId="76" xfId="0" applyFont="1" applyFill="1" applyBorder="1" applyAlignment="1">
      <alignment horizontal="left" vertical="top" wrapText="1"/>
    </xf>
    <xf numFmtId="0" fontId="145" fillId="20" borderId="77" xfId="0" applyFont="1" applyFill="1" applyBorder="1" applyAlignment="1">
      <alignment horizontal="left" vertical="top" wrapText="1"/>
    </xf>
    <xf numFmtId="0" fontId="145" fillId="20" borderId="67" xfId="0" applyFont="1" applyFill="1" applyBorder="1" applyAlignment="1">
      <alignment horizontal="left" vertical="center"/>
    </xf>
    <xf numFmtId="0" fontId="154" fillId="20" borderId="67" xfId="0" applyFont="1" applyFill="1" applyBorder="1" applyAlignment="1">
      <alignment horizontal="left" vertical="center"/>
    </xf>
    <xf numFmtId="0" fontId="145" fillId="20" borderId="65" xfId="0" applyFont="1" applyFill="1" applyBorder="1" applyAlignment="1">
      <alignment horizontal="left" vertical="top" wrapText="1" indent="3"/>
    </xf>
    <xf numFmtId="0" fontId="145" fillId="20" borderId="0" xfId="0" applyFont="1" applyFill="1" applyAlignment="1">
      <alignment horizontal="left" vertical="top" wrapText="1" indent="3"/>
    </xf>
    <xf numFmtId="0" fontId="145" fillId="20" borderId="66" xfId="0" applyFont="1" applyFill="1" applyBorder="1" applyAlignment="1">
      <alignment horizontal="left" vertical="top" wrapText="1" indent="3"/>
    </xf>
    <xf numFmtId="0" fontId="145" fillId="20" borderId="0" xfId="0" applyFont="1" applyFill="1" applyAlignment="1">
      <alignment horizontal="left" vertical="top" wrapText="1"/>
    </xf>
    <xf numFmtId="0" fontId="145" fillId="20" borderId="66" xfId="0" applyFont="1" applyFill="1" applyBorder="1" applyAlignment="1">
      <alignment horizontal="left" vertical="top" wrapText="1"/>
    </xf>
    <xf numFmtId="0" fontId="9" fillId="20" borderId="65" xfId="0" applyFont="1" applyFill="1" applyBorder="1" applyAlignment="1">
      <alignment horizontal="left" vertical="top" wrapText="1"/>
    </xf>
    <xf numFmtId="0" fontId="10" fillId="20" borderId="65" xfId="0" applyFont="1" applyFill="1" applyBorder="1" applyAlignment="1">
      <alignment horizontal="left" vertical="center"/>
    </xf>
    <xf numFmtId="0" fontId="10" fillId="20" borderId="0" xfId="0" applyFont="1" applyFill="1" applyAlignment="1">
      <alignment horizontal="left" vertical="center"/>
    </xf>
    <xf numFmtId="0" fontId="10" fillId="20" borderId="66" xfId="0" applyFont="1" applyFill="1" applyBorder="1" applyAlignment="1">
      <alignment horizontal="left" vertical="center"/>
    </xf>
    <xf numFmtId="0" fontId="145" fillId="20" borderId="71" xfId="0" applyFont="1" applyFill="1" applyBorder="1" applyAlignment="1">
      <alignment horizontal="left" vertical="top" wrapText="1" indent="15"/>
    </xf>
    <xf numFmtId="0" fontId="181" fillId="20" borderId="64" xfId="0" applyFont="1" applyFill="1" applyBorder="1" applyAlignment="1">
      <alignment vertical="center"/>
    </xf>
    <xf numFmtId="0" fontId="182" fillId="20" borderId="64" xfId="0" applyFont="1" applyFill="1" applyBorder="1" applyAlignment="1">
      <alignment vertical="center"/>
    </xf>
    <xf numFmtId="0" fontId="185" fillId="20" borderId="75" xfId="0" applyFont="1" applyFill="1" applyBorder="1" applyAlignment="1">
      <alignment horizontal="left" vertical="top" wrapText="1"/>
    </xf>
    <xf numFmtId="0" fontId="185" fillId="20" borderId="76" xfId="0" applyFont="1" applyFill="1" applyBorder="1" applyAlignment="1">
      <alignment horizontal="left" vertical="top" wrapText="1"/>
    </xf>
    <xf numFmtId="0" fontId="185" fillId="20" borderId="77" xfId="0" applyFont="1" applyFill="1" applyBorder="1" applyAlignment="1">
      <alignment horizontal="left" vertical="top" wrapText="1"/>
    </xf>
    <xf numFmtId="0" fontId="150" fillId="20" borderId="65" xfId="0" applyFont="1" applyFill="1" applyBorder="1" applyAlignment="1">
      <alignment horizontal="left" vertical="center" wrapText="1"/>
    </xf>
    <xf numFmtId="0" fontId="136" fillId="20" borderId="0" xfId="0" applyFont="1" applyFill="1" applyAlignment="1">
      <alignment horizontal="left" vertical="center" wrapText="1"/>
    </xf>
    <xf numFmtId="0" fontId="136" fillId="20" borderId="66" xfId="0" applyFont="1" applyFill="1" applyBorder="1" applyAlignment="1">
      <alignment horizontal="left" vertical="center" wrapText="1"/>
    </xf>
    <xf numFmtId="0" fontId="10" fillId="20" borderId="64" xfId="0" applyFont="1" applyFill="1" applyBorder="1" applyAlignment="1">
      <alignment horizontal="left" vertical="top" wrapText="1"/>
    </xf>
    <xf numFmtId="0" fontId="154" fillId="20" borderId="64" xfId="0" applyFont="1" applyFill="1" applyBorder="1" applyAlignment="1">
      <alignment horizontal="left" vertical="top" wrapText="1"/>
    </xf>
    <xf numFmtId="0" fontId="181" fillId="20" borderId="64" xfId="0" applyFont="1" applyFill="1" applyBorder="1" applyAlignment="1">
      <alignment horizontal="left" vertical="center" wrapText="1"/>
    </xf>
    <xf numFmtId="0" fontId="182" fillId="20" borderId="64" xfId="0" applyFont="1" applyFill="1" applyBorder="1" applyAlignment="1">
      <alignment horizontal="left" vertical="center" wrapText="1"/>
    </xf>
    <xf numFmtId="0" fontId="136" fillId="0" borderId="25" xfId="0" applyFont="1" applyBorder="1" applyAlignment="1">
      <alignment horizontal="center" vertical="center" wrapText="1"/>
    </xf>
    <xf numFmtId="0" fontId="190" fillId="24" borderId="0" xfId="0" applyFont="1" applyFill="1" applyAlignment="1">
      <alignment horizontal="left" vertical="center"/>
    </xf>
    <xf numFmtId="0" fontId="150" fillId="40" borderId="64" xfId="0" applyFont="1" applyFill="1" applyBorder="1" applyAlignment="1">
      <alignment horizontal="left" vertical="top" wrapText="1"/>
    </xf>
    <xf numFmtId="0" fontId="156" fillId="20" borderId="65" xfId="0" applyFont="1" applyFill="1" applyBorder="1" applyAlignment="1">
      <alignment horizontal="left" vertical="top" wrapText="1"/>
    </xf>
    <xf numFmtId="0" fontId="10" fillId="20" borderId="67" xfId="0" applyFont="1" applyFill="1" applyBorder="1" applyAlignment="1">
      <alignment vertical="top"/>
    </xf>
    <xf numFmtId="0" fontId="145" fillId="20" borderId="67" xfId="0" applyFont="1" applyFill="1" applyBorder="1" applyAlignment="1">
      <alignment vertical="top"/>
    </xf>
    <xf numFmtId="0" fontId="10" fillId="20" borderId="65" xfId="0" applyFont="1" applyFill="1" applyBorder="1" applyAlignment="1">
      <alignment vertical="center" wrapText="1"/>
    </xf>
    <xf numFmtId="0" fontId="145" fillId="20" borderId="0" xfId="0" applyFont="1" applyFill="1" applyAlignment="1">
      <alignment vertical="center" wrapText="1"/>
    </xf>
    <xf numFmtId="0" fontId="145" fillId="20" borderId="66" xfId="0" applyFont="1" applyFill="1" applyBorder="1" applyAlignment="1">
      <alignment vertical="center" wrapText="1"/>
    </xf>
    <xf numFmtId="0" fontId="154" fillId="20" borderId="0" xfId="0" applyFont="1" applyFill="1" applyAlignment="1">
      <alignment horizontal="left" vertical="top" wrapText="1"/>
    </xf>
    <xf numFmtId="0" fontId="154" fillId="20" borderId="66" xfId="0" applyFont="1" applyFill="1" applyBorder="1" applyAlignment="1">
      <alignment horizontal="left" vertical="top" wrapText="1"/>
    </xf>
    <xf numFmtId="0" fontId="187" fillId="20" borderId="75" xfId="0" applyFont="1" applyFill="1" applyBorder="1" applyAlignment="1">
      <alignment horizontal="left" vertical="top" wrapText="1"/>
    </xf>
    <xf numFmtId="0" fontId="188" fillId="20" borderId="76" xfId="0" applyFont="1" applyFill="1" applyBorder="1" applyAlignment="1">
      <alignment horizontal="left" vertical="top" wrapText="1"/>
    </xf>
    <xf numFmtId="0" fontId="188" fillId="20" borderId="77" xfId="0" applyFont="1" applyFill="1" applyBorder="1" applyAlignment="1">
      <alignment horizontal="left" vertical="top" wrapText="1"/>
    </xf>
    <xf numFmtId="0" fontId="150" fillId="40" borderId="65" xfId="0" applyFont="1" applyFill="1" applyBorder="1" applyAlignment="1">
      <alignment horizontal="left" vertical="top" wrapText="1"/>
    </xf>
    <xf numFmtId="0" fontId="150" fillId="40" borderId="0" xfId="0" applyFont="1" applyFill="1" applyAlignment="1">
      <alignment horizontal="left" vertical="top" wrapText="1"/>
    </xf>
    <xf numFmtId="0" fontId="150" fillId="40" borderId="66" xfId="0" applyFont="1" applyFill="1" applyBorder="1" applyAlignment="1">
      <alignment horizontal="left" vertical="top" wrapText="1"/>
    </xf>
    <xf numFmtId="0" fontId="156" fillId="40" borderId="65" xfId="0" applyFont="1" applyFill="1" applyBorder="1" applyAlignment="1">
      <alignment horizontal="left" vertical="top" wrapText="1"/>
    </xf>
    <xf numFmtId="0" fontId="156" fillId="40" borderId="0" xfId="0" applyFont="1" applyFill="1" applyAlignment="1">
      <alignment horizontal="left" vertical="top" wrapText="1"/>
    </xf>
    <xf numFmtId="0" fontId="156" fillId="40" borderId="66" xfId="0" applyFont="1" applyFill="1" applyBorder="1" applyAlignment="1">
      <alignment horizontal="left" vertical="top" wrapText="1"/>
    </xf>
    <xf numFmtId="0" fontId="136" fillId="20" borderId="65" xfId="0" applyFont="1" applyFill="1" applyBorder="1" applyAlignment="1">
      <alignment horizontal="left" vertical="top" wrapText="1"/>
    </xf>
    <xf numFmtId="0" fontId="4" fillId="20" borderId="67" xfId="1" applyFill="1" applyBorder="1" applyAlignment="1" applyProtection="1">
      <alignment horizontal="center" vertical="top" wrapText="1"/>
    </xf>
    <xf numFmtId="0" fontId="154" fillId="20" borderId="67" xfId="0" applyFont="1" applyFill="1" applyBorder="1" applyAlignment="1">
      <alignment horizontal="center" vertical="top" wrapText="1"/>
    </xf>
    <xf numFmtId="0" fontId="4" fillId="20" borderId="65" xfId="1" applyFill="1" applyBorder="1" applyAlignment="1" applyProtection="1">
      <alignment horizontal="center" vertical="top" wrapText="1"/>
    </xf>
    <xf numFmtId="0" fontId="145" fillId="20" borderId="0" xfId="0" applyFont="1" applyFill="1" applyAlignment="1">
      <alignment horizontal="center" vertical="top" wrapText="1"/>
    </xf>
    <xf numFmtId="0" fontId="145" fillId="20" borderId="66" xfId="0" applyFont="1" applyFill="1" applyBorder="1" applyAlignment="1">
      <alignment horizontal="center" vertical="top" wrapText="1"/>
    </xf>
    <xf numFmtId="0" fontId="156" fillId="20" borderId="65" xfId="0" applyFont="1" applyFill="1" applyBorder="1" applyAlignment="1">
      <alignment horizontal="left" vertical="center" wrapText="1"/>
    </xf>
    <xf numFmtId="0" fontId="152" fillId="20" borderId="65" xfId="0" applyFont="1" applyFill="1" applyBorder="1" applyAlignment="1">
      <alignment horizontal="left" vertical="center" wrapText="1"/>
    </xf>
    <xf numFmtId="0" fontId="152" fillId="20" borderId="67" xfId="0" applyFont="1" applyFill="1" applyBorder="1" applyAlignment="1">
      <alignment horizontal="left" vertical="center" wrapText="1"/>
    </xf>
    <xf numFmtId="0" fontId="145" fillId="39" borderId="58" xfId="0" applyFont="1" applyFill="1" applyBorder="1" applyAlignment="1">
      <alignment horizontal="left" vertical="center" wrapText="1"/>
    </xf>
    <xf numFmtId="0" fontId="139" fillId="24" borderId="57" xfId="0" applyFont="1" applyFill="1" applyBorder="1" applyAlignment="1">
      <alignment horizontal="center" vertical="center" wrapText="1"/>
    </xf>
    <xf numFmtId="0" fontId="145" fillId="39" borderId="59" xfId="0" applyFont="1" applyFill="1" applyBorder="1" applyAlignment="1">
      <alignment horizontal="left" vertical="top" wrapText="1"/>
    </xf>
    <xf numFmtId="0" fontId="145" fillId="39" borderId="60" xfId="0" applyFont="1" applyFill="1" applyBorder="1" applyAlignment="1">
      <alignment horizontal="left" vertical="top" wrapText="1"/>
    </xf>
    <xf numFmtId="0" fontId="145" fillId="39" borderId="61" xfId="0" applyFont="1" applyFill="1" applyBorder="1" applyAlignment="1">
      <alignment horizontal="left" vertical="top" wrapText="1"/>
    </xf>
    <xf numFmtId="0" fontId="145" fillId="39" borderId="58" xfId="0" applyFont="1" applyFill="1" applyBorder="1" applyAlignment="1">
      <alignment horizontal="left" vertical="top" wrapText="1"/>
    </xf>
    <xf numFmtId="0" fontId="145" fillId="10" borderId="58" xfId="0" applyFont="1" applyFill="1" applyBorder="1" applyAlignment="1">
      <alignment horizontal="left" vertical="top" wrapText="1"/>
    </xf>
    <xf numFmtId="0" fontId="99" fillId="15" borderId="100" xfId="0" applyFont="1" applyFill="1" applyBorder="1" applyAlignment="1">
      <alignment horizontal="center" vertical="center"/>
    </xf>
    <xf numFmtId="0" fontId="99" fillId="15" borderId="102" xfId="0" applyFont="1" applyFill="1" applyBorder="1" applyAlignment="1">
      <alignment horizontal="center" vertical="center"/>
    </xf>
    <xf numFmtId="0" fontId="99" fillId="15" borderId="99" xfId="0" applyFont="1" applyFill="1" applyBorder="1" applyAlignment="1">
      <alignment horizontal="center" vertical="center"/>
    </xf>
    <xf numFmtId="0" fontId="99" fillId="15" borderId="97" xfId="0" applyFont="1" applyFill="1" applyBorder="1" applyAlignment="1">
      <alignment horizontal="center" vertical="center" wrapText="1"/>
    </xf>
    <xf numFmtId="0" fontId="99" fillId="15" borderId="88" xfId="0" applyFont="1" applyFill="1" applyBorder="1" applyAlignment="1">
      <alignment horizontal="center" vertical="center" wrapText="1"/>
    </xf>
    <xf numFmtId="0" fontId="99" fillId="13" borderId="100" xfId="0" applyFont="1" applyFill="1" applyBorder="1" applyAlignment="1">
      <alignment horizontal="center" vertical="center"/>
    </xf>
    <xf numFmtId="0" fontId="99" fillId="13" borderId="102" xfId="0" applyFont="1" applyFill="1" applyBorder="1" applyAlignment="1">
      <alignment horizontal="center" vertical="center"/>
    </xf>
    <xf numFmtId="0" fontId="99" fillId="13" borderId="99" xfId="0" applyFont="1" applyFill="1" applyBorder="1" applyAlignment="1">
      <alignment horizontal="center" vertical="center"/>
    </xf>
    <xf numFmtId="0" fontId="99" fillId="13" borderId="97" xfId="0" applyFont="1" applyFill="1" applyBorder="1" applyAlignment="1">
      <alignment horizontal="center" vertical="center" wrapText="1"/>
    </xf>
    <xf numFmtId="0" fontId="99" fillId="13" borderId="88" xfId="0" applyFont="1" applyFill="1" applyBorder="1" applyAlignment="1">
      <alignment horizontal="center" vertical="center" wrapText="1"/>
    </xf>
    <xf numFmtId="0" fontId="99" fillId="13" borderId="97" xfId="0" applyFont="1" applyFill="1" applyBorder="1" applyAlignment="1">
      <alignment horizontal="center" vertical="center"/>
    </xf>
    <xf numFmtId="0" fontId="99" fillId="13" borderId="88" xfId="0" applyFont="1" applyFill="1" applyBorder="1" applyAlignment="1">
      <alignment horizontal="center" vertical="center"/>
    </xf>
    <xf numFmtId="0" fontId="10" fillId="0" borderId="42" xfId="0" applyFont="1" applyBorder="1" applyAlignment="1">
      <alignment horizontal="left" vertical="center" wrapText="1"/>
    </xf>
    <xf numFmtId="0" fontId="10" fillId="0" borderId="136" xfId="0" applyFont="1" applyBorder="1" applyAlignment="1">
      <alignment horizontal="left" vertical="center" wrapText="1"/>
    </xf>
    <xf numFmtId="0" fontId="10" fillId="0" borderId="137" xfId="0" applyFont="1" applyBorder="1" applyAlignment="1">
      <alignment horizontal="left" vertical="center" wrapText="1"/>
    </xf>
    <xf numFmtId="0" fontId="105" fillId="7" borderId="0" xfId="0" applyFont="1" applyFill="1" applyAlignment="1">
      <alignment horizontal="left"/>
    </xf>
    <xf numFmtId="0" fontId="99" fillId="13" borderId="109" xfId="0" applyFont="1" applyFill="1" applyBorder="1" applyAlignment="1">
      <alignment horizontal="center" vertical="center"/>
    </xf>
    <xf numFmtId="0" fontId="99" fillId="13" borderId="122" xfId="0" applyFont="1" applyFill="1" applyBorder="1" applyAlignment="1">
      <alignment horizontal="center" vertical="center"/>
    </xf>
    <xf numFmtId="0" fontId="99" fillId="13" borderId="125" xfId="0" applyFont="1" applyFill="1" applyBorder="1" applyAlignment="1">
      <alignment horizontal="center" vertical="center"/>
    </xf>
    <xf numFmtId="0" fontId="99" fillId="13" borderId="126" xfId="0" applyFont="1" applyFill="1" applyBorder="1" applyAlignment="1">
      <alignment horizontal="center" vertical="center"/>
    </xf>
    <xf numFmtId="0" fontId="171" fillId="22" borderId="115" xfId="14" applyFont="1" applyFill="1" applyBorder="1" applyAlignment="1">
      <alignment horizontal="center" vertical="center" wrapText="1"/>
    </xf>
    <xf numFmtId="0" fontId="171" fillId="22" borderId="88" xfId="14" applyFont="1" applyFill="1" applyBorder="1" applyAlignment="1">
      <alignment horizontal="center" vertical="center" wrapText="1"/>
    </xf>
    <xf numFmtId="0" fontId="99" fillId="13" borderId="127" xfId="0" applyFont="1" applyFill="1" applyBorder="1" applyAlignment="1">
      <alignment horizontal="center" vertical="center"/>
    </xf>
    <xf numFmtId="0" fontId="113" fillId="6" borderId="118" xfId="7" applyFont="1" applyFill="1" applyBorder="1" applyAlignment="1">
      <alignment horizontal="center" vertical="center"/>
    </xf>
    <xf numFmtId="0" fontId="113" fillId="6" borderId="116" xfId="7" applyFont="1" applyFill="1" applyBorder="1" applyAlignment="1">
      <alignment horizontal="center" vertical="center"/>
    </xf>
    <xf numFmtId="0" fontId="114" fillId="13" borderId="118" xfId="0" applyFont="1" applyFill="1" applyBorder="1" applyAlignment="1">
      <alignment horizontal="center"/>
    </xf>
    <xf numFmtId="0" fontId="114" fillId="13" borderId="116" xfId="0" applyFont="1" applyFill="1" applyBorder="1" applyAlignment="1">
      <alignment horizontal="center"/>
    </xf>
    <xf numFmtId="0" fontId="90" fillId="0" borderId="175" xfId="7" applyFont="1" applyBorder="1" applyAlignment="1">
      <alignment horizontal="left" wrapText="1"/>
    </xf>
    <xf numFmtId="0" fontId="90" fillId="0" borderId="0" xfId="7" applyFont="1" applyAlignment="1">
      <alignment horizontal="left" wrapText="1"/>
    </xf>
  </cellXfs>
  <cellStyles count="17">
    <cellStyle name="Hipervínculo" xfId="1" builtinId="8"/>
    <cellStyle name="Hipervínculo 2" xfId="13" xr:uid="{00000000-0005-0000-0000-000001000000}"/>
    <cellStyle name="Hipervínculo 3" xfId="15" xr:uid="{45A2FC91-F368-4D79-97E5-9934A56FFDD0}"/>
    <cellStyle name="Input" xfId="2" xr:uid="{00000000-0005-0000-0000-000002000000}"/>
    <cellStyle name="Millares 2" xfId="3" xr:uid="{00000000-0005-0000-0000-000003000000}"/>
    <cellStyle name="Millares 2 2" xfId="4" xr:uid="{00000000-0005-0000-0000-000004000000}"/>
    <cellStyle name="Millares 3" xfId="5" xr:uid="{00000000-0005-0000-0000-000005000000}"/>
    <cellStyle name="Millares 3 2" xfId="6" xr:uid="{00000000-0005-0000-0000-000006000000}"/>
    <cellStyle name="Normal" xfId="0" builtinId="0"/>
    <cellStyle name="Normal 2" xfId="7" xr:uid="{00000000-0005-0000-0000-000008000000}"/>
    <cellStyle name="Normal 2 2" xfId="8" xr:uid="{00000000-0005-0000-0000-000009000000}"/>
    <cellStyle name="Normal 2 2 2" xfId="12" xr:uid="{00000000-0005-0000-0000-00000A000000}"/>
    <cellStyle name="Normal 2 3" xfId="9" xr:uid="{00000000-0005-0000-0000-00000B000000}"/>
    <cellStyle name="Normal 2 4" xfId="10" xr:uid="{00000000-0005-0000-0000-00000C000000}"/>
    <cellStyle name="Normal 3" xfId="14" xr:uid="{2AAA4C6F-BD02-4C4D-BC26-DAC9C6FE5D07}"/>
    <cellStyle name="Normal 4" xfId="11" xr:uid="{00000000-0005-0000-0000-00000D000000}"/>
    <cellStyle name="Porcentaje" xfId="16" builtinId="5"/>
  </cellStyles>
  <dxfs count="289">
    <dxf>
      <fill>
        <patternFill>
          <bgColor theme="0"/>
        </patternFill>
      </fill>
    </dxf>
    <dxf>
      <fill>
        <patternFill>
          <bgColor theme="0"/>
        </patternFill>
      </fill>
    </dxf>
    <dxf>
      <fill>
        <patternFill>
          <bgColor rgb="FF0066CC"/>
        </patternFill>
      </fill>
    </dxf>
    <dxf>
      <fill>
        <patternFill>
          <bgColor rgb="FFFFFF99"/>
        </patternFill>
      </fill>
    </dxf>
    <dxf>
      <fill>
        <patternFill>
          <bgColor theme="0"/>
        </patternFill>
      </fill>
    </dxf>
    <dxf>
      <fill>
        <patternFill>
          <bgColor theme="4" tint="0.59996337778862885"/>
        </patternFill>
      </fill>
    </dxf>
    <dxf>
      <fill>
        <patternFill>
          <bgColor rgb="FF0066CC"/>
        </patternFill>
      </fill>
    </dxf>
    <dxf>
      <fill>
        <patternFill>
          <bgColor rgb="FF0066CC"/>
        </patternFill>
      </fill>
    </dxf>
    <dxf>
      <fill>
        <patternFill>
          <bgColor rgb="FF0066CC"/>
        </patternFill>
      </fill>
    </dxf>
    <dxf>
      <fill>
        <patternFill>
          <bgColor rgb="FF0066CC"/>
        </patternFill>
      </fill>
    </dxf>
    <dxf>
      <fill>
        <patternFill>
          <bgColor theme="9" tint="0.79998168889431442"/>
        </patternFill>
      </fill>
    </dxf>
    <dxf>
      <fill>
        <patternFill>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patternFill>
      </fill>
    </dxf>
    <dxf>
      <fill>
        <patternFill>
          <bgColor rgb="FF0066CC"/>
        </patternFill>
      </fill>
    </dxf>
    <dxf>
      <fill>
        <patternFill>
          <bgColor theme="4" tint="0.39994506668294322"/>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rgb="FF0066CC"/>
        </patternFill>
      </fill>
    </dxf>
    <dxf>
      <fill>
        <patternFill>
          <bgColor theme="0"/>
        </patternFill>
      </fill>
    </dxf>
    <dxf>
      <fill>
        <patternFill>
          <bgColor rgb="FFFFFF99"/>
        </patternFill>
      </fill>
    </dxf>
    <dxf>
      <fill>
        <patternFill>
          <bgColor theme="0"/>
        </patternFill>
      </fill>
    </dxf>
    <dxf>
      <fill>
        <patternFill patternType="solid">
          <bgColor theme="0"/>
        </patternFill>
      </fill>
    </dxf>
    <dxf>
      <fill>
        <patternFill>
          <bgColor theme="4" tint="0.59996337778862885"/>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4" tint="0.59996337778862885"/>
        </patternFill>
      </fill>
    </dxf>
    <dxf>
      <fill>
        <patternFill patternType="solid">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4" tint="0.59996337778862885"/>
        </patternFill>
      </fill>
    </dxf>
    <dxf>
      <fill>
        <patternFill>
          <bgColor theme="9" tint="0.79998168889431442"/>
        </patternFill>
      </fill>
    </dxf>
    <dxf>
      <fill>
        <patternFill patternType="solid">
          <bgColor theme="9" tint="0.59996337778862885"/>
        </patternFill>
      </fill>
    </dxf>
    <dxf>
      <fill>
        <patternFill>
          <bgColor theme="9" tint="0.79998168889431442"/>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solid">
          <bgColor theme="0"/>
        </patternFill>
      </fill>
    </dxf>
    <dxf>
      <fill>
        <patternFill>
          <bgColor theme="4" tint="0.59996337778862885"/>
        </patternFill>
      </fill>
    </dxf>
    <dxf>
      <fill>
        <patternFill>
          <bgColor theme="4" tint="0.59996337778862885"/>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bgColor rgb="FF0066CC"/>
        </patternFill>
      </fill>
    </dxf>
    <dxf>
      <fill>
        <patternFill>
          <bgColor theme="0"/>
        </patternFill>
      </fill>
    </dxf>
    <dxf>
      <fill>
        <patternFill>
          <bgColor rgb="FFFFFF99"/>
        </patternFill>
      </fill>
    </dxf>
    <dxf>
      <fill>
        <patternFill>
          <bgColor rgb="FF0066CC"/>
        </patternFill>
      </fill>
    </dxf>
    <dxf>
      <fill>
        <patternFill>
          <bgColor theme="4" tint="0.59996337778862885"/>
        </patternFill>
      </fill>
    </dxf>
    <dxf>
      <fill>
        <patternFill>
          <bgColor rgb="FF0066CC"/>
        </patternFill>
      </fill>
    </dxf>
    <dxf>
      <fill>
        <patternFill>
          <bgColor rgb="FF0066CC"/>
        </patternFill>
      </fill>
    </dxf>
    <dxf>
      <fill>
        <patternFill>
          <bgColor rgb="FF0066CC"/>
        </patternFill>
      </fill>
    </dxf>
    <dxf>
      <fill>
        <patternFill>
          <bgColor theme="4" tint="0.59996337778862885"/>
        </patternFill>
      </fill>
    </dxf>
    <dxf>
      <fill>
        <patternFill>
          <bgColor rgb="FF0066CC"/>
        </patternFill>
      </fill>
    </dxf>
    <dxf>
      <fill>
        <patternFill>
          <bgColor theme="9" tint="0.79998168889431442"/>
        </patternFill>
      </fill>
    </dxf>
    <dxf>
      <fill>
        <patternFill>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none">
          <bgColor auto="1"/>
        </patternFill>
      </fill>
    </dxf>
    <dxf>
      <fill>
        <patternFill>
          <bgColor theme="0"/>
        </patternFill>
      </fill>
    </dxf>
    <dxf>
      <fill>
        <patternFill>
          <bgColor rgb="FF0066CC"/>
        </patternFill>
      </fill>
    </dxf>
    <dxf>
      <fill>
        <patternFill>
          <bgColor theme="4" tint="0.39994506668294322"/>
        </patternFill>
      </fill>
    </dxf>
    <dxf>
      <fill>
        <patternFill>
          <bgColor theme="0"/>
        </patternFill>
      </fill>
    </dxf>
    <dxf>
      <fill>
        <patternFill patternType="solid">
          <bgColor theme="0"/>
        </patternFill>
      </fill>
    </dxf>
    <dxf>
      <fill>
        <patternFill>
          <bgColor theme="0"/>
        </patternFill>
      </fill>
    </dxf>
    <dxf>
      <fill>
        <patternFill>
          <bgColor theme="5" tint="0.59996337778862885"/>
        </patternFill>
      </fill>
    </dxf>
    <dxf>
      <fill>
        <patternFill>
          <bgColor theme="4" tint="0.59996337778862885"/>
        </patternFill>
      </fill>
    </dxf>
    <dxf>
      <fill>
        <patternFill>
          <bgColor theme="0"/>
        </patternFill>
      </fill>
    </dxf>
    <dxf>
      <fill>
        <patternFill>
          <bgColor rgb="FF0066CC"/>
        </patternFill>
      </fill>
    </dxf>
    <dxf>
      <fill>
        <patternFill>
          <bgColor theme="0"/>
        </patternFill>
      </fill>
    </dxf>
    <dxf>
      <fill>
        <patternFill>
          <bgColor rgb="FFFFFF99"/>
        </patternFill>
      </fill>
    </dxf>
    <dxf>
      <fill>
        <patternFill>
          <bgColor theme="0"/>
        </patternFill>
      </fill>
    </dxf>
    <dxf>
      <fill>
        <patternFill patternType="solid">
          <bgColor theme="0"/>
        </patternFill>
      </fill>
    </dxf>
    <dxf>
      <fill>
        <patternFill patternType="solid">
          <bgColor theme="0"/>
        </patternFill>
      </fill>
    </dxf>
    <dxf>
      <fill>
        <patternFill>
          <bgColor theme="4" tint="0.59996337778862885"/>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theme="4" tint="0.59996337778862885"/>
        </patternFill>
      </fill>
    </dxf>
    <dxf>
      <fill>
        <patternFill patternType="solid">
          <bgColor theme="0"/>
        </patternFill>
      </fill>
    </dxf>
    <dxf>
      <fill>
        <patternFill>
          <bgColor rgb="FF0066CC"/>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4" tint="0.59996337778862885"/>
        </patternFill>
      </fill>
    </dxf>
    <dxf>
      <fill>
        <patternFill>
          <bgColor theme="9" tint="0.79998168889431442"/>
        </patternFill>
      </fill>
    </dxf>
    <dxf>
      <fill>
        <patternFill patternType="solid">
          <bgColor theme="9" tint="0.59996337778862885"/>
        </patternFill>
      </fill>
    </dxf>
    <dxf>
      <fill>
        <patternFill patternType="solid">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solid">
          <bgColor theme="0"/>
        </patternFill>
      </fill>
    </dxf>
    <dxf>
      <fill>
        <patternFill patternType="solid">
          <bgColor theme="0"/>
        </patternFill>
      </fill>
    </dxf>
    <dxf>
      <fill>
        <patternFill>
          <bgColor theme="4" tint="0.59996337778862885"/>
        </patternFill>
      </fill>
    </dxf>
    <dxf>
      <fill>
        <patternFill>
          <bgColor theme="4" tint="0.59996337778862885"/>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bgColor rgb="FF0066CC"/>
        </patternFill>
      </fill>
    </dxf>
    <dxf>
      <fill>
        <patternFill>
          <bgColor rgb="FFFFFF99"/>
        </patternFill>
      </fill>
    </dxf>
    <dxf>
      <fill>
        <patternFill>
          <bgColor theme="0"/>
        </patternFill>
      </fill>
    </dxf>
    <dxf>
      <fill>
        <patternFill>
          <bgColor theme="4" tint="0.59996337778862885"/>
        </patternFill>
      </fill>
    </dxf>
    <dxf>
      <fill>
        <patternFill>
          <bgColor rgb="FF0066CC"/>
        </patternFill>
      </fill>
    </dxf>
    <dxf>
      <fill>
        <patternFill>
          <bgColor rgb="FF0066CC"/>
        </patternFill>
      </fill>
    </dxf>
    <dxf>
      <fill>
        <patternFill>
          <bgColor rgb="FF0066CC"/>
        </patternFill>
      </fill>
    </dxf>
    <dxf>
      <fill>
        <patternFill>
          <bgColor rgb="FF0066CC"/>
        </patternFill>
      </fill>
    </dxf>
    <dxf>
      <fill>
        <patternFill>
          <bgColor theme="9" tint="0.79998168889431442"/>
        </patternFill>
      </fill>
    </dxf>
    <dxf>
      <fill>
        <patternFill>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patternFill>
      </fill>
    </dxf>
    <dxf>
      <fill>
        <patternFill>
          <bgColor rgb="FF0066CC"/>
        </patternFill>
      </fill>
    </dxf>
    <dxf>
      <fill>
        <patternFill>
          <bgColor theme="4" tint="0.39994506668294322"/>
        </patternFill>
      </fill>
    </dxf>
    <dxf>
      <fill>
        <patternFill patternType="solid">
          <bgColor theme="0"/>
        </patternFill>
      </fill>
    </dxf>
    <dxf>
      <fill>
        <patternFill>
          <bgColor theme="0"/>
        </patternFill>
      </fill>
    </dxf>
    <dxf>
      <fill>
        <patternFill>
          <bgColor theme="0"/>
        </patternFill>
      </fill>
    </dxf>
    <dxf>
      <fill>
        <patternFill>
          <bgColor rgb="FF0066CC"/>
        </patternFill>
      </fill>
    </dxf>
    <dxf>
      <fill>
        <patternFill>
          <bgColor rgb="FFFFFF99"/>
        </patternFill>
      </fill>
    </dxf>
    <dxf>
      <fill>
        <patternFill>
          <bgColor theme="0"/>
        </patternFill>
      </fill>
    </dxf>
    <dxf>
      <fill>
        <patternFill>
          <bgColor theme="0"/>
        </patternFill>
      </fill>
    </dxf>
    <dxf>
      <fill>
        <patternFill patternType="solid">
          <bgColor theme="0"/>
        </patternFill>
      </fill>
    </dxf>
    <dxf>
      <fill>
        <patternFill>
          <bgColor theme="4" tint="0.59996337778862885"/>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4" tint="0.59996337778862885"/>
        </patternFill>
      </fill>
    </dxf>
    <dxf>
      <fill>
        <patternFill patternType="solid">
          <bgColor theme="0"/>
        </patternFill>
      </fill>
    </dxf>
    <dxf>
      <fill>
        <patternFill>
          <bgColor theme="0"/>
        </patternFill>
      </fill>
    </dxf>
    <dxf>
      <fill>
        <patternFill>
          <bgColor theme="0"/>
        </patternFill>
      </fill>
    </dxf>
    <dxf>
      <fill>
        <patternFill>
          <bgColor rgb="FFFFFF99"/>
        </patternFill>
      </fill>
    </dxf>
    <dxf>
      <fill>
        <patternFill>
          <bgColor theme="4" tint="0.59996337778862885"/>
        </patternFill>
      </fill>
    </dxf>
    <dxf>
      <fill>
        <patternFill>
          <bgColor theme="9" tint="0.79998168889431442"/>
        </patternFill>
      </fill>
    </dxf>
    <dxf>
      <fill>
        <patternFill patternType="solid">
          <bgColor theme="9" tint="0.59996337778862885"/>
        </patternFill>
      </fill>
    </dxf>
    <dxf>
      <fill>
        <patternFill>
          <bgColor theme="9" tint="0.79998168889431442"/>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solid">
          <bgColor theme="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0066CC"/>
        </patternFill>
      </fill>
    </dxf>
    <dxf>
      <fill>
        <patternFill>
          <bgColor rgb="FF0066CC"/>
        </patternFill>
      </fill>
    </dxf>
    <dxf>
      <fill>
        <patternFill>
          <bgColor rgb="FF0066CC"/>
        </patternFill>
      </fill>
    </dxf>
    <dxf>
      <fill>
        <patternFill>
          <bgColor theme="5" tint="0.59996337778862885"/>
        </patternFill>
      </fill>
    </dxf>
    <dxf>
      <fill>
        <patternFill>
          <bgColor theme="0"/>
        </patternFill>
      </fill>
    </dxf>
    <dxf>
      <fill>
        <patternFill patternType="solid">
          <bgColor theme="9" tint="0.59996337778862885"/>
        </patternFill>
      </fill>
    </dxf>
    <dxf>
      <fill>
        <patternFill patternType="solid">
          <bgColor theme="9" tint="0.59996337778862885"/>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indexed="65"/>
        </patternFill>
      </fill>
    </dxf>
    <dxf>
      <fill>
        <patternFill patternType="solid">
          <bgColor theme="4" tint="0.59996337778862885"/>
        </patternFill>
      </fill>
    </dxf>
    <dxf>
      <fill>
        <patternFill patternType="solid">
          <bgColor theme="4" tint="0.59996337778862885"/>
        </patternFill>
      </fill>
    </dxf>
    <dxf>
      <fill>
        <patternFill patternType="solid">
          <bgColor theme="4" tint="0.59996337778862885"/>
        </patternFill>
      </fill>
    </dxf>
    <dxf>
      <fill>
        <patternFill patternType="none">
          <bgColor indexed="65"/>
        </patternFill>
      </fill>
    </dxf>
    <dxf>
      <fill>
        <patternFill patternType="solid">
          <bgColor theme="4" tint="0.59996337778862885"/>
        </patternFill>
      </fill>
    </dxf>
    <dxf>
      <fill>
        <patternFill patternType="solid">
          <bgColor theme="4" tint="0.59996337778862885"/>
        </patternFill>
      </fill>
    </dxf>
    <dxf>
      <fill>
        <patternFill patternType="solid">
          <bgColor theme="4" tint="0.59996337778862885"/>
        </patternFill>
      </fill>
    </dxf>
    <dxf>
      <fill>
        <patternFill>
          <bgColor theme="5" tint="0.59996337778862885"/>
        </patternFill>
      </fill>
    </dxf>
    <dxf>
      <fill>
        <patternFill patternType="none">
          <bgColor indexed="65"/>
        </patternFill>
      </fill>
    </dxf>
    <dxf>
      <fill>
        <patternFill patternType="solid">
          <bgColor theme="4" tint="0.59996337778862885"/>
        </patternFill>
      </fill>
    </dxf>
    <dxf>
      <fill>
        <patternFill patternType="solid">
          <bgColor theme="4" tint="0.59996337778862885"/>
        </patternFill>
      </fill>
    </dxf>
    <dxf>
      <fill>
        <patternFill patternType="solid">
          <bgColor theme="4" tint="0.59996337778862885"/>
        </patternFill>
      </fill>
    </dxf>
    <dxf>
      <fill>
        <patternFill>
          <bgColor theme="9" tint="0.79998168889431442"/>
        </patternFill>
      </fill>
    </dxf>
    <dxf>
      <fill>
        <patternFill>
          <bgColor theme="0"/>
        </patternFill>
      </fill>
    </dxf>
    <dxf>
      <fill>
        <patternFill patternType="solid">
          <bgColor theme="4" tint="0.59996337778862885"/>
        </patternFill>
      </fill>
    </dxf>
    <dxf>
      <fill>
        <patternFill patternType="solid">
          <bgColor theme="4" tint="0.59996337778862885"/>
        </patternFill>
      </fill>
    </dxf>
    <dxf>
      <fill>
        <patternFill patternType="solid">
          <bgColor theme="4" tint="0.5999633777886288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solid">
          <bgColor theme="4" tint="0.59996337778862885"/>
        </patternFill>
      </fill>
    </dxf>
    <dxf>
      <fill>
        <patternFill patternType="solid">
          <bgColor theme="4" tint="0.59996337778862885"/>
        </patternFill>
      </fill>
    </dxf>
    <dxf>
      <fill>
        <patternFill patternType="solid">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bgColor theme="0"/>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s>
  <tableStyles count="0" defaultTableStyle="TableStyleMedium9" defaultPivotStyle="PivotStyleLight16"/>
  <colors>
    <mruColors>
      <color rgb="FFE66A54"/>
      <color rgb="FFC8E6E0"/>
      <color rgb="FF0066CC"/>
      <color rgb="FF0066FF"/>
      <color rgb="FFFFFF99"/>
      <color rgb="FF3366FF"/>
      <color rgb="FFCCCCFF"/>
      <color rgb="FFC4D79B"/>
      <color rgb="FFFFBE4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HUELLA DE CARBONO SEGUN FASES</a:t>
            </a:r>
          </a:p>
          <a:p>
            <a:pPr>
              <a:defRPr sz="1050">
                <a:solidFill>
                  <a:schemeClr val="tx1">
                    <a:lumMod val="65000"/>
                    <a:lumOff val="35000"/>
                  </a:schemeClr>
                </a:solidFill>
              </a:defRPr>
            </a:pPr>
            <a:r>
              <a:rPr lang="es-ES" sz="1050" b="0" i="0" u="none" strike="noStrike" baseline="0">
                <a:solidFill>
                  <a:schemeClr val="tx1">
                    <a:lumMod val="65000"/>
                    <a:lumOff val="35000"/>
                  </a:schemeClr>
                </a:solidFill>
                <a:latin typeface="Arial Narrow"/>
              </a:rPr>
              <a:t>(Kg CO</a:t>
            </a:r>
            <a:r>
              <a:rPr lang="es-ES" sz="1050" b="0" i="0" u="none" strike="noStrike" baseline="-25000">
                <a:solidFill>
                  <a:schemeClr val="tx1">
                    <a:lumMod val="65000"/>
                    <a:lumOff val="35000"/>
                  </a:schemeClr>
                </a:solidFill>
                <a:latin typeface="Arial Narrow"/>
              </a:rPr>
              <a:t>2 </a:t>
            </a:r>
            <a:r>
              <a:rPr lang="es-ES" sz="1050" b="0" i="0" u="none" strike="noStrike" baseline="0">
                <a:solidFill>
                  <a:schemeClr val="tx1">
                    <a:lumMod val="65000"/>
                    <a:lumOff val="35000"/>
                  </a:schemeClr>
                </a:solidFill>
                <a:latin typeface="Arial Narrow"/>
              </a:rPr>
              <a:t>e)</a:t>
            </a:r>
          </a:p>
        </c:rich>
      </c:tx>
      <c:layout>
        <c:manualLayout>
          <c:xMode val="edge"/>
          <c:yMode val="edge"/>
          <c:x val="0.3037842205017956"/>
          <c:y val="5.333718035265572E-3"/>
        </c:manualLayout>
      </c:layout>
      <c:overlay val="0"/>
      <c:spPr>
        <a:noFill/>
        <a:ln w="25400">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a:ea typeface="Arial Narrow"/>
              <a:cs typeface="Arial Narrow"/>
            </a:defRPr>
          </a:pPr>
          <a:endParaRPr lang="es-ES"/>
        </a:p>
      </c:txPr>
    </c:title>
    <c:autoTitleDeleted val="0"/>
    <c:plotArea>
      <c:layout>
        <c:manualLayout>
          <c:layoutTarget val="inner"/>
          <c:xMode val="edge"/>
          <c:yMode val="edge"/>
          <c:x val="0.13292664732697887"/>
          <c:y val="0.23868482534356508"/>
          <c:w val="0.82214228484597318"/>
          <c:h val="0.38425045103914957"/>
        </c:manualLayout>
      </c:layout>
      <c:barChart>
        <c:barDir val="col"/>
        <c:grouping val="clustered"/>
        <c:varyColors val="0"/>
        <c:ser>
          <c:idx val="0"/>
          <c:order val="0"/>
          <c:spPr>
            <a:solidFill>
              <a:schemeClr val="accent1">
                <a:shade val="65000"/>
              </a:schemeClr>
            </a:solidFill>
            <a:ln>
              <a:noFill/>
            </a:ln>
            <a:effectLst/>
          </c:spPr>
          <c:invertIfNegative val="0"/>
          <c:dPt>
            <c:idx val="0"/>
            <c:invertIfNegative val="0"/>
            <c:bubble3D val="0"/>
            <c:extLst>
              <c:ext xmlns:c16="http://schemas.microsoft.com/office/drawing/2014/chart" uri="{C3380CC4-5D6E-409C-BE32-E72D297353CC}">
                <c16:uniqueId val="{00000001-AF2A-4C97-A595-6F1A5F4AB9E1}"/>
              </c:ext>
            </c:extLst>
          </c:dPt>
          <c:dPt>
            <c:idx val="1"/>
            <c:invertIfNegative val="0"/>
            <c:bubble3D val="0"/>
            <c:spPr>
              <a:solidFill>
                <a:schemeClr val="accent1">
                  <a:shade val="65000"/>
                </a:schemeClr>
              </a:solidFill>
              <a:ln>
                <a:noFill/>
              </a:ln>
              <a:effectLst/>
            </c:spPr>
            <c:extLst>
              <c:ext xmlns:c16="http://schemas.microsoft.com/office/drawing/2014/chart" uri="{C3380CC4-5D6E-409C-BE32-E72D297353CC}">
                <c16:uniqueId val="{00000002-E762-40CC-8666-CED6DD08BF86}"/>
              </c:ext>
            </c:extLst>
          </c:dPt>
          <c:cat>
            <c:strRef>
              <c:f>'6. Informe final. Resultados'!$E$36:$E$39</c:f>
              <c:strCache>
                <c:ptCount val="4"/>
                <c:pt idx="0">
                  <c:v>EMISIONES MATERIAS</c:v>
                </c:pt>
                <c:pt idx="1">
                  <c:v>EMISIONES MONTAJE</c:v>
                </c:pt>
                <c:pt idx="2">
                  <c:v>EMISIONES CELEBRACIÓN</c:v>
                </c:pt>
                <c:pt idx="3">
                  <c:v>EMISIONES DESMONTAJE</c:v>
                </c:pt>
              </c:strCache>
            </c:strRef>
          </c:cat>
          <c:val>
            <c:numRef>
              <c:f>'6. Informe final. Resultados'!$F$36:$F$39</c:f>
              <c:numCache>
                <c:formatCode>General</c:formatCode>
                <c:ptCount val="4"/>
              </c:numCache>
            </c:numRef>
          </c:val>
          <c:extLst>
            <c:ext xmlns:c16="http://schemas.microsoft.com/office/drawing/2014/chart" uri="{C3380CC4-5D6E-409C-BE32-E72D297353CC}">
              <c16:uniqueId val="{00000002-AF2A-4C97-A595-6F1A5F4AB9E1}"/>
            </c:ext>
          </c:extLst>
        </c:ser>
        <c:ser>
          <c:idx val="1"/>
          <c:order val="1"/>
          <c:spPr>
            <a:solidFill>
              <a:schemeClr val="accent1"/>
            </a:solidFill>
            <a:ln>
              <a:noFill/>
            </a:ln>
            <a:effectLst/>
          </c:spPr>
          <c:invertIfNegative val="0"/>
          <c:cat>
            <c:strRef>
              <c:f>'6. Informe final. Resultados'!$E$36:$E$39</c:f>
              <c:strCache>
                <c:ptCount val="4"/>
                <c:pt idx="0">
                  <c:v>EMISIONES MATERIAS</c:v>
                </c:pt>
                <c:pt idx="1">
                  <c:v>EMISIONES MONTAJE</c:v>
                </c:pt>
                <c:pt idx="2">
                  <c:v>EMISIONES CELEBRACIÓN</c:v>
                </c:pt>
                <c:pt idx="3">
                  <c:v>EMISIONES DESMONTAJE</c:v>
                </c:pt>
              </c:strCache>
            </c:strRef>
          </c:cat>
          <c:val>
            <c:numRef>
              <c:f>'6. Informe final. Resultados'!$G$36:$G$39</c:f>
              <c:numCache>
                <c:formatCode>General</c:formatCode>
                <c:ptCount val="4"/>
              </c:numCache>
            </c:numRef>
          </c:val>
          <c:extLst>
            <c:ext xmlns:c16="http://schemas.microsoft.com/office/drawing/2014/chart" uri="{C3380CC4-5D6E-409C-BE32-E72D297353CC}">
              <c16:uniqueId val="{00000003-12A7-4F0C-AEDC-52AE737551BF}"/>
            </c:ext>
          </c:extLst>
        </c:ser>
        <c:ser>
          <c:idx val="2"/>
          <c:order val="2"/>
          <c:spPr>
            <a:solidFill>
              <a:srgbClr val="C4D79B"/>
            </a:solidFill>
            <a:ln>
              <a:noFill/>
            </a:ln>
            <a:effectLst/>
          </c:spPr>
          <c:invertIfNegative val="0"/>
          <c:cat>
            <c:strRef>
              <c:f>'6. Informe final. Resultados'!$E$36:$E$39</c:f>
              <c:strCache>
                <c:ptCount val="4"/>
                <c:pt idx="0">
                  <c:v>EMISIONES MATERIAS</c:v>
                </c:pt>
                <c:pt idx="1">
                  <c:v>EMISIONES MONTAJE</c:v>
                </c:pt>
                <c:pt idx="2">
                  <c:v>EMISIONES CELEBRACIÓN</c:v>
                </c:pt>
                <c:pt idx="3">
                  <c:v>EMISIONES DESMONTAJE</c:v>
                </c:pt>
              </c:strCache>
            </c:strRef>
          </c:cat>
          <c:val>
            <c:numRef>
              <c:f>'6. Informe final. Resultados'!$K$36:$K$39</c:f>
              <c:numCache>
                <c:formatCode>#,##0.00</c:formatCode>
                <c:ptCount val="4"/>
                <c:pt idx="0">
                  <c:v>0</c:v>
                </c:pt>
                <c:pt idx="1">
                  <c:v>0</c:v>
                </c:pt>
                <c:pt idx="2">
                  <c:v>0</c:v>
                </c:pt>
                <c:pt idx="3">
                  <c:v>0</c:v>
                </c:pt>
              </c:numCache>
            </c:numRef>
          </c:val>
          <c:extLst>
            <c:ext xmlns:c16="http://schemas.microsoft.com/office/drawing/2014/chart" uri="{C3380CC4-5D6E-409C-BE32-E72D297353CC}">
              <c16:uniqueId val="{00000009-B6FF-4CEF-8A58-D07C773ED6AB}"/>
            </c:ext>
          </c:extLst>
        </c:ser>
        <c:dLbls>
          <c:showLegendKey val="0"/>
          <c:showVal val="0"/>
          <c:showCatName val="0"/>
          <c:showSerName val="0"/>
          <c:showPercent val="0"/>
          <c:showBubbleSize val="0"/>
        </c:dLbls>
        <c:gapWidth val="150"/>
        <c:axId val="344222344"/>
        <c:axId val="344221952"/>
      </c:barChart>
      <c:catAx>
        <c:axId val="344222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950" b="0" i="0" u="none" strike="noStrike" kern="1200" baseline="0">
                <a:solidFill>
                  <a:schemeClr val="tx1">
                    <a:lumMod val="65000"/>
                    <a:lumOff val="35000"/>
                  </a:schemeClr>
                </a:solidFill>
                <a:latin typeface="Arial Narrow"/>
                <a:ea typeface="Arial Narrow"/>
                <a:cs typeface="Arial Narrow"/>
              </a:defRPr>
            </a:pPr>
            <a:endParaRPr lang="es-ES"/>
          </a:p>
        </c:txPr>
        <c:crossAx val="344221952"/>
        <c:crosses val="autoZero"/>
        <c:auto val="1"/>
        <c:lblAlgn val="ctr"/>
        <c:lblOffset val="100"/>
        <c:noMultiLvlLbl val="0"/>
      </c:catAx>
      <c:valAx>
        <c:axId val="344221952"/>
        <c:scaling>
          <c:orientation val="minMax"/>
          <c:min val="0"/>
        </c:scaling>
        <c:delete val="0"/>
        <c:axPos val="l"/>
        <c:majorGridlines>
          <c:spPr>
            <a:ln w="9525" cap="flat" cmpd="sng" algn="ctr">
              <a:solidFill>
                <a:schemeClr val="tx1">
                  <a:lumMod val="65000"/>
                  <a:lumOff val="35000"/>
                  <a:alpha val="30000"/>
                </a:schemeClr>
              </a:solidFill>
              <a:prstDash val="solid"/>
              <a:round/>
            </a:ln>
            <a:effectLst/>
          </c:spPr>
        </c:majorGridlines>
        <c:numFmt formatCode="#,##0.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Narrow"/>
                <a:ea typeface="Arial Narrow"/>
                <a:cs typeface="Arial Narrow"/>
              </a:defRPr>
            </a:pPr>
            <a:endParaRPr lang="es-ES"/>
          </a:p>
        </c:txPr>
        <c:crossAx val="34422234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rgbClr val="C8E6E0"/>
      </a:solidFill>
      <a:prstDash val="solid"/>
      <a:round/>
    </a:ln>
    <a:effectLst/>
  </c:spPr>
  <c:txPr>
    <a:bodyPr/>
    <a:lstStyle/>
    <a:p>
      <a:pPr>
        <a:defRPr sz="105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DESARROLLO</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29903786601891841"/>
          <c:y val="0.20469600838562568"/>
          <c:w val="0.62040664420897973"/>
          <c:h val="0.74437790968785433"/>
        </c:manualLayout>
      </c:layout>
      <c:barChart>
        <c:barDir val="bar"/>
        <c:grouping val="clustered"/>
        <c:varyColors val="0"/>
        <c:ser>
          <c:idx val="0"/>
          <c:order val="0"/>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Datos!$D$1151:$D$1159</c:f>
              <c:strCache>
                <c:ptCount val="9"/>
                <c:pt idx="0">
                  <c:v>Instalaciones fijas</c:v>
                </c:pt>
                <c:pt idx="1">
                  <c:v>Transporte de mercancías</c:v>
                </c:pt>
                <c:pt idx="2">
                  <c:v>Funcionamiento de maquinaria</c:v>
                </c:pt>
                <c:pt idx="3">
                  <c:v>Electricidad edificios</c:v>
                </c:pt>
                <c:pt idx="4">
                  <c:v>Pernoctaciones proveedores y equipo</c:v>
                </c:pt>
                <c:pt idx="5">
                  <c:v>Pernoctaciones asistentes</c:v>
                </c:pt>
                <c:pt idx="6">
                  <c:v>Movilidad proveedores y equipo</c:v>
                </c:pt>
                <c:pt idx="7">
                  <c:v>Movilidad asistentes</c:v>
                </c:pt>
                <c:pt idx="8">
                  <c:v>Gestión de residuos</c:v>
                </c:pt>
              </c:strCache>
            </c:strRef>
          </c:cat>
          <c:val>
            <c:numRef>
              <c:f>Datos!$E$1151:$E$1159</c:f>
              <c:numCache>
                <c:formatCode>General</c:formatCode>
                <c:ptCount val="9"/>
              </c:numCache>
            </c:numRef>
          </c:val>
          <c:extLst>
            <c:ext xmlns:c16="http://schemas.microsoft.com/office/drawing/2014/chart" uri="{C3380CC4-5D6E-409C-BE32-E72D297353CC}">
              <c16:uniqueId val="{00000000-7388-460C-9596-DDC5B94B14F9}"/>
            </c:ext>
          </c:extLst>
        </c:ser>
        <c:ser>
          <c:idx val="1"/>
          <c:order val="1"/>
          <c:spPr>
            <a:solidFill>
              <a:srgbClr val="C4D7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Datos!$D$1151:$D$1159</c:f>
              <c:strCache>
                <c:ptCount val="9"/>
                <c:pt idx="0">
                  <c:v>Instalaciones fijas</c:v>
                </c:pt>
                <c:pt idx="1">
                  <c:v>Transporte de mercancías</c:v>
                </c:pt>
                <c:pt idx="2">
                  <c:v>Funcionamiento de maquinaria</c:v>
                </c:pt>
                <c:pt idx="3">
                  <c:v>Electricidad edificios</c:v>
                </c:pt>
                <c:pt idx="4">
                  <c:v>Pernoctaciones proveedores y equipo</c:v>
                </c:pt>
                <c:pt idx="5">
                  <c:v>Pernoctaciones asistentes</c:v>
                </c:pt>
                <c:pt idx="6">
                  <c:v>Movilidad proveedores y equipo</c:v>
                </c:pt>
                <c:pt idx="7">
                  <c:v>Movilidad asistentes</c:v>
                </c:pt>
                <c:pt idx="8">
                  <c:v>Gestión de residuos</c:v>
                </c:pt>
              </c:strCache>
            </c:strRef>
          </c:cat>
          <c:val>
            <c:numRef>
              <c:f>Datos!$K$1151:$K$1159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19D-4F17-BAC3-B723F7E2AEF3}"/>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C8E6E0"/>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MONTAJE</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2745752459206201"/>
          <c:y val="0.1708582617638886"/>
          <c:w val="0.65543278012187922"/>
          <c:h val="0.74220548803525199"/>
        </c:manualLayout>
      </c:layout>
      <c:barChart>
        <c:barDir val="bar"/>
        <c:grouping val="clustered"/>
        <c:varyColors val="0"/>
        <c:ser>
          <c:idx val="0"/>
          <c:order val="0"/>
          <c:spPr>
            <a:solidFill>
              <a:srgbClr val="C4D79B"/>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Informe final. Resultados'!$F$49:$F$55</c:f>
              <c:strCache>
                <c:ptCount val="7"/>
                <c:pt idx="0">
                  <c:v>Instalaciones fijas</c:v>
                </c:pt>
                <c:pt idx="1">
                  <c:v>Transporte de mercancías</c:v>
                </c:pt>
                <c:pt idx="2">
                  <c:v>Funcionamiento de maquinaria</c:v>
                </c:pt>
                <c:pt idx="3">
                  <c:v>Electricidad edificios</c:v>
                </c:pt>
                <c:pt idx="4">
                  <c:v>Pernoctaciones proveedores y equipo</c:v>
                </c:pt>
                <c:pt idx="5">
                  <c:v>Movilidad proveedores y equipo</c:v>
                </c:pt>
                <c:pt idx="6">
                  <c:v>Gestión de residuos</c:v>
                </c:pt>
              </c:strCache>
            </c:strRef>
          </c:cat>
          <c:val>
            <c:numRef>
              <c:f>Datos!$K$1142:$K$1148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025-47A3-A528-1FDBDF772CFC}"/>
            </c:ext>
          </c:extLst>
        </c:ser>
        <c:dLbls>
          <c:showLegendKey val="0"/>
          <c:showVal val="0"/>
          <c:showCatName val="0"/>
          <c:showSerName val="0"/>
          <c:showPercent val="0"/>
          <c:showBubbleSize val="0"/>
        </c:dLbls>
        <c:gapWidth val="110"/>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C8E6E0"/>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DESMONTAJE</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29903786601891841"/>
          <c:y val="0.20469600838562568"/>
          <c:w val="0.62040664420897973"/>
          <c:h val="0.74437790968785433"/>
        </c:manualLayout>
      </c:layout>
      <c:barChart>
        <c:barDir val="bar"/>
        <c:grouping val="clustered"/>
        <c:varyColors val="0"/>
        <c:ser>
          <c:idx val="0"/>
          <c:order val="0"/>
          <c:spPr>
            <a:solidFill>
              <a:srgbClr val="C4D79B"/>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Informe final. Resultados'!$F$69:$F$75</c:f>
              <c:strCache>
                <c:ptCount val="7"/>
                <c:pt idx="0">
                  <c:v>Instalaciones fijas</c:v>
                </c:pt>
                <c:pt idx="1">
                  <c:v>Transporte de mercancías</c:v>
                </c:pt>
                <c:pt idx="2">
                  <c:v>Funcionamiento de maquinaria</c:v>
                </c:pt>
                <c:pt idx="3">
                  <c:v>Electricidad edificios</c:v>
                </c:pt>
                <c:pt idx="4">
                  <c:v>Pernoctaciones proveedores y equipo</c:v>
                </c:pt>
                <c:pt idx="5">
                  <c:v>Movilidad proveedores y equipo</c:v>
                </c:pt>
                <c:pt idx="6">
                  <c:v>Gestión de residuos</c:v>
                </c:pt>
              </c:strCache>
            </c:strRef>
          </c:cat>
          <c:val>
            <c:numRef>
              <c:f>Datos!$K$1162:$K$1168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6C2-4045-B74A-48C817B082D6}"/>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C8E6E0"/>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ES" sz="1050">
                <a:latin typeface="Arial Narrow" panose="020B0606020202030204" pitchFamily="34" charset="0"/>
              </a:rPr>
              <a:t>HUELLA</a:t>
            </a:r>
            <a:r>
              <a:rPr lang="es-ES" sz="1050" baseline="0">
                <a:latin typeface="Arial Narrow" panose="020B0606020202030204" pitchFamily="34" charset="0"/>
              </a:rPr>
              <a:t> DE CARBONO SEGÚN FUENTES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s-ES" sz="1050" b="0" i="0" baseline="0">
                <a:effectLst/>
                <a:latin typeface="Arial Narrow" panose="020B0606020202030204" pitchFamily="34" charset="0"/>
              </a:rPr>
              <a:t>(Kg CO</a:t>
            </a:r>
            <a:r>
              <a:rPr lang="es-ES" sz="1050" b="0" i="0" baseline="-25000">
                <a:effectLst/>
                <a:latin typeface="Arial Narrow" panose="020B0606020202030204" pitchFamily="34" charset="0"/>
              </a:rPr>
              <a:t>2 </a:t>
            </a:r>
            <a:r>
              <a:rPr lang="es-ES" sz="1050" b="0" i="0" baseline="0">
                <a:effectLst/>
                <a:latin typeface="Arial Narrow" panose="020B0606020202030204" pitchFamily="34" charset="0"/>
              </a:rPr>
              <a:t>e)</a:t>
            </a:r>
            <a:endParaRPr lang="es-ES" sz="1050">
              <a:effectLst/>
              <a:latin typeface="Arial Narrow" panose="020B060602020203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ES" sz="1050">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barChart>
        <c:barDir val="col"/>
        <c:grouping val="clustered"/>
        <c:varyColors val="0"/>
        <c:ser>
          <c:idx val="0"/>
          <c:order val="0"/>
          <c:spPr>
            <a:solidFill>
              <a:srgbClr val="C4D79B"/>
            </a:solidFill>
            <a:ln>
              <a:noFill/>
            </a:ln>
            <a:effectLst/>
          </c:spPr>
          <c:invertIfNegative val="0"/>
          <c:cat>
            <c:strRef>
              <c:f>'6. Informe final. Resultados'!$E$19:$E$28</c:f>
              <c:strCache>
                <c:ptCount val="10"/>
                <c:pt idx="0">
                  <c:v>Materias</c:v>
                </c:pt>
                <c:pt idx="1">
                  <c:v>Instalaciones fijas</c:v>
                </c:pt>
                <c:pt idx="2">
                  <c:v>Transporte de mercancías</c:v>
                </c:pt>
                <c:pt idx="3">
                  <c:v>Funcionamiento de maquinaria</c:v>
                </c:pt>
                <c:pt idx="4">
                  <c:v>Electricidad edificios</c:v>
                </c:pt>
                <c:pt idx="5">
                  <c:v>Pernoctaciones proveedores y equipo</c:v>
                </c:pt>
                <c:pt idx="6">
                  <c:v>Pernoctaciones asistentes</c:v>
                </c:pt>
                <c:pt idx="7">
                  <c:v>Movilidad proveedores y equipo</c:v>
                </c:pt>
                <c:pt idx="8">
                  <c:v>Movilidad asistentes</c:v>
                </c:pt>
                <c:pt idx="9">
                  <c:v>Gestión de residuos</c:v>
                </c:pt>
              </c:strCache>
            </c:strRef>
          </c:cat>
          <c:val>
            <c:numRef>
              <c:f>'6. Informe final. Resultados'!$K$19:$K$28</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0F-4CA3-A61F-19CD3A2991B7}"/>
            </c:ext>
          </c:extLst>
        </c:ser>
        <c:dLbls>
          <c:showLegendKey val="0"/>
          <c:showVal val="0"/>
          <c:showCatName val="0"/>
          <c:showSerName val="0"/>
          <c:showPercent val="0"/>
          <c:showBubbleSize val="0"/>
        </c:dLbls>
        <c:gapWidth val="219"/>
        <c:overlap val="-27"/>
        <c:axId val="519651952"/>
        <c:axId val="892716816"/>
      </c:barChart>
      <c:catAx>
        <c:axId val="51965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2716816"/>
        <c:crosses val="autoZero"/>
        <c:auto val="1"/>
        <c:lblAlgn val="ctr"/>
        <c:lblOffset val="100"/>
        <c:noMultiLvlLbl val="0"/>
      </c:catAx>
      <c:valAx>
        <c:axId val="892716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965195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C8E6E0"/>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 sz="1100" b="1" i="0" u="none" strike="noStrike" baseline="0">
                <a:solidFill>
                  <a:srgbClr val="808080"/>
                </a:solidFill>
                <a:latin typeface="Arial Narrow"/>
              </a:rPr>
              <a:t>Evolución del ratio de emisiones </a:t>
            </a:r>
          </a:p>
          <a:p>
            <a:pPr>
              <a:defRPr sz="1000" b="0" i="0" u="none" strike="noStrike" baseline="0">
                <a:solidFill>
                  <a:srgbClr val="000000"/>
                </a:solidFill>
                <a:latin typeface="Arial Narrow"/>
                <a:ea typeface="Arial Narrow"/>
                <a:cs typeface="Arial Narrow"/>
              </a:defRPr>
            </a:pPr>
            <a:r>
              <a:rPr lang="es-ES" sz="1000" b="1" i="0" u="none" strike="noStrike" baseline="0">
                <a:solidFill>
                  <a:srgbClr val="808080"/>
                </a:solidFill>
                <a:latin typeface="Arial Narrow"/>
              </a:rPr>
              <a:t>t CO</a:t>
            </a:r>
            <a:r>
              <a:rPr lang="es-ES" sz="1000" b="1" i="0" u="none" strike="noStrike" baseline="-25000">
                <a:solidFill>
                  <a:srgbClr val="808080"/>
                </a:solidFill>
                <a:latin typeface="Arial Narrow"/>
              </a:rPr>
              <a:t>2</a:t>
            </a:r>
            <a:r>
              <a:rPr lang="es-ES" sz="1000" b="1" i="0" u="none" strike="noStrike" baseline="0">
                <a:solidFill>
                  <a:srgbClr val="808080"/>
                </a:solidFill>
                <a:latin typeface="Arial Narrow"/>
              </a:rPr>
              <a:t>eq/ud</a:t>
            </a:r>
          </a:p>
        </c:rich>
      </c:tx>
      <c:overlay val="0"/>
      <c:spPr>
        <a:noFill/>
        <a:ln w="25400">
          <a:noFill/>
        </a:ln>
      </c:spPr>
    </c:title>
    <c:autoTitleDeleted val="0"/>
    <c:plotArea>
      <c:layout/>
      <c:barChart>
        <c:barDir val="col"/>
        <c:grouping val="clustered"/>
        <c:varyColors val="0"/>
        <c:ser>
          <c:idx val="1"/>
          <c:order val="0"/>
          <c:spPr>
            <a:solidFill>
              <a:schemeClr val="accent1"/>
            </a:solidFill>
          </c:spPr>
          <c:invertIfNegative val="0"/>
          <c:cat>
            <c:numRef>
              <c:f>Datos!$D$1184:$G$1184</c:f>
              <c:numCache>
                <c:formatCode>General</c:formatCode>
                <c:ptCount val="4"/>
              </c:numCache>
            </c:numRef>
          </c:cat>
          <c:val>
            <c:numRef>
              <c:f>Datos!$D$1187:$G$1187</c:f>
              <c:numCache>
                <c:formatCode>General</c:formatCode>
                <c:ptCount val="4"/>
              </c:numCache>
            </c:numRef>
          </c:val>
          <c:extLst>
            <c:ext xmlns:c16="http://schemas.microsoft.com/office/drawing/2014/chart" uri="{C3380CC4-5D6E-409C-BE32-E72D297353CC}">
              <c16:uniqueId val="{00000000-65EE-4994-B88F-2B513A15AC8C}"/>
            </c:ext>
          </c:extLst>
        </c:ser>
        <c:dLbls>
          <c:showLegendKey val="0"/>
          <c:showVal val="0"/>
          <c:showCatName val="0"/>
          <c:showSerName val="0"/>
          <c:showPercent val="0"/>
          <c:showBubbleSize val="0"/>
        </c:dLbls>
        <c:gapWidth val="150"/>
        <c:axId val="344219600"/>
        <c:axId val="344219992"/>
      </c:barChart>
      <c:catAx>
        <c:axId val="344219600"/>
        <c:scaling>
          <c:orientation val="minMax"/>
        </c:scaling>
        <c:delete val="0"/>
        <c:axPos val="b"/>
        <c:numFmt formatCode="General" sourceLinked="1"/>
        <c:majorTickMark val="none"/>
        <c:minorTickMark val="none"/>
        <c:tickLblPos val="nextTo"/>
        <c:txPr>
          <a:bodyPr rot="0" vert="horz"/>
          <a:lstStyle/>
          <a:p>
            <a:pPr>
              <a:defRPr sz="1100" b="0" i="0" u="none" strike="noStrike" baseline="0">
                <a:solidFill>
                  <a:srgbClr val="808080"/>
                </a:solidFill>
                <a:latin typeface="Arial Narrow"/>
                <a:ea typeface="Arial Narrow"/>
                <a:cs typeface="Arial Narrow"/>
              </a:defRPr>
            </a:pPr>
            <a:endParaRPr lang="es-ES"/>
          </a:p>
        </c:txPr>
        <c:crossAx val="344219992"/>
        <c:crosses val="autoZero"/>
        <c:auto val="1"/>
        <c:lblAlgn val="ctr"/>
        <c:lblOffset val="100"/>
        <c:noMultiLvlLbl val="0"/>
      </c:catAx>
      <c:valAx>
        <c:axId val="344219992"/>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w="9525">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19600"/>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 sz="1200" b="1" i="0" u="none" strike="noStrike" baseline="0">
                <a:solidFill>
                  <a:srgbClr val="808080"/>
                </a:solidFill>
                <a:latin typeface="Arial Narrow"/>
              </a:rPr>
              <a:t>Comparación media del ratio de emisiones de dos trienios</a:t>
            </a:r>
          </a:p>
          <a:p>
            <a:pPr>
              <a:defRPr sz="1000" b="0" i="0" u="none" strike="noStrike" baseline="0">
                <a:solidFill>
                  <a:srgbClr val="000000"/>
                </a:solidFill>
                <a:latin typeface="Arial Narrow"/>
                <a:ea typeface="Arial Narrow"/>
                <a:cs typeface="Arial Narrow"/>
              </a:defRPr>
            </a:pPr>
            <a:r>
              <a:rPr lang="es-ES" sz="1000" b="1" i="0" u="none" strike="noStrike" baseline="0">
                <a:solidFill>
                  <a:srgbClr val="808080"/>
                </a:solidFill>
                <a:latin typeface="Arial Narrow"/>
              </a:rPr>
              <a:t>a = año de cálculo</a:t>
            </a:r>
          </a:p>
          <a:p>
            <a:pPr>
              <a:defRPr sz="1000" b="0" i="0" u="none" strike="noStrike" baseline="0">
                <a:solidFill>
                  <a:srgbClr val="000000"/>
                </a:solidFill>
                <a:latin typeface="Arial Narrow"/>
                <a:ea typeface="Arial Narrow"/>
                <a:cs typeface="Arial Narrow"/>
              </a:defRPr>
            </a:pPr>
            <a:r>
              <a:rPr lang="es-ES" sz="1050" b="1" i="0" u="none" strike="noStrike" baseline="0">
                <a:solidFill>
                  <a:srgbClr val="808080"/>
                </a:solidFill>
                <a:latin typeface="Arial Narrow"/>
              </a:rPr>
              <a:t>t CO</a:t>
            </a:r>
            <a:r>
              <a:rPr lang="es-ES" sz="1050" b="1" i="0" u="none" strike="noStrike" baseline="-25000">
                <a:solidFill>
                  <a:srgbClr val="808080"/>
                </a:solidFill>
                <a:latin typeface="Arial Narrow"/>
              </a:rPr>
              <a:t>2</a:t>
            </a:r>
            <a:r>
              <a:rPr lang="es-ES" sz="1050" b="1" i="0" u="none" strike="noStrike" baseline="0">
                <a:solidFill>
                  <a:srgbClr val="808080"/>
                </a:solidFill>
                <a:latin typeface="Arial Narrow"/>
              </a:rPr>
              <a:t>eq/ud</a:t>
            </a:r>
          </a:p>
        </c:rich>
      </c:tx>
      <c:overlay val="0"/>
      <c:spPr>
        <a:noFill/>
        <a:ln w="25400">
          <a:noFill/>
        </a:ln>
      </c:spPr>
    </c:title>
    <c:autoTitleDeleted val="0"/>
    <c:plotArea>
      <c:layout/>
      <c:lineChart>
        <c:grouping val="standard"/>
        <c:varyColors val="0"/>
        <c:ser>
          <c:idx val="1"/>
          <c:order val="0"/>
          <c:spPr>
            <a:ln w="22225">
              <a:solidFill>
                <a:schemeClr val="accent1"/>
              </a:solidFill>
            </a:ln>
          </c:spPr>
          <c:marker>
            <c:spPr>
              <a:solidFill>
                <a:schemeClr val="accent1"/>
              </a:solidFill>
              <a:ln>
                <a:noFill/>
              </a:ln>
            </c:spPr>
          </c:marker>
          <c:val>
            <c:numRef>
              <c:f>Datos!#REF!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Datos!#REF!</c15:sqref>
                        </c15:formulaRef>
                      </c:ext>
                    </c:extLst>
                  </c:multiLvlStrRef>
                </c15:cat>
              </c15:filteredCategoryTitle>
            </c:ext>
            <c:ext xmlns:c16="http://schemas.microsoft.com/office/drawing/2014/chart" uri="{C3380CC4-5D6E-409C-BE32-E72D297353CC}">
              <c16:uniqueId val="{00000000-C219-46C2-8C26-E5743E43FD71}"/>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rgbClr val="80808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MONTAJE</a:t>
            </a:r>
          </a:p>
        </c:rich>
      </c:tx>
      <c:layout>
        <c:manualLayout>
          <c:xMode val="edge"/>
          <c:yMode val="edge"/>
          <c:x val="0.33572398788424918"/>
          <c:y val="7.3106420125225641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29274786053861657"/>
          <c:y val="0.1860844519676598"/>
          <c:w val="0.63726012049297653"/>
          <c:h val="0.72697918109296633"/>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Datos!$D$1142:$D$1148</c:f>
              <c:strCache>
                <c:ptCount val="7"/>
                <c:pt idx="0">
                  <c:v>Instalaciones fijas</c:v>
                </c:pt>
                <c:pt idx="1">
                  <c:v>Transporte de mercancías</c:v>
                </c:pt>
                <c:pt idx="2">
                  <c:v>Funcionamiento de maquinaria</c:v>
                </c:pt>
                <c:pt idx="3">
                  <c:v>Electricidad edificios</c:v>
                </c:pt>
                <c:pt idx="4">
                  <c:v>Pernoctaciones proveedores y equipo</c:v>
                </c:pt>
                <c:pt idx="5">
                  <c:v>Movilidad proveedores y equipo</c:v>
                </c:pt>
                <c:pt idx="6">
                  <c:v>Gestión de residuos</c:v>
                </c:pt>
              </c:strCache>
            </c:strRef>
          </c:cat>
          <c:val>
            <c:numRef>
              <c:f>Datos!$K$1142:$K$1148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CE9-41BA-843D-1F4DD2FABB57}"/>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DESARROLLO</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26203234215113957"/>
          <c:y val="0.17334839509274458"/>
          <c:w val="0.65741220674790057"/>
          <c:h val="0.77572565588716935"/>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Datos!$D$1151:$D$1159</c:f>
              <c:strCache>
                <c:ptCount val="9"/>
                <c:pt idx="0">
                  <c:v>Instalaciones fijas</c:v>
                </c:pt>
                <c:pt idx="1">
                  <c:v>Transporte de mercancías</c:v>
                </c:pt>
                <c:pt idx="2">
                  <c:v>Funcionamiento de maquinaria</c:v>
                </c:pt>
                <c:pt idx="3">
                  <c:v>Electricidad edificios</c:v>
                </c:pt>
                <c:pt idx="4">
                  <c:v>Pernoctaciones proveedores y equipo</c:v>
                </c:pt>
                <c:pt idx="5">
                  <c:v>Pernoctaciones asistentes</c:v>
                </c:pt>
                <c:pt idx="6">
                  <c:v>Movilidad proveedores y equipo</c:v>
                </c:pt>
                <c:pt idx="7">
                  <c:v>Movilidad asistentes</c:v>
                </c:pt>
                <c:pt idx="8">
                  <c:v>Gestión de residuos</c:v>
                </c:pt>
              </c:strCache>
            </c:strRef>
          </c:cat>
          <c:val>
            <c:numRef>
              <c:f>Datos!$K$1151:$K$1159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C30-4670-A0F3-5C56AAB50C9F}"/>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HUELLA DE CARBONO DE ALCANCE 1+2</a:t>
            </a:r>
          </a:p>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(t CO</a:t>
            </a:r>
            <a:r>
              <a:rPr lang="es-ES" sz="1050" b="0" i="0" u="none" strike="noStrike" baseline="-25000">
                <a:solidFill>
                  <a:schemeClr val="tx1">
                    <a:lumMod val="65000"/>
                    <a:lumOff val="35000"/>
                  </a:schemeClr>
                </a:solidFill>
                <a:latin typeface="Arial Narrow"/>
              </a:rPr>
              <a:t>2 </a:t>
            </a:r>
            <a:r>
              <a:rPr lang="es-ES" sz="1050" b="0" i="0" u="none" strike="noStrike" baseline="0">
                <a:solidFill>
                  <a:schemeClr val="tx1">
                    <a:lumMod val="65000"/>
                    <a:lumOff val="35000"/>
                  </a:schemeClr>
                </a:solidFill>
                <a:latin typeface="Arial Narrow"/>
              </a:rPr>
              <a:t>eq)</a:t>
            </a:r>
          </a:p>
        </c:rich>
      </c:tx>
      <c:layout>
        <c:manualLayout>
          <c:xMode val="edge"/>
          <c:yMode val="edge"/>
          <c:x val="0.33147484224046464"/>
          <c:y val="4.519774011299435E-2"/>
        </c:manualLayout>
      </c:layout>
      <c:overlay val="0"/>
      <c:spPr>
        <a:noFill/>
        <a:ln w="25400">
          <a:noFill/>
        </a:ln>
      </c:spPr>
    </c:title>
    <c:autoTitleDeleted val="0"/>
    <c:plotArea>
      <c:layout>
        <c:manualLayout>
          <c:layoutTarget val="inner"/>
          <c:xMode val="edge"/>
          <c:yMode val="edge"/>
          <c:x val="0.13292664732697887"/>
          <c:y val="0.39855829466457959"/>
          <c:w val="0.82214228484597318"/>
          <c:h val="0.38076256980331863"/>
        </c:manualLayout>
      </c:layout>
      <c:barChart>
        <c:barDir val="col"/>
        <c:grouping val="clustered"/>
        <c:varyColors val="0"/>
        <c:ser>
          <c:idx val="0"/>
          <c:order val="0"/>
          <c:spPr>
            <a:solidFill>
              <a:schemeClr val="accent2">
                <a:lumMod val="60000"/>
                <a:lumOff val="40000"/>
              </a:schemeClr>
            </a:solidFill>
          </c:spPr>
          <c:invertIfNegative val="0"/>
          <c:dPt>
            <c:idx val="0"/>
            <c:invertIfNegative val="0"/>
            <c:bubble3D val="0"/>
            <c:extLst>
              <c:ext xmlns:c16="http://schemas.microsoft.com/office/drawing/2014/chart" uri="{C3380CC4-5D6E-409C-BE32-E72D297353CC}">
                <c16:uniqueId val="{00000000-CD33-498B-850F-2E192C38DCB2}"/>
              </c:ext>
            </c:extLst>
          </c:dPt>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2-CD33-498B-850F-2E192C38DCB2}"/>
              </c:ext>
            </c:extLst>
          </c:dPt>
          <c:cat>
            <c:strRef>
              <c:f>Datos!$B$1121:$B$1122</c:f>
              <c:strCache>
                <c:ptCount val="2"/>
                <c:pt idx="0">
                  <c:v>Emisiones dir. (alcance 1)</c:v>
                </c:pt>
                <c:pt idx="1">
                  <c:v>Emisiones ind. electricidad (alcance 2)</c:v>
                </c:pt>
              </c:strCache>
            </c:strRef>
          </c:cat>
          <c:val>
            <c:numRef>
              <c:f>Datos!$D$1121:$D$1122</c:f>
              <c:numCache>
                <c:formatCode>#,##0.00</c:formatCode>
                <c:ptCount val="2"/>
                <c:pt idx="0">
                  <c:v>0</c:v>
                </c:pt>
                <c:pt idx="1">
                  <c:v>0</c:v>
                </c:pt>
              </c:numCache>
            </c:numRef>
          </c:val>
          <c:extLst>
            <c:ext xmlns:c16="http://schemas.microsoft.com/office/drawing/2014/chart" uri="{C3380CC4-5D6E-409C-BE32-E72D297353CC}">
              <c16:uniqueId val="{00000003-CD33-498B-850F-2E192C38DCB2}"/>
            </c:ext>
          </c:extLst>
        </c:ser>
        <c:dLbls>
          <c:showLegendKey val="0"/>
          <c:showVal val="0"/>
          <c:showCatName val="0"/>
          <c:showSerName val="0"/>
          <c:showPercent val="0"/>
          <c:showBubbleSize val="0"/>
        </c:dLbls>
        <c:gapWidth val="150"/>
        <c:axId val="344222344"/>
        <c:axId val="344221952"/>
      </c:barChart>
      <c:catAx>
        <c:axId val="344222344"/>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chemeClr val="tx1">
                    <a:lumMod val="65000"/>
                    <a:lumOff val="35000"/>
                  </a:schemeClr>
                </a:solidFill>
                <a:latin typeface="Arial Narrow"/>
                <a:ea typeface="Arial Narrow"/>
                <a:cs typeface="Arial Narrow"/>
              </a:defRPr>
            </a:pPr>
            <a:endParaRPr lang="es-ES"/>
          </a:p>
        </c:txPr>
        <c:crossAx val="344221952"/>
        <c:crosses val="autoZero"/>
        <c:auto val="1"/>
        <c:lblAlgn val="ctr"/>
        <c:lblOffset val="100"/>
        <c:noMultiLvlLbl val="0"/>
      </c:catAx>
      <c:valAx>
        <c:axId val="344221952"/>
        <c:scaling>
          <c:orientation val="minMax"/>
          <c:min val="0"/>
        </c:scaling>
        <c:delete val="0"/>
        <c:axPos val="l"/>
        <c:majorGridlines>
          <c:spPr>
            <a:ln>
              <a:solidFill>
                <a:schemeClr val="tx1">
                  <a:lumMod val="65000"/>
                  <a:lumOff val="35000"/>
                  <a:alpha val="30000"/>
                </a:schemeClr>
              </a:solidFill>
            </a:ln>
          </c:spPr>
        </c:majorGridlines>
        <c:numFmt formatCode="#,##0.0" sourceLinked="0"/>
        <c:majorTickMark val="none"/>
        <c:minorTickMark val="none"/>
        <c:tickLblPos val="nextTo"/>
        <c:txPr>
          <a:bodyPr rot="0" vert="horz"/>
          <a:lstStyle/>
          <a:p>
            <a:pPr>
              <a:defRPr sz="800" b="0" i="0" u="none" strike="noStrike" baseline="0">
                <a:solidFill>
                  <a:schemeClr val="tx1">
                    <a:lumMod val="65000"/>
                    <a:lumOff val="35000"/>
                  </a:schemeClr>
                </a:solidFill>
                <a:latin typeface="Arial Narrow"/>
                <a:ea typeface="Arial Narrow"/>
                <a:cs typeface="Arial Narrow"/>
              </a:defRPr>
            </a:pPr>
            <a:endParaRPr lang="es-ES"/>
          </a:p>
        </c:txPr>
        <c:crossAx val="344222344"/>
        <c:crosses val="autoZero"/>
        <c:crossBetween val="between"/>
      </c:valAx>
    </c:plotArea>
    <c:plotVisOnly val="1"/>
    <c:dispBlanksAs val="gap"/>
    <c:showDLblsOverMax val="0"/>
  </c:chart>
  <c:spPr>
    <a:solidFill>
      <a:schemeClr val="bg1"/>
    </a:solidFill>
  </c:spPr>
  <c:txPr>
    <a:bodyPr/>
    <a:lstStyle/>
    <a:p>
      <a:pPr>
        <a:defRPr sz="105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DESMONTAJE</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26203234215113957"/>
          <c:y val="0.17334839509274458"/>
          <c:w val="0.65741220674790057"/>
          <c:h val="0.77572565588716935"/>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Datos!$D$1162:$D$1168</c:f>
              <c:strCache>
                <c:ptCount val="7"/>
                <c:pt idx="0">
                  <c:v>Instalaciones fijas</c:v>
                </c:pt>
                <c:pt idx="1">
                  <c:v>Transporte de mercancías</c:v>
                </c:pt>
                <c:pt idx="2">
                  <c:v>Funcionamiento de maquinaria</c:v>
                </c:pt>
                <c:pt idx="3">
                  <c:v>Electricidad edificios</c:v>
                </c:pt>
                <c:pt idx="4">
                  <c:v>Pernoctaciones proveedores y equipo</c:v>
                </c:pt>
                <c:pt idx="5">
                  <c:v>Movilidad proveedores y equipo</c:v>
                </c:pt>
                <c:pt idx="6">
                  <c:v>Gestión de residuos</c:v>
                </c:pt>
              </c:strCache>
            </c:strRef>
          </c:cat>
          <c:val>
            <c:numRef>
              <c:f>Datos!$K$1162:$K$1168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24C-4ED3-BC5C-DB1BCB9C3594}"/>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8. Instrucciones uso'!C4"/><Relationship Id="rId2" Type="http://schemas.openxmlformats.org/officeDocument/2006/relationships/hyperlink" Target="#'2. Fase - Materiales'!A1"/><Relationship Id="rId1" Type="http://schemas.openxmlformats.org/officeDocument/2006/relationships/hyperlink" Target="#CONTENIDO!A1"/><Relationship Id="rId4" Type="http://schemas.openxmlformats.org/officeDocument/2006/relationships/image" Target="../media/image3.wmf"/></Relationships>
</file>

<file path=xl/drawings/_rels/drawing3.xml.rels><?xml version="1.0" encoding="UTF-8" standalone="yes"?>
<Relationships xmlns="http://schemas.openxmlformats.org/package/2006/relationships"><Relationship Id="rId3" Type="http://schemas.openxmlformats.org/officeDocument/2006/relationships/hyperlink" Target="#'3. Fase - Montaje'!A1"/><Relationship Id="rId2" Type="http://schemas.openxmlformats.org/officeDocument/2006/relationships/image" Target="../media/image3.wmf"/><Relationship Id="rId1" Type="http://schemas.openxmlformats.org/officeDocument/2006/relationships/hyperlink" Target="#'8. Instrucciones uso'!C20"/><Relationship Id="rId4" Type="http://schemas.openxmlformats.org/officeDocument/2006/relationships/hyperlink" Target="#'1.Datos generales del evento '!A1"/></Relationships>
</file>

<file path=xl/drawings/_rels/drawing4.xml.rels><?xml version="1.0" encoding="UTF-8" standalone="yes"?>
<Relationships xmlns="http://schemas.openxmlformats.org/package/2006/relationships"><Relationship Id="rId3" Type="http://schemas.openxmlformats.org/officeDocument/2006/relationships/hyperlink" Target="#'8. Instrucciones uso'!C32"/><Relationship Id="rId2" Type="http://schemas.openxmlformats.org/officeDocument/2006/relationships/hyperlink" Target="#'2. Fase - Materiales'!A1"/><Relationship Id="rId1" Type="http://schemas.openxmlformats.org/officeDocument/2006/relationships/hyperlink" Target="#'4. Fase - Celebraci&#243;n'!A1"/><Relationship Id="rId6" Type="http://schemas.openxmlformats.org/officeDocument/2006/relationships/image" Target="../media/image4.wmf"/><Relationship Id="rId5" Type="http://schemas.openxmlformats.org/officeDocument/2006/relationships/hyperlink" Target="#'9_Observaciones'!C12"/><Relationship Id="rId4" Type="http://schemas.openxmlformats.org/officeDocument/2006/relationships/image" Target="../media/image3.wmf"/></Relationships>
</file>

<file path=xl/drawings/_rels/drawing5.xml.rels><?xml version="1.0" encoding="UTF-8" standalone="yes"?>
<Relationships xmlns="http://schemas.openxmlformats.org/package/2006/relationships"><Relationship Id="rId3" Type="http://schemas.openxmlformats.org/officeDocument/2006/relationships/hyperlink" Target="#'9_Observaciones'!C12"/><Relationship Id="rId2" Type="http://schemas.openxmlformats.org/officeDocument/2006/relationships/hyperlink" Target="#'3. Fase - Montaje'!A1"/><Relationship Id="rId1" Type="http://schemas.openxmlformats.org/officeDocument/2006/relationships/hyperlink" Target="#'5. Fase - Desmontaje'!A1"/><Relationship Id="rId6" Type="http://schemas.openxmlformats.org/officeDocument/2006/relationships/hyperlink" Target="#'8. Instrucciones uso'!C123"/><Relationship Id="rId5" Type="http://schemas.openxmlformats.org/officeDocument/2006/relationships/image" Target="../media/image3.wmf"/><Relationship Id="rId4" Type="http://schemas.openxmlformats.org/officeDocument/2006/relationships/image" Target="../media/image4.wmf"/></Relationships>
</file>

<file path=xl/drawings/_rels/drawing6.xml.rels><?xml version="1.0" encoding="UTF-8" standalone="yes"?>
<Relationships xmlns="http://schemas.openxmlformats.org/package/2006/relationships"><Relationship Id="rId3" Type="http://schemas.openxmlformats.org/officeDocument/2006/relationships/hyperlink" Target="#'9_Observaciones'!C12"/><Relationship Id="rId2" Type="http://schemas.openxmlformats.org/officeDocument/2006/relationships/hyperlink" Target="#'4. Fase - Celebraci&#243;n'!A1"/><Relationship Id="rId1" Type="http://schemas.openxmlformats.org/officeDocument/2006/relationships/hyperlink" Target="#'6. Informe final. Resultados'!A1"/><Relationship Id="rId6" Type="http://schemas.openxmlformats.org/officeDocument/2006/relationships/hyperlink" Target="#'8. Instrucciones uso'!C32"/><Relationship Id="rId5" Type="http://schemas.openxmlformats.org/officeDocument/2006/relationships/image" Target="../media/image3.wmf"/><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1.xml"/><Relationship Id="rId7" Type="http://schemas.openxmlformats.org/officeDocument/2006/relationships/chart" Target="../charts/chart3.xml"/><Relationship Id="rId2" Type="http://schemas.openxmlformats.org/officeDocument/2006/relationships/hyperlink" Target="#'7. Factores de emisi&#243;n'!A1"/><Relationship Id="rId1" Type="http://schemas.openxmlformats.org/officeDocument/2006/relationships/hyperlink" Target="#'5. Fase - Desmontaje'!A1"/><Relationship Id="rId6" Type="http://schemas.openxmlformats.org/officeDocument/2006/relationships/image" Target="../media/image3.wmf"/><Relationship Id="rId5" Type="http://schemas.openxmlformats.org/officeDocument/2006/relationships/hyperlink" Target="#'8. Instrucciones uso'!C150"/><Relationship Id="rId4" Type="http://schemas.openxmlformats.org/officeDocument/2006/relationships/chart" Target="../charts/chart2.xml"/><Relationship Id="rId9"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hyperlink" Target="#'8. Instrucciones uso'!C161"/><Relationship Id="rId2" Type="http://schemas.openxmlformats.org/officeDocument/2006/relationships/hyperlink" Target="#'8. Instrucciones uso'!A1"/><Relationship Id="rId1" Type="http://schemas.openxmlformats.org/officeDocument/2006/relationships/hyperlink" Target="#'6. Informe final. Resultados'!A1"/><Relationship Id="rId4" Type="http://schemas.openxmlformats.org/officeDocument/2006/relationships/image" Target="../media/image3.wmf"/></Relationships>
</file>

<file path=xl/drawings/_rels/drawing9.xml.rels><?xml version="1.0" encoding="UTF-8" standalone="yes"?>
<Relationships xmlns="http://schemas.openxmlformats.org/package/2006/relationships"><Relationship Id="rId8" Type="http://schemas.openxmlformats.org/officeDocument/2006/relationships/hyperlink" Target="#'4. Fase - Celebraci&#243;n'!A1"/><Relationship Id="rId13" Type="http://schemas.openxmlformats.org/officeDocument/2006/relationships/hyperlink" Target="#'3. Fase - Montaje'!A1"/><Relationship Id="rId3" Type="http://schemas.openxmlformats.org/officeDocument/2006/relationships/hyperlink" Target="#'9. Revisiones calculadora'!A1"/><Relationship Id="rId7" Type="http://schemas.openxmlformats.org/officeDocument/2006/relationships/hyperlink" Target="#'6. Informe final. Resultados'!A1"/><Relationship Id="rId12" Type="http://schemas.openxmlformats.org/officeDocument/2006/relationships/hyperlink" Target="#'15. Revisiones calculadora'!A1"/><Relationship Id="rId2" Type="http://schemas.openxmlformats.org/officeDocument/2006/relationships/hyperlink" Target="#'7. Factores de emisi&#243;n'!A1"/><Relationship Id="rId1" Type="http://schemas.openxmlformats.org/officeDocument/2006/relationships/image" Target="../media/image5.wmf"/><Relationship Id="rId6" Type="http://schemas.openxmlformats.org/officeDocument/2006/relationships/hyperlink" Target="#'2. Fase - Materiales'!A1"/><Relationship Id="rId11" Type="http://schemas.openxmlformats.org/officeDocument/2006/relationships/hyperlink" Target="#'13. Factores de emisi&#243;n'!A1"/><Relationship Id="rId5" Type="http://schemas.openxmlformats.org/officeDocument/2006/relationships/hyperlink" Target="#'10.Desplazamientos'!A1"/><Relationship Id="rId10" Type="http://schemas.openxmlformats.org/officeDocument/2006/relationships/hyperlink" Target="#'12. Informe final. Resultados'!A1"/><Relationship Id="rId4" Type="http://schemas.openxmlformats.org/officeDocument/2006/relationships/hyperlink" Target="#'1.Datos generales del evento '!A1"/><Relationship Id="rId9" Type="http://schemas.openxmlformats.org/officeDocument/2006/relationships/hyperlink" Target="#'11.Otros Alc 3'!A1"/></Relationships>
</file>

<file path=xl/drawings/_rels/drawing10.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hyperlink" Target="#'8. Instrucciones uso'!C166"/><Relationship Id="rId1" Type="http://schemas.openxmlformats.org/officeDocument/2006/relationships/hyperlink" Target="#'8. Instrucciones uso'!A1"/></Relationships>
</file>

<file path=xl/drawings/_rels/drawing11.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image" Target="../media/image4.wmf"/><Relationship Id="rId1" Type="http://schemas.openxmlformats.org/officeDocument/2006/relationships/hyperlink" Target="#'9_Observaciones'!C12"/><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absolute">
    <xdr:from>
      <xdr:col>6</xdr:col>
      <xdr:colOff>2603762</xdr:colOff>
      <xdr:row>34</xdr:row>
      <xdr:rowOff>63648</xdr:rowOff>
    </xdr:from>
    <xdr:to>
      <xdr:col>9</xdr:col>
      <xdr:colOff>2276866</xdr:colOff>
      <xdr:row>39</xdr:row>
      <xdr:rowOff>82649</xdr:rowOff>
    </xdr:to>
    <xdr:sp macro="" textlink="">
      <xdr:nvSpPr>
        <xdr:cNvPr id="2" name="7 Rectángulo redondeado">
          <a:extLst>
            <a:ext uri="{FF2B5EF4-FFF2-40B4-BE49-F238E27FC236}">
              <a16:creationId xmlns:a16="http://schemas.microsoft.com/office/drawing/2014/main" id="{00000000-0008-0000-0000-000002000000}"/>
            </a:ext>
          </a:extLst>
        </xdr:cNvPr>
        <xdr:cNvSpPr/>
      </xdr:nvSpPr>
      <xdr:spPr>
        <a:xfrm>
          <a:off x="5529842" y="10345568"/>
          <a:ext cx="2863344" cy="1065481"/>
        </a:xfrm>
        <a:prstGeom prst="roundRect">
          <a:avLst/>
        </a:prstGeom>
        <a:solidFill>
          <a:schemeClr val="lt1">
            <a:alpha val="2000"/>
          </a:schemeClr>
        </a:solidFill>
        <a:ln w="158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indent="0" algn="ctr"/>
          <a:r>
            <a:rPr lang="es-ES" sz="1200" b="0">
              <a:solidFill>
                <a:srgbClr val="0070C0"/>
              </a:solidFill>
              <a:latin typeface="Arial Narrow" panose="020B0606020202030204" pitchFamily="34" charset="0"/>
              <a:ea typeface="+mn-ea"/>
              <a:cs typeface="+mn-cs"/>
            </a:rPr>
            <a:t>CELDAS QUE SE AUTOCOMPLETAN</a:t>
          </a: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xdr:txBody>
    </xdr:sp>
    <xdr:clientData/>
  </xdr:twoCellAnchor>
  <xdr:twoCellAnchor editAs="absolute">
    <xdr:from>
      <xdr:col>2</xdr:col>
      <xdr:colOff>167274</xdr:colOff>
      <xdr:row>34</xdr:row>
      <xdr:rowOff>70694</xdr:rowOff>
    </xdr:from>
    <xdr:to>
      <xdr:col>6</xdr:col>
      <xdr:colOff>2373264</xdr:colOff>
      <xdr:row>39</xdr:row>
      <xdr:rowOff>96062</xdr:rowOff>
    </xdr:to>
    <xdr:sp macro="" textlink="">
      <xdr:nvSpPr>
        <xdr:cNvPr id="11" name="1 Rectángulo redondeado">
          <a:extLst>
            <a:ext uri="{FF2B5EF4-FFF2-40B4-BE49-F238E27FC236}">
              <a16:creationId xmlns:a16="http://schemas.microsoft.com/office/drawing/2014/main" id="{00000000-0008-0000-0000-000003000000}"/>
            </a:ext>
          </a:extLst>
        </xdr:cNvPr>
        <xdr:cNvSpPr/>
      </xdr:nvSpPr>
      <xdr:spPr>
        <a:xfrm>
          <a:off x="1467754" y="10352614"/>
          <a:ext cx="3831590" cy="1071848"/>
        </a:xfrm>
        <a:prstGeom prst="roundRect">
          <a:avLst/>
        </a:prstGeom>
        <a:solidFill>
          <a:schemeClr val="lt1">
            <a:alpha val="2000"/>
          </a:schemeClr>
        </a:solidFill>
        <a:ln w="158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ES" sz="1200" b="0">
              <a:solidFill>
                <a:srgbClr val="0070C0"/>
              </a:solidFill>
              <a:latin typeface="Arial Narrow" panose="020B0606020202030204" pitchFamily="34" charset="0"/>
            </a:rPr>
            <a:t>CELDAS</a:t>
          </a:r>
          <a:r>
            <a:rPr lang="es-ES" sz="1200" b="0" baseline="0">
              <a:solidFill>
                <a:srgbClr val="0070C0"/>
              </a:solidFill>
              <a:latin typeface="Arial Narrow" panose="020B0606020202030204" pitchFamily="34" charset="0"/>
            </a:rPr>
            <a:t> A CUMPLIMENTAR</a:t>
          </a:r>
          <a:endParaRPr lang="es-ES" sz="1200" b="0">
            <a:solidFill>
              <a:srgbClr val="0070C0"/>
            </a:solidFill>
            <a:latin typeface="Arial Narrow" panose="020B0606020202030204" pitchFamily="34" charset="0"/>
          </a:endParaRPr>
        </a:p>
      </xdr:txBody>
    </xdr:sp>
    <xdr:clientData/>
  </xdr:twoCellAnchor>
  <xdr:twoCellAnchor>
    <xdr:from>
      <xdr:col>6</xdr:col>
      <xdr:colOff>1859280</xdr:colOff>
      <xdr:row>9</xdr:row>
      <xdr:rowOff>99060</xdr:rowOff>
    </xdr:from>
    <xdr:to>
      <xdr:col>6</xdr:col>
      <xdr:colOff>2598420</xdr:colOff>
      <xdr:row>9</xdr:row>
      <xdr:rowOff>457200</xdr:rowOff>
    </xdr:to>
    <xdr:sp macro="" textlink="">
      <xdr:nvSpPr>
        <xdr:cNvPr id="4" name="Rectángulo 3">
          <a:extLst>
            <a:ext uri="{FF2B5EF4-FFF2-40B4-BE49-F238E27FC236}">
              <a16:creationId xmlns:a16="http://schemas.microsoft.com/office/drawing/2014/main" id="{287D1A57-E4C2-B896-8ACF-AEDF9247BB50}"/>
            </a:ext>
          </a:extLst>
        </xdr:cNvPr>
        <xdr:cNvSpPr/>
      </xdr:nvSpPr>
      <xdr:spPr bwMode="auto">
        <a:xfrm>
          <a:off x="4000500" y="3208020"/>
          <a:ext cx="739140" cy="3581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rtlCol="0" anchor="ctr" upright="1"/>
        <a:lstStyle/>
        <a:p>
          <a:pPr algn="l"/>
          <a:endParaRPr lang="es-ES" sz="1100"/>
        </a:p>
      </xdr:txBody>
    </xdr:sp>
    <xdr:clientData/>
  </xdr:twoCellAnchor>
  <xdr:twoCellAnchor>
    <xdr:from>
      <xdr:col>9</xdr:col>
      <xdr:colOff>198120</xdr:colOff>
      <xdr:row>9</xdr:row>
      <xdr:rowOff>83820</xdr:rowOff>
    </xdr:from>
    <xdr:to>
      <xdr:col>9</xdr:col>
      <xdr:colOff>1074420</xdr:colOff>
      <xdr:row>9</xdr:row>
      <xdr:rowOff>426720</xdr:rowOff>
    </xdr:to>
    <xdr:sp macro="" textlink="">
      <xdr:nvSpPr>
        <xdr:cNvPr id="5" name="Rectángulo 4">
          <a:extLst>
            <a:ext uri="{FF2B5EF4-FFF2-40B4-BE49-F238E27FC236}">
              <a16:creationId xmlns:a16="http://schemas.microsoft.com/office/drawing/2014/main" id="{389B9041-D195-DB7D-967B-D75B9C980EDE}"/>
            </a:ext>
          </a:extLst>
        </xdr:cNvPr>
        <xdr:cNvSpPr/>
      </xdr:nvSpPr>
      <xdr:spPr bwMode="auto">
        <a:xfrm>
          <a:off x="5524500" y="3192780"/>
          <a:ext cx="8763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rtlCol="0" anchor="ctr" upright="1"/>
        <a:lstStyle/>
        <a:p>
          <a:pPr algn="l"/>
          <a:endParaRPr lang="es-ES" sz="1100"/>
        </a:p>
      </xdr:txBody>
    </xdr:sp>
    <xdr:clientData/>
  </xdr:twoCellAnchor>
  <xdr:twoCellAnchor>
    <xdr:from>
      <xdr:col>6</xdr:col>
      <xdr:colOff>1859280</xdr:colOff>
      <xdr:row>9</xdr:row>
      <xdr:rowOff>83820</xdr:rowOff>
    </xdr:from>
    <xdr:to>
      <xdr:col>6</xdr:col>
      <xdr:colOff>2606040</xdr:colOff>
      <xdr:row>9</xdr:row>
      <xdr:rowOff>464820</xdr:rowOff>
    </xdr:to>
    <xdr:sp macro="" textlink="">
      <xdr:nvSpPr>
        <xdr:cNvPr id="7" name="CuadroTexto 6">
          <a:extLst>
            <a:ext uri="{FF2B5EF4-FFF2-40B4-BE49-F238E27FC236}">
              <a16:creationId xmlns:a16="http://schemas.microsoft.com/office/drawing/2014/main" id="{C628E207-80C9-5745-6CF1-8B5692BBEC53}"/>
            </a:ext>
          </a:extLst>
        </xdr:cNvPr>
        <xdr:cNvSpPr txBox="1"/>
      </xdr:nvSpPr>
      <xdr:spPr>
        <a:xfrm>
          <a:off x="4000500" y="3192780"/>
          <a:ext cx="746760" cy="381000"/>
        </a:xfrm>
        <a:prstGeom prst="rect">
          <a:avLst/>
        </a:prstGeom>
        <a:solidFill>
          <a:srgbClr val="E66A5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a:solidFill>
                <a:schemeClr val="bg1"/>
              </a:solidFill>
              <a:latin typeface="Arial Narrow" panose="020B0606020202030204" pitchFamily="34" charset="0"/>
            </a:rPr>
            <a:t>V.2</a:t>
          </a:r>
        </a:p>
      </xdr:txBody>
    </xdr:sp>
    <xdr:clientData/>
  </xdr:twoCellAnchor>
  <xdr:twoCellAnchor editAs="oneCell">
    <xdr:from>
      <xdr:col>14</xdr:col>
      <xdr:colOff>0</xdr:colOff>
      <xdr:row>5</xdr:row>
      <xdr:rowOff>0</xdr:rowOff>
    </xdr:from>
    <xdr:to>
      <xdr:col>15</xdr:col>
      <xdr:colOff>53340</xdr:colOff>
      <xdr:row>6</xdr:row>
      <xdr:rowOff>99058</xdr:rowOff>
    </xdr:to>
    <xdr:sp macro="" textlink="">
      <xdr:nvSpPr>
        <xdr:cNvPr id="2049" name="AutoShape 1" descr="Presentación de la Guía para la incorporación del cambio climático en el  planeamiento urbanístico en Andalucía - Málaga Viva">
          <a:extLst>
            <a:ext uri="{FF2B5EF4-FFF2-40B4-BE49-F238E27FC236}">
              <a16:creationId xmlns:a16="http://schemas.microsoft.com/office/drawing/2014/main" id="{7A875103-BBA1-FF37-5F9D-DC7DCDD0C7DE}"/>
            </a:ext>
          </a:extLst>
        </xdr:cNvPr>
        <xdr:cNvSpPr>
          <a:spLocks noChangeAspect="1" noChangeArrowheads="1"/>
        </xdr:cNvSpPr>
      </xdr:nvSpPr>
      <xdr:spPr bwMode="auto">
        <a:xfrm>
          <a:off x="9189720" y="193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xdr:row>
      <xdr:rowOff>0</xdr:rowOff>
    </xdr:from>
    <xdr:to>
      <xdr:col>16</xdr:col>
      <xdr:colOff>304800</xdr:colOff>
      <xdr:row>1</xdr:row>
      <xdr:rowOff>304800</xdr:rowOff>
    </xdr:to>
    <xdr:sp macro="" textlink="">
      <xdr:nvSpPr>
        <xdr:cNvPr id="2050" name="AutoShape 2" descr="Presentación de la Guía para la incorporación del cambio climático en el  planeamiento urbanístico en Andalucía - Málaga Viva">
          <a:extLst>
            <a:ext uri="{FF2B5EF4-FFF2-40B4-BE49-F238E27FC236}">
              <a16:creationId xmlns:a16="http://schemas.microsoft.com/office/drawing/2014/main" id="{9925D729-E3AA-609A-BB35-E0E217BACBD8}"/>
            </a:ext>
          </a:extLst>
        </xdr:cNvPr>
        <xdr:cNvSpPr>
          <a:spLocks noChangeAspect="1" noChangeArrowheads="1"/>
        </xdr:cNvSpPr>
      </xdr:nvSpPr>
      <xdr:spPr bwMode="auto">
        <a:xfrm>
          <a:off x="102260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615408</xdr:colOff>
      <xdr:row>1</xdr:row>
      <xdr:rowOff>97972</xdr:rowOff>
    </xdr:from>
    <xdr:to>
      <xdr:col>11</xdr:col>
      <xdr:colOff>1198743</xdr:colOff>
      <xdr:row>1</xdr:row>
      <xdr:rowOff>707571</xdr:rowOff>
    </xdr:to>
    <xdr:pic>
      <xdr:nvPicPr>
        <xdr:cNvPr id="14" name="Imagen 13">
          <a:extLst>
            <a:ext uri="{FF2B5EF4-FFF2-40B4-BE49-F238E27FC236}">
              <a16:creationId xmlns:a16="http://schemas.microsoft.com/office/drawing/2014/main" id="{8CD679D0-CC34-456A-B743-BA797EBFEAE0}"/>
            </a:ext>
          </a:extLst>
        </xdr:cNvPr>
        <xdr:cNvPicPr>
          <a:picLocks noChangeAspect="1"/>
        </xdr:cNvPicPr>
      </xdr:nvPicPr>
      <xdr:blipFill>
        <a:blip xmlns:r="http://schemas.openxmlformats.org/officeDocument/2006/relationships" r:embed="rId1"/>
        <a:stretch>
          <a:fillRect/>
        </a:stretch>
      </xdr:blipFill>
      <xdr:spPr>
        <a:xfrm>
          <a:off x="9824722" y="478972"/>
          <a:ext cx="583335" cy="609599"/>
        </a:xfrm>
        <a:prstGeom prst="rect">
          <a:avLst/>
        </a:prstGeom>
      </xdr:spPr>
    </xdr:pic>
    <xdr:clientData/>
  </xdr:twoCellAnchor>
  <xdr:twoCellAnchor editAs="oneCell">
    <xdr:from>
      <xdr:col>1</xdr:col>
      <xdr:colOff>97973</xdr:colOff>
      <xdr:row>1</xdr:row>
      <xdr:rowOff>87086</xdr:rowOff>
    </xdr:from>
    <xdr:to>
      <xdr:col>11</xdr:col>
      <xdr:colOff>465910</xdr:colOff>
      <xdr:row>1</xdr:row>
      <xdr:rowOff>708058</xdr:rowOff>
    </xdr:to>
    <xdr:pic>
      <xdr:nvPicPr>
        <xdr:cNvPr id="12" name="Imagen 11">
          <a:extLst>
            <a:ext uri="{FF2B5EF4-FFF2-40B4-BE49-F238E27FC236}">
              <a16:creationId xmlns:a16="http://schemas.microsoft.com/office/drawing/2014/main" id="{41CC557D-1B5C-4808-B07D-FCCDBCD4C1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744" y="468086"/>
          <a:ext cx="8793480" cy="620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0</xdr:row>
      <xdr:rowOff>66674</xdr:rowOff>
    </xdr:from>
    <xdr:to>
      <xdr:col>0</xdr:col>
      <xdr:colOff>781050</xdr:colOff>
      <xdr:row>0</xdr:row>
      <xdr:rowOff>342899</xdr:rowOff>
    </xdr:to>
    <xdr:sp macro="" textlink="">
      <xdr:nvSpPr>
        <xdr:cNvPr id="5" name="4 Flecha derech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rot="10800000">
          <a:off x="390525" y="1076324"/>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866775</xdr:colOff>
      <xdr:row>0</xdr:row>
      <xdr:rowOff>66675</xdr:rowOff>
    </xdr:from>
    <xdr:to>
      <xdr:col>0</xdr:col>
      <xdr:colOff>1257300</xdr:colOff>
      <xdr:row>0</xdr:row>
      <xdr:rowOff>342900</xdr:rowOff>
    </xdr:to>
    <xdr:sp macro="" textlink="">
      <xdr:nvSpPr>
        <xdr:cNvPr id="6" name="5 Flecha derecha">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866775" y="1076325"/>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14</xdr:col>
      <xdr:colOff>580233</xdr:colOff>
      <xdr:row>0</xdr:row>
      <xdr:rowOff>52070</xdr:rowOff>
    </xdr:from>
    <xdr:to>
      <xdr:col>14</xdr:col>
      <xdr:colOff>969964</xdr:colOff>
      <xdr:row>0</xdr:row>
      <xdr:rowOff>439095</xdr:rowOff>
    </xdr:to>
    <xdr:pic>
      <xdr:nvPicPr>
        <xdr:cNvPr id="11" name="6 Imagen">
          <a:hlinkClick xmlns:r="http://schemas.openxmlformats.org/officeDocument/2006/relationships" r:id="rId3"/>
          <a:extLst>
            <a:ext uri="{FF2B5EF4-FFF2-40B4-BE49-F238E27FC236}">
              <a16:creationId xmlns:a16="http://schemas.microsoft.com/office/drawing/2014/main" id="{8B70FDAB-0660-44EE-AE33-21EB58970CFB}"/>
            </a:ext>
          </a:extLst>
        </xdr:cNvPr>
        <xdr:cNvPicPr/>
      </xdr:nvPicPr>
      <xdr:blipFill>
        <a:blip xmlns:r="http://schemas.openxmlformats.org/officeDocument/2006/relationships" r:embed="rId4">
          <a:lum bright="56000"/>
        </a:blip>
        <a:stretch/>
      </xdr:blipFill>
      <xdr:spPr>
        <a:xfrm>
          <a:off x="12715083" y="1061720"/>
          <a:ext cx="401161" cy="37940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485775</xdr:colOff>
      <xdr:row>0</xdr:row>
      <xdr:rowOff>47625</xdr:rowOff>
    </xdr:from>
    <xdr:to>
      <xdr:col>11</xdr:col>
      <xdr:colOff>859790</xdr:colOff>
      <xdr:row>0</xdr:row>
      <xdr:rowOff>399090</xdr:rowOff>
    </xdr:to>
    <xdr:pic>
      <xdr:nvPicPr>
        <xdr:cNvPr id="4" name="6 Imagen">
          <a:hlinkClick xmlns:r="http://schemas.openxmlformats.org/officeDocument/2006/relationships" r:id="rId1"/>
          <a:extLst>
            <a:ext uri="{FF2B5EF4-FFF2-40B4-BE49-F238E27FC236}">
              <a16:creationId xmlns:a16="http://schemas.microsoft.com/office/drawing/2014/main" id="{23C536D4-3FE8-4D95-93D0-FFA61501A7D7}"/>
            </a:ext>
          </a:extLst>
        </xdr:cNvPr>
        <xdr:cNvPicPr/>
      </xdr:nvPicPr>
      <xdr:blipFill>
        <a:blip xmlns:r="http://schemas.openxmlformats.org/officeDocument/2006/relationships" r:embed="rId2">
          <a:lum bright="56000"/>
        </a:blip>
        <a:stretch/>
      </xdr:blipFill>
      <xdr:spPr>
        <a:xfrm>
          <a:off x="13592175" y="1057275"/>
          <a:ext cx="383540" cy="359085"/>
        </a:xfrm>
        <a:prstGeom prst="rect">
          <a:avLst/>
        </a:prstGeom>
        <a:ln>
          <a:noFill/>
        </a:ln>
      </xdr:spPr>
    </xdr:pic>
    <xdr:clientData/>
  </xdr:twoCellAnchor>
  <xdr:twoCellAnchor editAs="absolute">
    <xdr:from>
      <xdr:col>0</xdr:col>
      <xdr:colOff>819241</xdr:colOff>
      <xdr:row>0</xdr:row>
      <xdr:rowOff>66675</xdr:rowOff>
    </xdr:from>
    <xdr:to>
      <xdr:col>0</xdr:col>
      <xdr:colOff>1200241</xdr:colOff>
      <xdr:row>0</xdr:row>
      <xdr:rowOff>374015</xdr:rowOff>
    </xdr:to>
    <xdr:sp macro="" textlink="">
      <xdr:nvSpPr>
        <xdr:cNvPr id="10" name="15 Flecha derecha">
          <a:hlinkClick xmlns:r="http://schemas.openxmlformats.org/officeDocument/2006/relationships" r:id="rId3"/>
          <a:extLst>
            <a:ext uri="{FF2B5EF4-FFF2-40B4-BE49-F238E27FC236}">
              <a16:creationId xmlns:a16="http://schemas.microsoft.com/office/drawing/2014/main" id="{69600460-6098-4900-8C8C-CEACED07695D}"/>
            </a:ext>
          </a:extLst>
        </xdr:cNvPr>
        <xdr:cNvSpPr/>
      </xdr:nvSpPr>
      <xdr:spPr>
        <a:xfrm>
          <a:off x="819241" y="66675"/>
          <a:ext cx="381000" cy="307340"/>
        </a:xfrm>
        <a:prstGeom prst="rightArrow">
          <a:avLst/>
        </a:prstGeom>
        <a:solidFill>
          <a:srgbClr val="0099B5"/>
        </a:solidFill>
        <a:ln w="25400" cap="flat" cmpd="sng" algn="ctr">
          <a:solidFill>
            <a:srgbClr val="CCFFFF"/>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editAs="absolute">
    <xdr:from>
      <xdr:col>0</xdr:col>
      <xdr:colOff>361950</xdr:colOff>
      <xdr:row>0</xdr:row>
      <xdr:rowOff>66675</xdr:rowOff>
    </xdr:from>
    <xdr:to>
      <xdr:col>0</xdr:col>
      <xdr:colOff>701131</xdr:colOff>
      <xdr:row>0</xdr:row>
      <xdr:rowOff>374015</xdr:rowOff>
    </xdr:to>
    <xdr:sp macro="" textlink="">
      <xdr:nvSpPr>
        <xdr:cNvPr id="11" name="21 Flecha derecha">
          <a:hlinkClick xmlns:r="http://schemas.openxmlformats.org/officeDocument/2006/relationships" r:id="rId4"/>
          <a:extLst>
            <a:ext uri="{FF2B5EF4-FFF2-40B4-BE49-F238E27FC236}">
              <a16:creationId xmlns:a16="http://schemas.microsoft.com/office/drawing/2014/main" id="{A9F6CD9E-093D-410C-89AD-70C3EB4B8354}"/>
            </a:ext>
          </a:extLst>
        </xdr:cNvPr>
        <xdr:cNvSpPr/>
      </xdr:nvSpPr>
      <xdr:spPr>
        <a:xfrm rot="10800000">
          <a:off x="361950" y="66675"/>
          <a:ext cx="339181" cy="307340"/>
        </a:xfrm>
        <a:prstGeom prst="rightArrow">
          <a:avLst/>
        </a:prstGeom>
        <a:solidFill>
          <a:srgbClr val="0099B5"/>
        </a:solidFill>
        <a:ln w="25400" cap="flat" cmpd="sng" algn="ctr">
          <a:solidFill>
            <a:srgbClr val="CCFFFF"/>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861802</xdr:colOff>
      <xdr:row>0</xdr:row>
      <xdr:rowOff>92257</xdr:rowOff>
    </xdr:from>
    <xdr:to>
      <xdr:col>0</xdr:col>
      <xdr:colOff>1242802</xdr:colOff>
      <xdr:row>0</xdr:row>
      <xdr:rowOff>360862</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61802" y="92257"/>
          <a:ext cx="381000" cy="26860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0</xdr:col>
      <xdr:colOff>367046</xdr:colOff>
      <xdr:row>0</xdr:row>
      <xdr:rowOff>92257</xdr:rowOff>
    </xdr:from>
    <xdr:to>
      <xdr:col>0</xdr:col>
      <xdr:colOff>745597</xdr:colOff>
      <xdr:row>0</xdr:row>
      <xdr:rowOff>360862</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rot="10800000">
          <a:off x="367046" y="92257"/>
          <a:ext cx="378551" cy="26860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16</xdr:col>
      <xdr:colOff>42183</xdr:colOff>
      <xdr:row>0</xdr:row>
      <xdr:rowOff>51707</xdr:rowOff>
    </xdr:from>
    <xdr:to>
      <xdr:col>16</xdr:col>
      <xdr:colOff>436518</xdr:colOff>
      <xdr:row>0</xdr:row>
      <xdr:rowOff>403172</xdr:rowOff>
    </xdr:to>
    <xdr:pic>
      <xdr:nvPicPr>
        <xdr:cNvPr id="16" name="6 Imagen">
          <a:hlinkClick xmlns:r="http://schemas.openxmlformats.org/officeDocument/2006/relationships" r:id="rId3"/>
          <a:extLst>
            <a:ext uri="{FF2B5EF4-FFF2-40B4-BE49-F238E27FC236}">
              <a16:creationId xmlns:a16="http://schemas.microsoft.com/office/drawing/2014/main" id="{25AE9F78-F951-439B-BFBC-84E0E802372B}"/>
            </a:ext>
          </a:extLst>
        </xdr:cNvPr>
        <xdr:cNvPicPr/>
      </xdr:nvPicPr>
      <xdr:blipFill>
        <a:blip xmlns:r="http://schemas.openxmlformats.org/officeDocument/2006/relationships" r:embed="rId4">
          <a:lum bright="56000"/>
        </a:blip>
        <a:stretch/>
      </xdr:blipFill>
      <xdr:spPr>
        <a:xfrm>
          <a:off x="15804697" y="1064078"/>
          <a:ext cx="390525" cy="359085"/>
        </a:xfrm>
        <a:prstGeom prst="rect">
          <a:avLst/>
        </a:prstGeom>
        <a:ln>
          <a:noFill/>
        </a:ln>
      </xdr:spPr>
    </xdr:pic>
    <xdr:clientData/>
  </xdr:twoCellAnchor>
  <xdr:twoCellAnchor editAs="oneCell">
    <xdr:from>
      <xdr:col>4</xdr:col>
      <xdr:colOff>1257300</xdr:colOff>
      <xdr:row>155</xdr:row>
      <xdr:rowOff>0</xdr:rowOff>
    </xdr:from>
    <xdr:to>
      <xdr:col>4</xdr:col>
      <xdr:colOff>1257300</xdr:colOff>
      <xdr:row>155</xdr:row>
      <xdr:rowOff>93676</xdr:rowOff>
    </xdr:to>
    <xdr:pic>
      <xdr:nvPicPr>
        <xdr:cNvPr id="2"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3997FF6B-F7E3-436E-BF82-DF18E3C443C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39540" y="5387340"/>
          <a:ext cx="0" cy="9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179</xdr:row>
      <xdr:rowOff>118080</xdr:rowOff>
    </xdr:from>
    <xdr:ext cx="237473" cy="7560"/>
    <xdr:pic>
      <xdr:nvPicPr>
        <xdr:cNvPr id="7" name="6 Imagen">
          <a:extLst>
            <a:ext uri="{FF2B5EF4-FFF2-40B4-BE49-F238E27FC236}">
              <a16:creationId xmlns:a16="http://schemas.microsoft.com/office/drawing/2014/main" id="{79399D50-CED3-4F58-8FC0-1A931663EB16}"/>
            </a:ext>
          </a:extLst>
        </xdr:cNvPr>
        <xdr:cNvPicPr/>
      </xdr:nvPicPr>
      <xdr:blipFill>
        <a:blip xmlns:r="http://schemas.openxmlformats.org/officeDocument/2006/relationships" r:embed="rId4"/>
        <a:stretch/>
      </xdr:blipFill>
      <xdr:spPr>
        <a:xfrm>
          <a:off x="6774180" y="4293840"/>
          <a:ext cx="237473" cy="7560"/>
        </a:xfrm>
        <a:prstGeom prst="rect">
          <a:avLst/>
        </a:prstGeom>
        <a:ln>
          <a:noFill/>
        </a:ln>
      </xdr:spPr>
    </xdr:pic>
    <xdr:clientData/>
  </xdr:oneCellAnchor>
  <xdr:oneCellAnchor>
    <xdr:from>
      <xdr:col>5</xdr:col>
      <xdr:colOff>0</xdr:colOff>
      <xdr:row>179</xdr:row>
      <xdr:rowOff>139320</xdr:rowOff>
    </xdr:from>
    <xdr:ext cx="360" cy="188925"/>
    <xdr:pic>
      <xdr:nvPicPr>
        <xdr:cNvPr id="10" name="6 Imagen">
          <a:extLst>
            <a:ext uri="{FF2B5EF4-FFF2-40B4-BE49-F238E27FC236}">
              <a16:creationId xmlns:a16="http://schemas.microsoft.com/office/drawing/2014/main" id="{AD6025F9-C51B-4778-8CBC-59A704DFC6C3}"/>
            </a:ext>
          </a:extLst>
        </xdr:cNvPr>
        <xdr:cNvPicPr/>
      </xdr:nvPicPr>
      <xdr:blipFill>
        <a:blip xmlns:r="http://schemas.openxmlformats.org/officeDocument/2006/relationships" r:embed="rId4"/>
        <a:stretch/>
      </xdr:blipFill>
      <xdr:spPr>
        <a:xfrm>
          <a:off x="4092780" y="4315080"/>
          <a:ext cx="360" cy="188925"/>
        </a:xfrm>
        <a:prstGeom prst="rect">
          <a:avLst/>
        </a:prstGeom>
        <a:ln>
          <a:noFill/>
        </a:ln>
      </xdr:spPr>
    </xdr:pic>
    <xdr:clientData/>
  </xdr:oneCellAnchor>
  <xdr:oneCellAnchor>
    <xdr:from>
      <xdr:col>5</xdr:col>
      <xdr:colOff>0</xdr:colOff>
      <xdr:row>179</xdr:row>
      <xdr:rowOff>139320</xdr:rowOff>
    </xdr:from>
    <xdr:ext cx="360" cy="360"/>
    <xdr:pic>
      <xdr:nvPicPr>
        <xdr:cNvPr id="11" name="6 Imagen">
          <a:extLst>
            <a:ext uri="{FF2B5EF4-FFF2-40B4-BE49-F238E27FC236}">
              <a16:creationId xmlns:a16="http://schemas.microsoft.com/office/drawing/2014/main" id="{1A5FC8E9-A90C-46CE-9766-1742C3F1AC0D}"/>
            </a:ext>
          </a:extLst>
        </xdr:cNvPr>
        <xdr:cNvPicPr/>
      </xdr:nvPicPr>
      <xdr:blipFill>
        <a:blip xmlns:r="http://schemas.openxmlformats.org/officeDocument/2006/relationships" r:embed="rId4"/>
        <a:stretch/>
      </xdr:blipFill>
      <xdr:spPr>
        <a:xfrm>
          <a:off x="3696780" y="4315080"/>
          <a:ext cx="360" cy="360"/>
        </a:xfrm>
        <a:prstGeom prst="rect">
          <a:avLst/>
        </a:prstGeom>
        <a:ln>
          <a:noFill/>
        </a:ln>
      </xdr:spPr>
    </xdr:pic>
    <xdr:clientData/>
  </xdr:oneCellAnchor>
  <xdr:oneCellAnchor>
    <xdr:from>
      <xdr:col>6</xdr:col>
      <xdr:colOff>1080</xdr:colOff>
      <xdr:row>208</xdr:row>
      <xdr:rowOff>0</xdr:rowOff>
    </xdr:from>
    <xdr:ext cx="360" cy="332495"/>
    <xdr:pic>
      <xdr:nvPicPr>
        <xdr:cNvPr id="12" name="6 Imagen">
          <a:extLst>
            <a:ext uri="{FF2B5EF4-FFF2-40B4-BE49-F238E27FC236}">
              <a16:creationId xmlns:a16="http://schemas.microsoft.com/office/drawing/2014/main" id="{9C6BCEF3-E591-4F87-9DBD-2E719284A99A}"/>
            </a:ext>
          </a:extLst>
        </xdr:cNvPr>
        <xdr:cNvPicPr/>
      </xdr:nvPicPr>
      <xdr:blipFill>
        <a:blip xmlns:r="http://schemas.openxmlformats.org/officeDocument/2006/relationships" r:embed="rId4"/>
        <a:stretch/>
      </xdr:blipFill>
      <xdr:spPr>
        <a:xfrm>
          <a:off x="3696780" y="9265920"/>
          <a:ext cx="360" cy="332495"/>
        </a:xfrm>
        <a:prstGeom prst="rect">
          <a:avLst/>
        </a:prstGeom>
        <a:ln>
          <a:noFill/>
        </a:ln>
      </xdr:spPr>
    </xdr:pic>
    <xdr:clientData/>
  </xdr:oneCellAnchor>
  <xdr:oneCellAnchor>
    <xdr:from>
      <xdr:col>6</xdr:col>
      <xdr:colOff>0</xdr:colOff>
      <xdr:row>208</xdr:row>
      <xdr:rowOff>0</xdr:rowOff>
    </xdr:from>
    <xdr:ext cx="360" cy="360"/>
    <xdr:pic>
      <xdr:nvPicPr>
        <xdr:cNvPr id="13" name="6 Imagen">
          <a:extLst>
            <a:ext uri="{FF2B5EF4-FFF2-40B4-BE49-F238E27FC236}">
              <a16:creationId xmlns:a16="http://schemas.microsoft.com/office/drawing/2014/main" id="{309F88A8-5904-4E0F-9B53-0FF81CC44381}"/>
            </a:ext>
          </a:extLst>
        </xdr:cNvPr>
        <xdr:cNvPicPr/>
      </xdr:nvPicPr>
      <xdr:blipFill>
        <a:blip xmlns:r="http://schemas.openxmlformats.org/officeDocument/2006/relationships" r:embed="rId4"/>
        <a:stretch/>
      </xdr:blipFill>
      <xdr:spPr>
        <a:xfrm>
          <a:off x="3695700" y="9265920"/>
          <a:ext cx="360" cy="360"/>
        </a:xfrm>
        <a:prstGeom prst="rect">
          <a:avLst/>
        </a:prstGeom>
        <a:ln>
          <a:noFill/>
        </a:ln>
      </xdr:spPr>
    </xdr:pic>
    <xdr:clientData/>
  </xdr:oneCellAnchor>
  <xdr:oneCellAnchor>
    <xdr:from>
      <xdr:col>9</xdr:col>
      <xdr:colOff>0</xdr:colOff>
      <xdr:row>208</xdr:row>
      <xdr:rowOff>0</xdr:rowOff>
    </xdr:from>
    <xdr:ext cx="126255" cy="7200"/>
    <xdr:pic>
      <xdr:nvPicPr>
        <xdr:cNvPr id="14" name="6 Imagen">
          <a:extLst>
            <a:ext uri="{FF2B5EF4-FFF2-40B4-BE49-F238E27FC236}">
              <a16:creationId xmlns:a16="http://schemas.microsoft.com/office/drawing/2014/main" id="{E9E2BC54-3D17-4A0C-B2FD-04D437A232AD}"/>
            </a:ext>
          </a:extLst>
        </xdr:cNvPr>
        <xdr:cNvPicPr/>
      </xdr:nvPicPr>
      <xdr:blipFill>
        <a:blip xmlns:r="http://schemas.openxmlformats.org/officeDocument/2006/relationships" r:embed="rId4"/>
        <a:stretch/>
      </xdr:blipFill>
      <xdr:spPr>
        <a:xfrm>
          <a:off x="6774180" y="9265920"/>
          <a:ext cx="126255" cy="7200"/>
        </a:xfrm>
        <a:prstGeom prst="rect">
          <a:avLst/>
        </a:prstGeom>
        <a:ln>
          <a:noFill/>
        </a:ln>
      </xdr:spPr>
    </xdr:pic>
    <xdr:clientData/>
  </xdr:oneCellAnchor>
  <xdr:oneCellAnchor>
    <xdr:from>
      <xdr:col>6</xdr:col>
      <xdr:colOff>1080</xdr:colOff>
      <xdr:row>208</xdr:row>
      <xdr:rowOff>0</xdr:rowOff>
    </xdr:from>
    <xdr:ext cx="360" cy="276620"/>
    <xdr:pic>
      <xdr:nvPicPr>
        <xdr:cNvPr id="17" name="6 Imagen">
          <a:extLst>
            <a:ext uri="{FF2B5EF4-FFF2-40B4-BE49-F238E27FC236}">
              <a16:creationId xmlns:a16="http://schemas.microsoft.com/office/drawing/2014/main" id="{908DB02B-CF07-4D4B-AA7F-6A1D6172A621}"/>
            </a:ext>
          </a:extLst>
        </xdr:cNvPr>
        <xdr:cNvPicPr/>
      </xdr:nvPicPr>
      <xdr:blipFill>
        <a:blip xmlns:r="http://schemas.openxmlformats.org/officeDocument/2006/relationships" r:embed="rId4"/>
        <a:stretch/>
      </xdr:blipFill>
      <xdr:spPr>
        <a:xfrm>
          <a:off x="3696780" y="9265920"/>
          <a:ext cx="360" cy="276620"/>
        </a:xfrm>
        <a:prstGeom prst="rect">
          <a:avLst/>
        </a:prstGeom>
        <a:ln>
          <a:noFill/>
        </a:ln>
      </xdr:spPr>
    </xdr:pic>
    <xdr:clientData/>
  </xdr:oneCellAnchor>
  <xdr:oneCellAnchor>
    <xdr:from>
      <xdr:col>5</xdr:col>
      <xdr:colOff>0</xdr:colOff>
      <xdr:row>186</xdr:row>
      <xdr:rowOff>183600</xdr:rowOff>
    </xdr:from>
    <xdr:ext cx="360" cy="276620"/>
    <xdr:pic>
      <xdr:nvPicPr>
        <xdr:cNvPr id="18" name="6 Imagen">
          <a:extLst>
            <a:ext uri="{FF2B5EF4-FFF2-40B4-BE49-F238E27FC236}">
              <a16:creationId xmlns:a16="http://schemas.microsoft.com/office/drawing/2014/main" id="{2BEE8109-9E54-4968-9CD8-BB4CBD338741}"/>
            </a:ext>
          </a:extLst>
        </xdr:cNvPr>
        <xdr:cNvPicPr/>
      </xdr:nvPicPr>
      <xdr:blipFill>
        <a:blip xmlns:r="http://schemas.openxmlformats.org/officeDocument/2006/relationships" r:embed="rId4"/>
        <a:stretch/>
      </xdr:blipFill>
      <xdr:spPr>
        <a:xfrm>
          <a:off x="6075309" y="31088143"/>
          <a:ext cx="360" cy="276620"/>
        </a:xfrm>
        <a:prstGeom prst="rect">
          <a:avLst/>
        </a:prstGeom>
        <a:ln>
          <a:noFill/>
        </a:ln>
      </xdr:spPr>
    </xdr:pic>
    <xdr:clientData/>
  </xdr:oneCellAnchor>
  <xdr:oneCellAnchor>
    <xdr:from>
      <xdr:col>5</xdr:col>
      <xdr:colOff>0</xdr:colOff>
      <xdr:row>180</xdr:row>
      <xdr:rowOff>139320</xdr:rowOff>
    </xdr:from>
    <xdr:ext cx="360" cy="188925"/>
    <xdr:pic>
      <xdr:nvPicPr>
        <xdr:cNvPr id="22" name="6 Imagen">
          <a:extLst>
            <a:ext uri="{FF2B5EF4-FFF2-40B4-BE49-F238E27FC236}">
              <a16:creationId xmlns:a16="http://schemas.microsoft.com/office/drawing/2014/main" id="{82F43D98-03F2-466A-9614-97066E90095C}"/>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163</xdr:row>
      <xdr:rowOff>139320</xdr:rowOff>
    </xdr:from>
    <xdr:ext cx="360" cy="188925"/>
    <xdr:pic>
      <xdr:nvPicPr>
        <xdr:cNvPr id="26" name="6 Imagen">
          <a:extLst>
            <a:ext uri="{FF2B5EF4-FFF2-40B4-BE49-F238E27FC236}">
              <a16:creationId xmlns:a16="http://schemas.microsoft.com/office/drawing/2014/main" id="{E971FA29-DE27-49B5-A4FA-4A540CC86A7D}"/>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6</xdr:col>
      <xdr:colOff>397080</xdr:colOff>
      <xdr:row>163</xdr:row>
      <xdr:rowOff>139320</xdr:rowOff>
    </xdr:from>
    <xdr:ext cx="360" cy="188925"/>
    <xdr:pic>
      <xdr:nvPicPr>
        <xdr:cNvPr id="27" name="6 Imagen">
          <a:extLst>
            <a:ext uri="{FF2B5EF4-FFF2-40B4-BE49-F238E27FC236}">
              <a16:creationId xmlns:a16="http://schemas.microsoft.com/office/drawing/2014/main" id="{2C6F8616-AE68-4D70-AAD2-57D274AF7510}"/>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164</xdr:row>
      <xdr:rowOff>139320</xdr:rowOff>
    </xdr:from>
    <xdr:ext cx="360" cy="188925"/>
    <xdr:pic>
      <xdr:nvPicPr>
        <xdr:cNvPr id="28" name="6 Imagen">
          <a:extLst>
            <a:ext uri="{FF2B5EF4-FFF2-40B4-BE49-F238E27FC236}">
              <a16:creationId xmlns:a16="http://schemas.microsoft.com/office/drawing/2014/main" id="{FABA620C-C179-4680-99CB-CC7C5B9BC6C0}"/>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6</xdr:col>
      <xdr:colOff>397080</xdr:colOff>
      <xdr:row>167</xdr:row>
      <xdr:rowOff>139320</xdr:rowOff>
    </xdr:from>
    <xdr:ext cx="360" cy="188925"/>
    <xdr:pic>
      <xdr:nvPicPr>
        <xdr:cNvPr id="29" name="6 Imagen">
          <a:extLst>
            <a:ext uri="{FF2B5EF4-FFF2-40B4-BE49-F238E27FC236}">
              <a16:creationId xmlns:a16="http://schemas.microsoft.com/office/drawing/2014/main" id="{81E4FA0D-B3AF-4219-88A8-6293F09B10DB}"/>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5</xdr:col>
      <xdr:colOff>0</xdr:colOff>
      <xdr:row>185</xdr:row>
      <xdr:rowOff>139320</xdr:rowOff>
    </xdr:from>
    <xdr:ext cx="360" cy="188925"/>
    <xdr:pic>
      <xdr:nvPicPr>
        <xdr:cNvPr id="30" name="6 Imagen">
          <a:extLst>
            <a:ext uri="{FF2B5EF4-FFF2-40B4-BE49-F238E27FC236}">
              <a16:creationId xmlns:a16="http://schemas.microsoft.com/office/drawing/2014/main" id="{9CA1C9A8-5A42-4673-A659-1652813973AA}"/>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6</xdr:col>
      <xdr:colOff>397080</xdr:colOff>
      <xdr:row>165</xdr:row>
      <xdr:rowOff>139320</xdr:rowOff>
    </xdr:from>
    <xdr:ext cx="360" cy="188925"/>
    <xdr:pic>
      <xdr:nvPicPr>
        <xdr:cNvPr id="31" name="6 Imagen">
          <a:extLst>
            <a:ext uri="{FF2B5EF4-FFF2-40B4-BE49-F238E27FC236}">
              <a16:creationId xmlns:a16="http://schemas.microsoft.com/office/drawing/2014/main" id="{2EC58885-824E-4151-8E05-E9B677D3B23E}"/>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166</xdr:row>
      <xdr:rowOff>139320</xdr:rowOff>
    </xdr:from>
    <xdr:ext cx="360" cy="188925"/>
    <xdr:pic>
      <xdr:nvPicPr>
        <xdr:cNvPr id="32" name="6 Imagen">
          <a:extLst>
            <a:ext uri="{FF2B5EF4-FFF2-40B4-BE49-F238E27FC236}">
              <a16:creationId xmlns:a16="http://schemas.microsoft.com/office/drawing/2014/main" id="{DCF5C9F1-AC8A-43BB-B3A2-BB9ADED8BC49}"/>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6</xdr:col>
      <xdr:colOff>397080</xdr:colOff>
      <xdr:row>166</xdr:row>
      <xdr:rowOff>139320</xdr:rowOff>
    </xdr:from>
    <xdr:ext cx="360" cy="188925"/>
    <xdr:pic>
      <xdr:nvPicPr>
        <xdr:cNvPr id="33" name="6 Imagen">
          <a:extLst>
            <a:ext uri="{FF2B5EF4-FFF2-40B4-BE49-F238E27FC236}">
              <a16:creationId xmlns:a16="http://schemas.microsoft.com/office/drawing/2014/main" id="{FC9CA419-A1C8-49CC-A2BB-CB2DAC240A72}"/>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170</xdr:row>
      <xdr:rowOff>139320</xdr:rowOff>
    </xdr:from>
    <xdr:ext cx="360" cy="188925"/>
    <xdr:pic>
      <xdr:nvPicPr>
        <xdr:cNvPr id="34" name="6 Imagen">
          <a:extLst>
            <a:ext uri="{FF2B5EF4-FFF2-40B4-BE49-F238E27FC236}">
              <a16:creationId xmlns:a16="http://schemas.microsoft.com/office/drawing/2014/main" id="{ABE0F1FC-B970-42D1-9E68-25D4EA47924B}"/>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5</xdr:col>
      <xdr:colOff>0</xdr:colOff>
      <xdr:row>190</xdr:row>
      <xdr:rowOff>186945</xdr:rowOff>
    </xdr:from>
    <xdr:ext cx="360" cy="188925"/>
    <xdr:pic>
      <xdr:nvPicPr>
        <xdr:cNvPr id="35" name="6 Imagen">
          <a:extLst>
            <a:ext uri="{FF2B5EF4-FFF2-40B4-BE49-F238E27FC236}">
              <a16:creationId xmlns:a16="http://schemas.microsoft.com/office/drawing/2014/main" id="{2C79B7CB-AFE6-4FB6-A523-82BAC1779306}"/>
            </a:ext>
          </a:extLst>
        </xdr:cNvPr>
        <xdr:cNvPicPr/>
      </xdr:nvPicPr>
      <xdr:blipFill>
        <a:blip xmlns:r="http://schemas.openxmlformats.org/officeDocument/2006/relationships" r:embed="rId4"/>
        <a:stretch/>
      </xdr:blipFill>
      <xdr:spPr>
        <a:xfrm>
          <a:off x="6578805" y="32686245"/>
          <a:ext cx="360" cy="188925"/>
        </a:xfrm>
        <a:prstGeom prst="rect">
          <a:avLst/>
        </a:prstGeom>
        <a:ln>
          <a:noFill/>
        </a:ln>
      </xdr:spPr>
    </xdr:pic>
    <xdr:clientData/>
  </xdr:oneCellAnchor>
  <xdr:oneCellAnchor>
    <xdr:from>
      <xdr:col>5</xdr:col>
      <xdr:colOff>0</xdr:colOff>
      <xdr:row>188</xdr:row>
      <xdr:rowOff>139320</xdr:rowOff>
    </xdr:from>
    <xdr:ext cx="360" cy="188925"/>
    <xdr:pic>
      <xdr:nvPicPr>
        <xdr:cNvPr id="36" name="6 Imagen">
          <a:extLst>
            <a:ext uri="{FF2B5EF4-FFF2-40B4-BE49-F238E27FC236}">
              <a16:creationId xmlns:a16="http://schemas.microsoft.com/office/drawing/2014/main" id="{A824B167-D033-41DB-888A-0855EEBE9736}"/>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5</xdr:col>
      <xdr:colOff>0</xdr:colOff>
      <xdr:row>188</xdr:row>
      <xdr:rowOff>139320</xdr:rowOff>
    </xdr:from>
    <xdr:ext cx="360" cy="188925"/>
    <xdr:pic>
      <xdr:nvPicPr>
        <xdr:cNvPr id="37" name="6 Imagen">
          <a:extLst>
            <a:ext uri="{FF2B5EF4-FFF2-40B4-BE49-F238E27FC236}">
              <a16:creationId xmlns:a16="http://schemas.microsoft.com/office/drawing/2014/main" id="{43AB7009-5F8A-4C94-8F56-0F0A4A7AD331}"/>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5</xdr:col>
      <xdr:colOff>0</xdr:colOff>
      <xdr:row>189</xdr:row>
      <xdr:rowOff>139320</xdr:rowOff>
    </xdr:from>
    <xdr:ext cx="360" cy="188925"/>
    <xdr:pic>
      <xdr:nvPicPr>
        <xdr:cNvPr id="38" name="6 Imagen">
          <a:extLst>
            <a:ext uri="{FF2B5EF4-FFF2-40B4-BE49-F238E27FC236}">
              <a16:creationId xmlns:a16="http://schemas.microsoft.com/office/drawing/2014/main" id="{5963AC61-D0B3-45EB-A429-2D61CDAC20E7}"/>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5</xdr:col>
      <xdr:colOff>0</xdr:colOff>
      <xdr:row>189</xdr:row>
      <xdr:rowOff>139320</xdr:rowOff>
    </xdr:from>
    <xdr:ext cx="360" cy="188925"/>
    <xdr:pic>
      <xdr:nvPicPr>
        <xdr:cNvPr id="39" name="6 Imagen">
          <a:extLst>
            <a:ext uri="{FF2B5EF4-FFF2-40B4-BE49-F238E27FC236}">
              <a16:creationId xmlns:a16="http://schemas.microsoft.com/office/drawing/2014/main" id="{D1631219-BED5-4DBF-8398-5536C7CEC4DE}"/>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5</xdr:col>
      <xdr:colOff>0</xdr:colOff>
      <xdr:row>190</xdr:row>
      <xdr:rowOff>139320</xdr:rowOff>
    </xdr:from>
    <xdr:ext cx="360" cy="188925"/>
    <xdr:pic>
      <xdr:nvPicPr>
        <xdr:cNvPr id="40" name="6 Imagen">
          <a:extLst>
            <a:ext uri="{FF2B5EF4-FFF2-40B4-BE49-F238E27FC236}">
              <a16:creationId xmlns:a16="http://schemas.microsoft.com/office/drawing/2014/main" id="{D5389E63-4210-4A23-A81A-2C411C9F4FF3}"/>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6</xdr:col>
      <xdr:colOff>397080</xdr:colOff>
      <xdr:row>213</xdr:row>
      <xdr:rowOff>139320</xdr:rowOff>
    </xdr:from>
    <xdr:ext cx="360" cy="188925"/>
    <xdr:pic>
      <xdr:nvPicPr>
        <xdr:cNvPr id="41" name="6 Imagen">
          <a:extLst>
            <a:ext uri="{FF2B5EF4-FFF2-40B4-BE49-F238E27FC236}">
              <a16:creationId xmlns:a16="http://schemas.microsoft.com/office/drawing/2014/main" id="{FD6EB240-4843-4DD2-B539-3D3CECDB9751}"/>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214</xdr:row>
      <xdr:rowOff>139320</xdr:rowOff>
    </xdr:from>
    <xdr:ext cx="360" cy="188925"/>
    <xdr:pic>
      <xdr:nvPicPr>
        <xdr:cNvPr id="42" name="6 Imagen">
          <a:extLst>
            <a:ext uri="{FF2B5EF4-FFF2-40B4-BE49-F238E27FC236}">
              <a16:creationId xmlns:a16="http://schemas.microsoft.com/office/drawing/2014/main" id="{97EBC706-5439-48B3-9BB4-3C1AB54AC648}"/>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43" name="6 Imagen">
          <a:extLst>
            <a:ext uri="{FF2B5EF4-FFF2-40B4-BE49-F238E27FC236}">
              <a16:creationId xmlns:a16="http://schemas.microsoft.com/office/drawing/2014/main" id="{1D3F7478-2604-46A6-BA71-017B4922AECF}"/>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5</xdr:col>
      <xdr:colOff>0</xdr:colOff>
      <xdr:row>192</xdr:row>
      <xdr:rowOff>139320</xdr:rowOff>
    </xdr:from>
    <xdr:ext cx="360" cy="188925"/>
    <xdr:pic>
      <xdr:nvPicPr>
        <xdr:cNvPr id="44" name="6 Imagen">
          <a:extLst>
            <a:ext uri="{FF2B5EF4-FFF2-40B4-BE49-F238E27FC236}">
              <a16:creationId xmlns:a16="http://schemas.microsoft.com/office/drawing/2014/main" id="{B673B0BC-1C5E-47D5-A118-9C3868403934}"/>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6</xdr:col>
      <xdr:colOff>397080</xdr:colOff>
      <xdr:row>172</xdr:row>
      <xdr:rowOff>139320</xdr:rowOff>
    </xdr:from>
    <xdr:ext cx="360" cy="188925"/>
    <xdr:pic>
      <xdr:nvPicPr>
        <xdr:cNvPr id="45" name="6 Imagen">
          <a:extLst>
            <a:ext uri="{FF2B5EF4-FFF2-40B4-BE49-F238E27FC236}">
              <a16:creationId xmlns:a16="http://schemas.microsoft.com/office/drawing/2014/main" id="{1468E137-EAC5-4A2C-87A5-AA573F3E5AB4}"/>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216</xdr:row>
      <xdr:rowOff>139320</xdr:rowOff>
    </xdr:from>
    <xdr:ext cx="360" cy="188925"/>
    <xdr:pic>
      <xdr:nvPicPr>
        <xdr:cNvPr id="46" name="6 Imagen">
          <a:extLst>
            <a:ext uri="{FF2B5EF4-FFF2-40B4-BE49-F238E27FC236}">
              <a16:creationId xmlns:a16="http://schemas.microsoft.com/office/drawing/2014/main" id="{2622510B-EEE6-4673-852C-C8DFA0B8321A}"/>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5</xdr:col>
      <xdr:colOff>0</xdr:colOff>
      <xdr:row>193</xdr:row>
      <xdr:rowOff>139320</xdr:rowOff>
    </xdr:from>
    <xdr:ext cx="360" cy="188925"/>
    <xdr:pic>
      <xdr:nvPicPr>
        <xdr:cNvPr id="47" name="6 Imagen">
          <a:extLst>
            <a:ext uri="{FF2B5EF4-FFF2-40B4-BE49-F238E27FC236}">
              <a16:creationId xmlns:a16="http://schemas.microsoft.com/office/drawing/2014/main" id="{3A8F899F-1D5F-4B6F-AA5F-1E1BBE8136B0}"/>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5</xdr:col>
      <xdr:colOff>0</xdr:colOff>
      <xdr:row>200</xdr:row>
      <xdr:rowOff>139320</xdr:rowOff>
    </xdr:from>
    <xdr:ext cx="360" cy="188925"/>
    <xdr:pic>
      <xdr:nvPicPr>
        <xdr:cNvPr id="48" name="6 Imagen">
          <a:extLst>
            <a:ext uri="{FF2B5EF4-FFF2-40B4-BE49-F238E27FC236}">
              <a16:creationId xmlns:a16="http://schemas.microsoft.com/office/drawing/2014/main" id="{FCAC8450-FE20-4E4D-A17E-851825C8517F}"/>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5</xdr:col>
      <xdr:colOff>0</xdr:colOff>
      <xdr:row>200</xdr:row>
      <xdr:rowOff>139320</xdr:rowOff>
    </xdr:from>
    <xdr:ext cx="360" cy="188925"/>
    <xdr:pic>
      <xdr:nvPicPr>
        <xdr:cNvPr id="49" name="6 Imagen">
          <a:extLst>
            <a:ext uri="{FF2B5EF4-FFF2-40B4-BE49-F238E27FC236}">
              <a16:creationId xmlns:a16="http://schemas.microsoft.com/office/drawing/2014/main" id="{CA0F297B-F9B7-4E90-8A3F-7A73371A3B6B}"/>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173</xdr:row>
      <xdr:rowOff>139320</xdr:rowOff>
    </xdr:from>
    <xdr:ext cx="360" cy="188925"/>
    <xdr:pic>
      <xdr:nvPicPr>
        <xdr:cNvPr id="50" name="6 Imagen">
          <a:extLst>
            <a:ext uri="{FF2B5EF4-FFF2-40B4-BE49-F238E27FC236}">
              <a16:creationId xmlns:a16="http://schemas.microsoft.com/office/drawing/2014/main" id="{7C820E8E-DE3D-4F0C-A219-6B678BE5FB0E}"/>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5</xdr:col>
      <xdr:colOff>0</xdr:colOff>
      <xdr:row>201</xdr:row>
      <xdr:rowOff>139320</xdr:rowOff>
    </xdr:from>
    <xdr:ext cx="360" cy="188925"/>
    <xdr:pic>
      <xdr:nvPicPr>
        <xdr:cNvPr id="51" name="6 Imagen">
          <a:extLst>
            <a:ext uri="{FF2B5EF4-FFF2-40B4-BE49-F238E27FC236}">
              <a16:creationId xmlns:a16="http://schemas.microsoft.com/office/drawing/2014/main" id="{30A204B4-F59C-430B-896A-55BA7A14774D}"/>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5</xdr:col>
      <xdr:colOff>0</xdr:colOff>
      <xdr:row>202</xdr:row>
      <xdr:rowOff>139320</xdr:rowOff>
    </xdr:from>
    <xdr:ext cx="360" cy="188925"/>
    <xdr:pic>
      <xdr:nvPicPr>
        <xdr:cNvPr id="52" name="6 Imagen">
          <a:extLst>
            <a:ext uri="{FF2B5EF4-FFF2-40B4-BE49-F238E27FC236}">
              <a16:creationId xmlns:a16="http://schemas.microsoft.com/office/drawing/2014/main" id="{8D044915-D020-4491-876B-336BDB9458B6}"/>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6</xdr:col>
      <xdr:colOff>397080</xdr:colOff>
      <xdr:row>177</xdr:row>
      <xdr:rowOff>139320</xdr:rowOff>
    </xdr:from>
    <xdr:ext cx="360" cy="188925"/>
    <xdr:pic>
      <xdr:nvPicPr>
        <xdr:cNvPr id="53" name="6 Imagen">
          <a:extLst>
            <a:ext uri="{FF2B5EF4-FFF2-40B4-BE49-F238E27FC236}">
              <a16:creationId xmlns:a16="http://schemas.microsoft.com/office/drawing/2014/main" id="{DA5B52D7-72DB-44EC-8903-6F63BB2F86CF}"/>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218</xdr:row>
      <xdr:rowOff>0</xdr:rowOff>
    </xdr:from>
    <xdr:ext cx="360" cy="188925"/>
    <xdr:pic>
      <xdr:nvPicPr>
        <xdr:cNvPr id="54" name="6 Imagen">
          <a:extLst>
            <a:ext uri="{FF2B5EF4-FFF2-40B4-BE49-F238E27FC236}">
              <a16:creationId xmlns:a16="http://schemas.microsoft.com/office/drawing/2014/main" id="{71925A04-F8B0-4DC9-8231-022548EB1929}"/>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6</xdr:col>
      <xdr:colOff>397080</xdr:colOff>
      <xdr:row>218</xdr:row>
      <xdr:rowOff>0</xdr:rowOff>
    </xdr:from>
    <xdr:ext cx="360" cy="188925"/>
    <xdr:pic>
      <xdr:nvPicPr>
        <xdr:cNvPr id="55" name="6 Imagen">
          <a:extLst>
            <a:ext uri="{FF2B5EF4-FFF2-40B4-BE49-F238E27FC236}">
              <a16:creationId xmlns:a16="http://schemas.microsoft.com/office/drawing/2014/main" id="{C38CFFD4-C0F9-46FF-A6EC-541B97C8C559}"/>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6</xdr:col>
      <xdr:colOff>397080</xdr:colOff>
      <xdr:row>176</xdr:row>
      <xdr:rowOff>0</xdr:rowOff>
    </xdr:from>
    <xdr:ext cx="360" cy="188925"/>
    <xdr:pic>
      <xdr:nvPicPr>
        <xdr:cNvPr id="56" name="6 Imagen">
          <a:extLst>
            <a:ext uri="{FF2B5EF4-FFF2-40B4-BE49-F238E27FC236}">
              <a16:creationId xmlns:a16="http://schemas.microsoft.com/office/drawing/2014/main" id="{967269E8-4991-4D50-AC86-2A24BAB1902B}"/>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5</xdr:col>
      <xdr:colOff>0</xdr:colOff>
      <xdr:row>204</xdr:row>
      <xdr:rowOff>139320</xdr:rowOff>
    </xdr:from>
    <xdr:ext cx="360" cy="188925"/>
    <xdr:pic>
      <xdr:nvPicPr>
        <xdr:cNvPr id="57" name="6 Imagen">
          <a:extLst>
            <a:ext uri="{FF2B5EF4-FFF2-40B4-BE49-F238E27FC236}">
              <a16:creationId xmlns:a16="http://schemas.microsoft.com/office/drawing/2014/main" id="{43FD5AC3-92C0-43F7-B394-B0DE470513CB}"/>
            </a:ext>
          </a:extLst>
        </xdr:cNvPr>
        <xdr:cNvPicPr/>
      </xdr:nvPicPr>
      <xdr:blipFill>
        <a:blip xmlns:r="http://schemas.openxmlformats.org/officeDocument/2006/relationships" r:embed="rId4"/>
        <a:stretch/>
      </xdr:blipFill>
      <xdr:spPr>
        <a:xfrm>
          <a:off x="6616905" y="30219270"/>
          <a:ext cx="360" cy="188925"/>
        </a:xfrm>
        <a:prstGeom prst="rect">
          <a:avLst/>
        </a:prstGeom>
        <a:ln>
          <a:noFill/>
        </a:ln>
      </xdr:spPr>
    </xdr:pic>
    <xdr:clientData/>
  </xdr:oneCellAnchor>
  <xdr:oneCellAnchor>
    <xdr:from>
      <xdr:col>5</xdr:col>
      <xdr:colOff>0</xdr:colOff>
      <xdr:row>205</xdr:row>
      <xdr:rowOff>139320</xdr:rowOff>
    </xdr:from>
    <xdr:ext cx="360" cy="188925"/>
    <xdr:pic>
      <xdr:nvPicPr>
        <xdr:cNvPr id="58" name="6 Imagen">
          <a:extLst>
            <a:ext uri="{FF2B5EF4-FFF2-40B4-BE49-F238E27FC236}">
              <a16:creationId xmlns:a16="http://schemas.microsoft.com/office/drawing/2014/main" id="{F012B858-92A5-44E5-81B5-D67984655744}"/>
            </a:ext>
          </a:extLst>
        </xdr:cNvPr>
        <xdr:cNvPicPr/>
      </xdr:nvPicPr>
      <xdr:blipFill>
        <a:blip xmlns:r="http://schemas.openxmlformats.org/officeDocument/2006/relationships" r:embed="rId4"/>
        <a:stretch/>
      </xdr:blipFill>
      <xdr:spPr>
        <a:xfrm>
          <a:off x="6616905" y="30543120"/>
          <a:ext cx="360" cy="188925"/>
        </a:xfrm>
        <a:prstGeom prst="rect">
          <a:avLst/>
        </a:prstGeom>
        <a:ln>
          <a:noFill/>
        </a:ln>
      </xdr:spPr>
    </xdr:pic>
    <xdr:clientData/>
  </xdr:oneCellAnchor>
  <xdr:oneCellAnchor>
    <xdr:from>
      <xdr:col>7</xdr:col>
      <xdr:colOff>0</xdr:colOff>
      <xdr:row>179</xdr:row>
      <xdr:rowOff>118080</xdr:rowOff>
    </xdr:from>
    <xdr:ext cx="237473" cy="7560"/>
    <xdr:pic>
      <xdr:nvPicPr>
        <xdr:cNvPr id="15" name="6 Imagen">
          <a:extLst>
            <a:ext uri="{FF2B5EF4-FFF2-40B4-BE49-F238E27FC236}">
              <a16:creationId xmlns:a16="http://schemas.microsoft.com/office/drawing/2014/main" id="{98C74B8A-DDD1-4F0F-9BDD-22096045CC4F}"/>
            </a:ext>
          </a:extLst>
        </xdr:cNvPr>
        <xdr:cNvPicPr/>
      </xdr:nvPicPr>
      <xdr:blipFill>
        <a:blip xmlns:r="http://schemas.openxmlformats.org/officeDocument/2006/relationships" r:embed="rId4"/>
        <a:stretch/>
      </xdr:blipFill>
      <xdr:spPr>
        <a:xfrm>
          <a:off x="9560719" y="34622393"/>
          <a:ext cx="237473" cy="7560"/>
        </a:xfrm>
        <a:prstGeom prst="rect">
          <a:avLst/>
        </a:prstGeom>
        <a:ln>
          <a:noFill/>
        </a:ln>
      </xdr:spPr>
    </xdr:pic>
    <xdr:clientData/>
  </xdr:oneCellAnchor>
  <xdr:oneCellAnchor>
    <xdr:from>
      <xdr:col>14</xdr:col>
      <xdr:colOff>0</xdr:colOff>
      <xdr:row>179</xdr:row>
      <xdr:rowOff>118080</xdr:rowOff>
    </xdr:from>
    <xdr:ext cx="237473" cy="7560"/>
    <xdr:pic>
      <xdr:nvPicPr>
        <xdr:cNvPr id="105" name="6 Imagen">
          <a:extLst>
            <a:ext uri="{FF2B5EF4-FFF2-40B4-BE49-F238E27FC236}">
              <a16:creationId xmlns:a16="http://schemas.microsoft.com/office/drawing/2014/main" id="{6BA99944-95C4-46CB-B558-5895C92C8017}"/>
            </a:ext>
          </a:extLst>
        </xdr:cNvPr>
        <xdr:cNvPicPr/>
      </xdr:nvPicPr>
      <xdr:blipFill>
        <a:blip xmlns:r="http://schemas.openxmlformats.org/officeDocument/2006/relationships" r:embed="rId4"/>
        <a:stretch/>
      </xdr:blipFill>
      <xdr:spPr>
        <a:xfrm>
          <a:off x="6289964" y="34020153"/>
          <a:ext cx="237473" cy="7560"/>
        </a:xfrm>
        <a:prstGeom prst="rect">
          <a:avLst/>
        </a:prstGeom>
        <a:ln>
          <a:noFill/>
        </a:ln>
      </xdr:spPr>
    </xdr:pic>
    <xdr:clientData/>
  </xdr:oneCellAnchor>
  <xdr:oneCellAnchor>
    <xdr:from>
      <xdr:col>13</xdr:col>
      <xdr:colOff>0</xdr:colOff>
      <xdr:row>179</xdr:row>
      <xdr:rowOff>139320</xdr:rowOff>
    </xdr:from>
    <xdr:ext cx="360" cy="188925"/>
    <xdr:pic>
      <xdr:nvPicPr>
        <xdr:cNvPr id="106" name="6 Imagen">
          <a:extLst>
            <a:ext uri="{FF2B5EF4-FFF2-40B4-BE49-F238E27FC236}">
              <a16:creationId xmlns:a16="http://schemas.microsoft.com/office/drawing/2014/main" id="{0B4C68DD-5F8F-4C9A-8236-1BB7ACCD4C74}"/>
            </a:ext>
          </a:extLst>
        </xdr:cNvPr>
        <xdr:cNvPicPr/>
      </xdr:nvPicPr>
      <xdr:blipFill>
        <a:blip xmlns:r="http://schemas.openxmlformats.org/officeDocument/2006/relationships" r:embed="rId4"/>
        <a:stretch/>
      </xdr:blipFill>
      <xdr:spPr>
        <a:xfrm>
          <a:off x="4530436" y="34041393"/>
          <a:ext cx="360" cy="188925"/>
        </a:xfrm>
        <a:prstGeom prst="rect">
          <a:avLst/>
        </a:prstGeom>
        <a:ln>
          <a:noFill/>
        </a:ln>
      </xdr:spPr>
    </xdr:pic>
    <xdr:clientData/>
  </xdr:oneCellAnchor>
  <xdr:oneCellAnchor>
    <xdr:from>
      <xdr:col>13</xdr:col>
      <xdr:colOff>0</xdr:colOff>
      <xdr:row>179</xdr:row>
      <xdr:rowOff>139320</xdr:rowOff>
    </xdr:from>
    <xdr:ext cx="360" cy="360"/>
    <xdr:pic>
      <xdr:nvPicPr>
        <xdr:cNvPr id="107" name="6 Imagen">
          <a:extLst>
            <a:ext uri="{FF2B5EF4-FFF2-40B4-BE49-F238E27FC236}">
              <a16:creationId xmlns:a16="http://schemas.microsoft.com/office/drawing/2014/main" id="{D57B6574-8756-4F1D-BC1A-A060DA80DD4D}"/>
            </a:ext>
          </a:extLst>
        </xdr:cNvPr>
        <xdr:cNvPicPr/>
      </xdr:nvPicPr>
      <xdr:blipFill>
        <a:blip xmlns:r="http://schemas.openxmlformats.org/officeDocument/2006/relationships" r:embed="rId4"/>
        <a:stretch/>
      </xdr:blipFill>
      <xdr:spPr>
        <a:xfrm>
          <a:off x="4530436" y="34041393"/>
          <a:ext cx="360" cy="360"/>
        </a:xfrm>
        <a:prstGeom prst="rect">
          <a:avLst/>
        </a:prstGeom>
        <a:ln>
          <a:noFill/>
        </a:ln>
      </xdr:spPr>
    </xdr:pic>
    <xdr:clientData/>
  </xdr:oneCellAnchor>
  <xdr:oneCellAnchor>
    <xdr:from>
      <xdr:col>13</xdr:col>
      <xdr:colOff>0</xdr:colOff>
      <xdr:row>186</xdr:row>
      <xdr:rowOff>183600</xdr:rowOff>
    </xdr:from>
    <xdr:ext cx="360" cy="276620"/>
    <xdr:pic>
      <xdr:nvPicPr>
        <xdr:cNvPr id="108" name="6 Imagen">
          <a:extLst>
            <a:ext uri="{FF2B5EF4-FFF2-40B4-BE49-F238E27FC236}">
              <a16:creationId xmlns:a16="http://schemas.microsoft.com/office/drawing/2014/main" id="{6420CDF0-BA09-4D55-8EA1-CE79E661CF28}"/>
            </a:ext>
          </a:extLst>
        </xdr:cNvPr>
        <xdr:cNvPicPr/>
      </xdr:nvPicPr>
      <xdr:blipFill>
        <a:blip xmlns:r="http://schemas.openxmlformats.org/officeDocument/2006/relationships" r:embed="rId4"/>
        <a:stretch/>
      </xdr:blipFill>
      <xdr:spPr>
        <a:xfrm>
          <a:off x="4530436" y="35665091"/>
          <a:ext cx="360" cy="276620"/>
        </a:xfrm>
        <a:prstGeom prst="rect">
          <a:avLst/>
        </a:prstGeom>
        <a:ln>
          <a:noFill/>
        </a:ln>
      </xdr:spPr>
    </xdr:pic>
    <xdr:clientData/>
  </xdr:oneCellAnchor>
  <xdr:oneCellAnchor>
    <xdr:from>
      <xdr:col>13</xdr:col>
      <xdr:colOff>0</xdr:colOff>
      <xdr:row>180</xdr:row>
      <xdr:rowOff>139320</xdr:rowOff>
    </xdr:from>
    <xdr:ext cx="360" cy="188925"/>
    <xdr:pic>
      <xdr:nvPicPr>
        <xdr:cNvPr id="109" name="6 Imagen">
          <a:extLst>
            <a:ext uri="{FF2B5EF4-FFF2-40B4-BE49-F238E27FC236}">
              <a16:creationId xmlns:a16="http://schemas.microsoft.com/office/drawing/2014/main" id="{51FF72E3-D53E-4F67-9848-98D77FE77583}"/>
            </a:ext>
          </a:extLst>
        </xdr:cNvPr>
        <xdr:cNvPicPr/>
      </xdr:nvPicPr>
      <xdr:blipFill>
        <a:blip xmlns:r="http://schemas.openxmlformats.org/officeDocument/2006/relationships" r:embed="rId4"/>
        <a:stretch/>
      </xdr:blipFill>
      <xdr:spPr>
        <a:xfrm>
          <a:off x="4530436" y="34373902"/>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10" name="6 Imagen">
          <a:extLst>
            <a:ext uri="{FF2B5EF4-FFF2-40B4-BE49-F238E27FC236}">
              <a16:creationId xmlns:a16="http://schemas.microsoft.com/office/drawing/2014/main" id="{F0746DFD-B78C-45C6-B2FD-2877264EE1CD}"/>
            </a:ext>
          </a:extLst>
        </xdr:cNvPr>
        <xdr:cNvPicPr/>
      </xdr:nvPicPr>
      <xdr:blipFill>
        <a:blip xmlns:r="http://schemas.openxmlformats.org/officeDocument/2006/relationships" r:embed="rId4"/>
        <a:stretch/>
      </xdr:blipFill>
      <xdr:spPr>
        <a:xfrm>
          <a:off x="4530436" y="35412993"/>
          <a:ext cx="360" cy="188925"/>
        </a:xfrm>
        <a:prstGeom prst="rect">
          <a:avLst/>
        </a:prstGeom>
        <a:ln>
          <a:noFill/>
        </a:ln>
      </xdr:spPr>
    </xdr:pic>
    <xdr:clientData/>
  </xdr:oneCellAnchor>
  <xdr:oneCellAnchor>
    <xdr:from>
      <xdr:col>13</xdr:col>
      <xdr:colOff>0</xdr:colOff>
      <xdr:row>190</xdr:row>
      <xdr:rowOff>186945</xdr:rowOff>
    </xdr:from>
    <xdr:ext cx="360" cy="188925"/>
    <xdr:pic>
      <xdr:nvPicPr>
        <xdr:cNvPr id="111" name="6 Imagen">
          <a:extLst>
            <a:ext uri="{FF2B5EF4-FFF2-40B4-BE49-F238E27FC236}">
              <a16:creationId xmlns:a16="http://schemas.microsoft.com/office/drawing/2014/main" id="{953B7672-93E2-44D9-BD89-07E366DC5CEF}"/>
            </a:ext>
          </a:extLst>
        </xdr:cNvPr>
        <xdr:cNvPicPr/>
      </xdr:nvPicPr>
      <xdr:blipFill>
        <a:blip xmlns:r="http://schemas.openxmlformats.org/officeDocument/2006/relationships" r:embed="rId4"/>
        <a:stretch/>
      </xdr:blipFill>
      <xdr:spPr>
        <a:xfrm>
          <a:off x="4530436" y="36499709"/>
          <a:ext cx="360" cy="188925"/>
        </a:xfrm>
        <a:prstGeom prst="rect">
          <a:avLst/>
        </a:prstGeom>
        <a:ln>
          <a:noFill/>
        </a:ln>
      </xdr:spPr>
    </xdr:pic>
    <xdr:clientData/>
  </xdr:oneCellAnchor>
  <xdr:oneCellAnchor>
    <xdr:from>
      <xdr:col>13</xdr:col>
      <xdr:colOff>0</xdr:colOff>
      <xdr:row>188</xdr:row>
      <xdr:rowOff>139320</xdr:rowOff>
    </xdr:from>
    <xdr:ext cx="360" cy="188925"/>
    <xdr:pic>
      <xdr:nvPicPr>
        <xdr:cNvPr id="112" name="6 Imagen">
          <a:extLst>
            <a:ext uri="{FF2B5EF4-FFF2-40B4-BE49-F238E27FC236}">
              <a16:creationId xmlns:a16="http://schemas.microsoft.com/office/drawing/2014/main" id="{6FC2BBA8-7754-49CC-9743-8533724532D9}"/>
            </a:ext>
          </a:extLst>
        </xdr:cNvPr>
        <xdr:cNvPicPr/>
      </xdr:nvPicPr>
      <xdr:blipFill>
        <a:blip xmlns:r="http://schemas.openxmlformats.org/officeDocument/2006/relationships" r:embed="rId4"/>
        <a:stretch/>
      </xdr:blipFill>
      <xdr:spPr>
        <a:xfrm>
          <a:off x="4530436" y="36036447"/>
          <a:ext cx="360" cy="188925"/>
        </a:xfrm>
        <a:prstGeom prst="rect">
          <a:avLst/>
        </a:prstGeom>
        <a:ln>
          <a:noFill/>
        </a:ln>
      </xdr:spPr>
    </xdr:pic>
    <xdr:clientData/>
  </xdr:oneCellAnchor>
  <xdr:oneCellAnchor>
    <xdr:from>
      <xdr:col>13</xdr:col>
      <xdr:colOff>0</xdr:colOff>
      <xdr:row>188</xdr:row>
      <xdr:rowOff>139320</xdr:rowOff>
    </xdr:from>
    <xdr:ext cx="360" cy="188925"/>
    <xdr:pic>
      <xdr:nvPicPr>
        <xdr:cNvPr id="113" name="6 Imagen">
          <a:extLst>
            <a:ext uri="{FF2B5EF4-FFF2-40B4-BE49-F238E27FC236}">
              <a16:creationId xmlns:a16="http://schemas.microsoft.com/office/drawing/2014/main" id="{4A7B5A39-BB3C-4F9C-B4A5-C9B4A7D430D7}"/>
            </a:ext>
          </a:extLst>
        </xdr:cNvPr>
        <xdr:cNvPicPr/>
      </xdr:nvPicPr>
      <xdr:blipFill>
        <a:blip xmlns:r="http://schemas.openxmlformats.org/officeDocument/2006/relationships" r:embed="rId4"/>
        <a:stretch/>
      </xdr:blipFill>
      <xdr:spPr>
        <a:xfrm>
          <a:off x="4530436" y="36036447"/>
          <a:ext cx="360" cy="188925"/>
        </a:xfrm>
        <a:prstGeom prst="rect">
          <a:avLst/>
        </a:prstGeom>
        <a:ln>
          <a:noFill/>
        </a:ln>
      </xdr:spPr>
    </xdr:pic>
    <xdr:clientData/>
  </xdr:oneCellAnchor>
  <xdr:oneCellAnchor>
    <xdr:from>
      <xdr:col>13</xdr:col>
      <xdr:colOff>0</xdr:colOff>
      <xdr:row>189</xdr:row>
      <xdr:rowOff>139320</xdr:rowOff>
    </xdr:from>
    <xdr:ext cx="360" cy="188925"/>
    <xdr:pic>
      <xdr:nvPicPr>
        <xdr:cNvPr id="114" name="6 Imagen">
          <a:extLst>
            <a:ext uri="{FF2B5EF4-FFF2-40B4-BE49-F238E27FC236}">
              <a16:creationId xmlns:a16="http://schemas.microsoft.com/office/drawing/2014/main" id="{EF5DC158-3378-4241-B622-572C5AE55E01}"/>
            </a:ext>
          </a:extLst>
        </xdr:cNvPr>
        <xdr:cNvPicPr/>
      </xdr:nvPicPr>
      <xdr:blipFill>
        <a:blip xmlns:r="http://schemas.openxmlformats.org/officeDocument/2006/relationships" r:embed="rId4"/>
        <a:stretch/>
      </xdr:blipFill>
      <xdr:spPr>
        <a:xfrm>
          <a:off x="4530436" y="36244265"/>
          <a:ext cx="360" cy="188925"/>
        </a:xfrm>
        <a:prstGeom prst="rect">
          <a:avLst/>
        </a:prstGeom>
        <a:ln>
          <a:noFill/>
        </a:ln>
      </xdr:spPr>
    </xdr:pic>
    <xdr:clientData/>
  </xdr:oneCellAnchor>
  <xdr:oneCellAnchor>
    <xdr:from>
      <xdr:col>13</xdr:col>
      <xdr:colOff>0</xdr:colOff>
      <xdr:row>189</xdr:row>
      <xdr:rowOff>139320</xdr:rowOff>
    </xdr:from>
    <xdr:ext cx="360" cy="188925"/>
    <xdr:pic>
      <xdr:nvPicPr>
        <xdr:cNvPr id="115" name="6 Imagen">
          <a:extLst>
            <a:ext uri="{FF2B5EF4-FFF2-40B4-BE49-F238E27FC236}">
              <a16:creationId xmlns:a16="http://schemas.microsoft.com/office/drawing/2014/main" id="{96471DAF-8A50-40AD-96CE-3CA4694295FA}"/>
            </a:ext>
          </a:extLst>
        </xdr:cNvPr>
        <xdr:cNvPicPr/>
      </xdr:nvPicPr>
      <xdr:blipFill>
        <a:blip xmlns:r="http://schemas.openxmlformats.org/officeDocument/2006/relationships" r:embed="rId4"/>
        <a:stretch/>
      </xdr:blipFill>
      <xdr:spPr>
        <a:xfrm>
          <a:off x="4530436" y="36244265"/>
          <a:ext cx="360" cy="188925"/>
        </a:xfrm>
        <a:prstGeom prst="rect">
          <a:avLst/>
        </a:prstGeom>
        <a:ln>
          <a:noFill/>
        </a:ln>
      </xdr:spPr>
    </xdr:pic>
    <xdr:clientData/>
  </xdr:oneCellAnchor>
  <xdr:oneCellAnchor>
    <xdr:from>
      <xdr:col>13</xdr:col>
      <xdr:colOff>0</xdr:colOff>
      <xdr:row>190</xdr:row>
      <xdr:rowOff>139320</xdr:rowOff>
    </xdr:from>
    <xdr:ext cx="360" cy="188925"/>
    <xdr:pic>
      <xdr:nvPicPr>
        <xdr:cNvPr id="116" name="6 Imagen">
          <a:extLst>
            <a:ext uri="{FF2B5EF4-FFF2-40B4-BE49-F238E27FC236}">
              <a16:creationId xmlns:a16="http://schemas.microsoft.com/office/drawing/2014/main" id="{0E7807E8-1409-4F80-B0BF-C0DB8B16A793}"/>
            </a:ext>
          </a:extLst>
        </xdr:cNvPr>
        <xdr:cNvPicPr/>
      </xdr:nvPicPr>
      <xdr:blipFill>
        <a:blip xmlns:r="http://schemas.openxmlformats.org/officeDocument/2006/relationships" r:embed="rId4"/>
        <a:stretch/>
      </xdr:blipFill>
      <xdr:spPr>
        <a:xfrm>
          <a:off x="4530436" y="36452084"/>
          <a:ext cx="360" cy="188925"/>
        </a:xfrm>
        <a:prstGeom prst="rect">
          <a:avLst/>
        </a:prstGeom>
        <a:ln>
          <a:noFill/>
        </a:ln>
      </xdr:spPr>
    </xdr:pic>
    <xdr:clientData/>
  </xdr:oneCellAnchor>
  <xdr:oneCellAnchor>
    <xdr:from>
      <xdr:col>13</xdr:col>
      <xdr:colOff>0</xdr:colOff>
      <xdr:row>191</xdr:row>
      <xdr:rowOff>139320</xdr:rowOff>
    </xdr:from>
    <xdr:ext cx="360" cy="188925"/>
    <xdr:pic>
      <xdr:nvPicPr>
        <xdr:cNvPr id="117" name="6 Imagen">
          <a:extLst>
            <a:ext uri="{FF2B5EF4-FFF2-40B4-BE49-F238E27FC236}">
              <a16:creationId xmlns:a16="http://schemas.microsoft.com/office/drawing/2014/main" id="{CE0AA681-0635-4FC3-9ECF-5C18337C2C66}"/>
            </a:ext>
          </a:extLst>
        </xdr:cNvPr>
        <xdr:cNvPicPr/>
      </xdr:nvPicPr>
      <xdr:blipFill>
        <a:blip xmlns:r="http://schemas.openxmlformats.org/officeDocument/2006/relationships" r:embed="rId4"/>
        <a:stretch/>
      </xdr:blipFill>
      <xdr:spPr>
        <a:xfrm>
          <a:off x="4530436" y="36659902"/>
          <a:ext cx="360" cy="188925"/>
        </a:xfrm>
        <a:prstGeom prst="rect">
          <a:avLst/>
        </a:prstGeom>
        <a:ln>
          <a:noFill/>
        </a:ln>
      </xdr:spPr>
    </xdr:pic>
    <xdr:clientData/>
  </xdr:oneCellAnchor>
  <xdr:oneCellAnchor>
    <xdr:from>
      <xdr:col>13</xdr:col>
      <xdr:colOff>0</xdr:colOff>
      <xdr:row>192</xdr:row>
      <xdr:rowOff>139320</xdr:rowOff>
    </xdr:from>
    <xdr:ext cx="360" cy="188925"/>
    <xdr:pic>
      <xdr:nvPicPr>
        <xdr:cNvPr id="118" name="6 Imagen">
          <a:extLst>
            <a:ext uri="{FF2B5EF4-FFF2-40B4-BE49-F238E27FC236}">
              <a16:creationId xmlns:a16="http://schemas.microsoft.com/office/drawing/2014/main" id="{90462CEE-E866-42F4-8200-EAEC92E5395A}"/>
            </a:ext>
          </a:extLst>
        </xdr:cNvPr>
        <xdr:cNvPicPr/>
      </xdr:nvPicPr>
      <xdr:blipFill>
        <a:blip xmlns:r="http://schemas.openxmlformats.org/officeDocument/2006/relationships" r:embed="rId4"/>
        <a:stretch/>
      </xdr:blipFill>
      <xdr:spPr>
        <a:xfrm>
          <a:off x="4530436" y="36867720"/>
          <a:ext cx="360" cy="188925"/>
        </a:xfrm>
        <a:prstGeom prst="rect">
          <a:avLst/>
        </a:prstGeom>
        <a:ln>
          <a:noFill/>
        </a:ln>
      </xdr:spPr>
    </xdr:pic>
    <xdr:clientData/>
  </xdr:oneCellAnchor>
  <xdr:oneCellAnchor>
    <xdr:from>
      <xdr:col>13</xdr:col>
      <xdr:colOff>0</xdr:colOff>
      <xdr:row>193</xdr:row>
      <xdr:rowOff>139320</xdr:rowOff>
    </xdr:from>
    <xdr:ext cx="360" cy="188925"/>
    <xdr:pic>
      <xdr:nvPicPr>
        <xdr:cNvPr id="119" name="6 Imagen">
          <a:extLst>
            <a:ext uri="{FF2B5EF4-FFF2-40B4-BE49-F238E27FC236}">
              <a16:creationId xmlns:a16="http://schemas.microsoft.com/office/drawing/2014/main" id="{EA0585F2-98BB-4F2A-8739-EA486CAAD4AE}"/>
            </a:ext>
          </a:extLst>
        </xdr:cNvPr>
        <xdr:cNvPicPr/>
      </xdr:nvPicPr>
      <xdr:blipFill>
        <a:blip xmlns:r="http://schemas.openxmlformats.org/officeDocument/2006/relationships" r:embed="rId4"/>
        <a:stretch/>
      </xdr:blipFill>
      <xdr:spPr>
        <a:xfrm>
          <a:off x="4530436" y="37075538"/>
          <a:ext cx="360" cy="188925"/>
        </a:xfrm>
        <a:prstGeom prst="rect">
          <a:avLst/>
        </a:prstGeom>
        <a:ln>
          <a:noFill/>
        </a:ln>
      </xdr:spPr>
    </xdr:pic>
    <xdr:clientData/>
  </xdr:oneCellAnchor>
  <xdr:oneCellAnchor>
    <xdr:from>
      <xdr:col>13</xdr:col>
      <xdr:colOff>0</xdr:colOff>
      <xdr:row>200</xdr:row>
      <xdr:rowOff>139320</xdr:rowOff>
    </xdr:from>
    <xdr:ext cx="360" cy="188925"/>
    <xdr:pic>
      <xdr:nvPicPr>
        <xdr:cNvPr id="120" name="6 Imagen">
          <a:extLst>
            <a:ext uri="{FF2B5EF4-FFF2-40B4-BE49-F238E27FC236}">
              <a16:creationId xmlns:a16="http://schemas.microsoft.com/office/drawing/2014/main" id="{A9B4AC16-9C0C-4FE3-8AA2-72129A49A249}"/>
            </a:ext>
          </a:extLst>
        </xdr:cNvPr>
        <xdr:cNvPicPr/>
      </xdr:nvPicPr>
      <xdr:blipFill>
        <a:blip xmlns:r="http://schemas.openxmlformats.org/officeDocument/2006/relationships" r:embed="rId4"/>
        <a:stretch/>
      </xdr:blipFill>
      <xdr:spPr>
        <a:xfrm>
          <a:off x="4530436" y="38530265"/>
          <a:ext cx="360" cy="188925"/>
        </a:xfrm>
        <a:prstGeom prst="rect">
          <a:avLst/>
        </a:prstGeom>
        <a:ln>
          <a:noFill/>
        </a:ln>
      </xdr:spPr>
    </xdr:pic>
    <xdr:clientData/>
  </xdr:oneCellAnchor>
  <xdr:oneCellAnchor>
    <xdr:from>
      <xdr:col>13</xdr:col>
      <xdr:colOff>0</xdr:colOff>
      <xdr:row>200</xdr:row>
      <xdr:rowOff>139320</xdr:rowOff>
    </xdr:from>
    <xdr:ext cx="360" cy="188925"/>
    <xdr:pic>
      <xdr:nvPicPr>
        <xdr:cNvPr id="121" name="6 Imagen">
          <a:extLst>
            <a:ext uri="{FF2B5EF4-FFF2-40B4-BE49-F238E27FC236}">
              <a16:creationId xmlns:a16="http://schemas.microsoft.com/office/drawing/2014/main" id="{AAE6BF25-9440-4268-8D02-1A2887B4F515}"/>
            </a:ext>
          </a:extLst>
        </xdr:cNvPr>
        <xdr:cNvPicPr/>
      </xdr:nvPicPr>
      <xdr:blipFill>
        <a:blip xmlns:r="http://schemas.openxmlformats.org/officeDocument/2006/relationships" r:embed="rId4"/>
        <a:stretch/>
      </xdr:blipFill>
      <xdr:spPr>
        <a:xfrm>
          <a:off x="4530436" y="38530265"/>
          <a:ext cx="360" cy="188925"/>
        </a:xfrm>
        <a:prstGeom prst="rect">
          <a:avLst/>
        </a:prstGeom>
        <a:ln>
          <a:noFill/>
        </a:ln>
      </xdr:spPr>
    </xdr:pic>
    <xdr:clientData/>
  </xdr:oneCellAnchor>
  <xdr:oneCellAnchor>
    <xdr:from>
      <xdr:col>13</xdr:col>
      <xdr:colOff>0</xdr:colOff>
      <xdr:row>201</xdr:row>
      <xdr:rowOff>139320</xdr:rowOff>
    </xdr:from>
    <xdr:ext cx="360" cy="188925"/>
    <xdr:pic>
      <xdr:nvPicPr>
        <xdr:cNvPr id="122" name="6 Imagen">
          <a:extLst>
            <a:ext uri="{FF2B5EF4-FFF2-40B4-BE49-F238E27FC236}">
              <a16:creationId xmlns:a16="http://schemas.microsoft.com/office/drawing/2014/main" id="{F1FC18B4-EBA0-4595-81D9-BAED405542B0}"/>
            </a:ext>
          </a:extLst>
        </xdr:cNvPr>
        <xdr:cNvPicPr/>
      </xdr:nvPicPr>
      <xdr:blipFill>
        <a:blip xmlns:r="http://schemas.openxmlformats.org/officeDocument/2006/relationships" r:embed="rId4"/>
        <a:stretch/>
      </xdr:blipFill>
      <xdr:spPr>
        <a:xfrm>
          <a:off x="4530436" y="38738084"/>
          <a:ext cx="360" cy="188925"/>
        </a:xfrm>
        <a:prstGeom prst="rect">
          <a:avLst/>
        </a:prstGeom>
        <a:ln>
          <a:noFill/>
        </a:ln>
      </xdr:spPr>
    </xdr:pic>
    <xdr:clientData/>
  </xdr:oneCellAnchor>
  <xdr:oneCellAnchor>
    <xdr:from>
      <xdr:col>13</xdr:col>
      <xdr:colOff>0</xdr:colOff>
      <xdr:row>202</xdr:row>
      <xdr:rowOff>139320</xdr:rowOff>
    </xdr:from>
    <xdr:ext cx="360" cy="188925"/>
    <xdr:pic>
      <xdr:nvPicPr>
        <xdr:cNvPr id="123" name="6 Imagen">
          <a:extLst>
            <a:ext uri="{FF2B5EF4-FFF2-40B4-BE49-F238E27FC236}">
              <a16:creationId xmlns:a16="http://schemas.microsoft.com/office/drawing/2014/main" id="{71A360A6-BCBE-4752-A954-30DBA41748E7}"/>
            </a:ext>
          </a:extLst>
        </xdr:cNvPr>
        <xdr:cNvPicPr/>
      </xdr:nvPicPr>
      <xdr:blipFill>
        <a:blip xmlns:r="http://schemas.openxmlformats.org/officeDocument/2006/relationships" r:embed="rId4"/>
        <a:stretch/>
      </xdr:blipFill>
      <xdr:spPr>
        <a:xfrm>
          <a:off x="4530436" y="38945902"/>
          <a:ext cx="360" cy="188925"/>
        </a:xfrm>
        <a:prstGeom prst="rect">
          <a:avLst/>
        </a:prstGeom>
        <a:ln>
          <a:noFill/>
        </a:ln>
      </xdr:spPr>
    </xdr:pic>
    <xdr:clientData/>
  </xdr:oneCellAnchor>
  <xdr:oneCellAnchor>
    <xdr:from>
      <xdr:col>14</xdr:col>
      <xdr:colOff>397080</xdr:colOff>
      <xdr:row>177</xdr:row>
      <xdr:rowOff>139320</xdr:rowOff>
    </xdr:from>
    <xdr:ext cx="360" cy="188925"/>
    <xdr:pic>
      <xdr:nvPicPr>
        <xdr:cNvPr id="124" name="6 Imagen">
          <a:extLst>
            <a:ext uri="{FF2B5EF4-FFF2-40B4-BE49-F238E27FC236}">
              <a16:creationId xmlns:a16="http://schemas.microsoft.com/office/drawing/2014/main" id="{75560BD7-D9A2-4AF7-B9FC-D0A085EC77DA}"/>
            </a:ext>
          </a:extLst>
        </xdr:cNvPr>
        <xdr:cNvPicPr/>
      </xdr:nvPicPr>
      <xdr:blipFill>
        <a:blip xmlns:r="http://schemas.openxmlformats.org/officeDocument/2006/relationships" r:embed="rId4"/>
        <a:stretch/>
      </xdr:blipFill>
      <xdr:spPr>
        <a:xfrm>
          <a:off x="6687044" y="33625756"/>
          <a:ext cx="360" cy="188925"/>
        </a:xfrm>
        <a:prstGeom prst="rect">
          <a:avLst/>
        </a:prstGeom>
        <a:ln>
          <a:noFill/>
        </a:ln>
      </xdr:spPr>
    </xdr:pic>
    <xdr:clientData/>
  </xdr:oneCellAnchor>
  <xdr:oneCellAnchor>
    <xdr:from>
      <xdr:col>13</xdr:col>
      <xdr:colOff>0</xdr:colOff>
      <xdr:row>204</xdr:row>
      <xdr:rowOff>139320</xdr:rowOff>
    </xdr:from>
    <xdr:ext cx="360" cy="188925"/>
    <xdr:pic>
      <xdr:nvPicPr>
        <xdr:cNvPr id="125" name="6 Imagen">
          <a:extLst>
            <a:ext uri="{FF2B5EF4-FFF2-40B4-BE49-F238E27FC236}">
              <a16:creationId xmlns:a16="http://schemas.microsoft.com/office/drawing/2014/main" id="{EC9DE8B6-6C12-425A-AD97-67D1DE48FAB4}"/>
            </a:ext>
          </a:extLst>
        </xdr:cNvPr>
        <xdr:cNvPicPr/>
      </xdr:nvPicPr>
      <xdr:blipFill>
        <a:blip xmlns:r="http://schemas.openxmlformats.org/officeDocument/2006/relationships" r:embed="rId4"/>
        <a:stretch/>
      </xdr:blipFill>
      <xdr:spPr>
        <a:xfrm>
          <a:off x="4530436" y="39361538"/>
          <a:ext cx="360" cy="188925"/>
        </a:xfrm>
        <a:prstGeom prst="rect">
          <a:avLst/>
        </a:prstGeom>
        <a:ln>
          <a:noFill/>
        </a:ln>
      </xdr:spPr>
    </xdr:pic>
    <xdr:clientData/>
  </xdr:oneCellAnchor>
  <xdr:oneCellAnchor>
    <xdr:from>
      <xdr:col>13</xdr:col>
      <xdr:colOff>0</xdr:colOff>
      <xdr:row>205</xdr:row>
      <xdr:rowOff>139320</xdr:rowOff>
    </xdr:from>
    <xdr:ext cx="360" cy="188925"/>
    <xdr:pic>
      <xdr:nvPicPr>
        <xdr:cNvPr id="126" name="6 Imagen">
          <a:extLst>
            <a:ext uri="{FF2B5EF4-FFF2-40B4-BE49-F238E27FC236}">
              <a16:creationId xmlns:a16="http://schemas.microsoft.com/office/drawing/2014/main" id="{B81E41CA-710C-4B22-8C31-9CF312A4752E}"/>
            </a:ext>
          </a:extLst>
        </xdr:cNvPr>
        <xdr:cNvPicPr/>
      </xdr:nvPicPr>
      <xdr:blipFill>
        <a:blip xmlns:r="http://schemas.openxmlformats.org/officeDocument/2006/relationships" r:embed="rId4"/>
        <a:stretch/>
      </xdr:blipFill>
      <xdr:spPr>
        <a:xfrm>
          <a:off x="4530436" y="39569356"/>
          <a:ext cx="360" cy="188925"/>
        </a:xfrm>
        <a:prstGeom prst="rect">
          <a:avLst/>
        </a:prstGeom>
        <a:ln>
          <a:noFill/>
        </a:ln>
      </xdr:spPr>
    </xdr:pic>
    <xdr:clientData/>
  </xdr:oneCellAnchor>
  <xdr:oneCellAnchor>
    <xdr:from>
      <xdr:col>15</xdr:col>
      <xdr:colOff>0</xdr:colOff>
      <xdr:row>179</xdr:row>
      <xdr:rowOff>118080</xdr:rowOff>
    </xdr:from>
    <xdr:ext cx="237473" cy="7560"/>
    <xdr:pic>
      <xdr:nvPicPr>
        <xdr:cNvPr id="127" name="6 Imagen">
          <a:extLst>
            <a:ext uri="{FF2B5EF4-FFF2-40B4-BE49-F238E27FC236}">
              <a16:creationId xmlns:a16="http://schemas.microsoft.com/office/drawing/2014/main" id="{3C189179-9D78-4893-92AD-2AD033D293EC}"/>
            </a:ext>
          </a:extLst>
        </xdr:cNvPr>
        <xdr:cNvPicPr/>
      </xdr:nvPicPr>
      <xdr:blipFill>
        <a:blip xmlns:r="http://schemas.openxmlformats.org/officeDocument/2006/relationships" r:embed="rId4"/>
        <a:stretch/>
      </xdr:blipFill>
      <xdr:spPr>
        <a:xfrm>
          <a:off x="7536873" y="34020153"/>
          <a:ext cx="237473" cy="7560"/>
        </a:xfrm>
        <a:prstGeom prst="rect">
          <a:avLst/>
        </a:prstGeom>
        <a:ln>
          <a:noFill/>
        </a:ln>
      </xdr:spPr>
    </xdr:pic>
    <xdr:clientData/>
  </xdr:oneCellAnchor>
  <xdr:oneCellAnchor>
    <xdr:from>
      <xdr:col>6</xdr:col>
      <xdr:colOff>397080</xdr:colOff>
      <xdr:row>176</xdr:row>
      <xdr:rowOff>139320</xdr:rowOff>
    </xdr:from>
    <xdr:ext cx="360" cy="188925"/>
    <xdr:pic>
      <xdr:nvPicPr>
        <xdr:cNvPr id="128" name="6 Imagen">
          <a:extLst>
            <a:ext uri="{FF2B5EF4-FFF2-40B4-BE49-F238E27FC236}">
              <a16:creationId xmlns:a16="http://schemas.microsoft.com/office/drawing/2014/main" id="{ABEE12EB-4B92-488C-BB70-08BFDB4F6DEA}"/>
            </a:ext>
          </a:extLst>
        </xdr:cNvPr>
        <xdr:cNvPicPr/>
      </xdr:nvPicPr>
      <xdr:blipFill>
        <a:blip xmlns:r="http://schemas.openxmlformats.org/officeDocument/2006/relationships" r:embed="rId4"/>
        <a:stretch/>
      </xdr:blipFill>
      <xdr:spPr>
        <a:xfrm>
          <a:off x="6569280" y="33710863"/>
          <a:ext cx="360" cy="188925"/>
        </a:xfrm>
        <a:prstGeom prst="rect">
          <a:avLst/>
        </a:prstGeom>
        <a:ln>
          <a:noFill/>
        </a:ln>
      </xdr:spPr>
    </xdr:pic>
    <xdr:clientData/>
  </xdr:oneCellAnchor>
  <xdr:oneCellAnchor>
    <xdr:from>
      <xdr:col>6</xdr:col>
      <xdr:colOff>0</xdr:colOff>
      <xdr:row>182</xdr:row>
      <xdr:rowOff>118080</xdr:rowOff>
    </xdr:from>
    <xdr:ext cx="237473" cy="7560"/>
    <xdr:pic>
      <xdr:nvPicPr>
        <xdr:cNvPr id="74" name="6 Imagen">
          <a:extLst>
            <a:ext uri="{FF2B5EF4-FFF2-40B4-BE49-F238E27FC236}">
              <a16:creationId xmlns:a16="http://schemas.microsoft.com/office/drawing/2014/main" id="{706F4436-7E5B-4FFF-9535-254D1DF33DBB}"/>
            </a:ext>
          </a:extLst>
        </xdr:cNvPr>
        <xdr:cNvPicPr/>
      </xdr:nvPicPr>
      <xdr:blipFill>
        <a:blip xmlns:r="http://schemas.openxmlformats.org/officeDocument/2006/relationships" r:embed="rId4"/>
        <a:stretch/>
      </xdr:blipFill>
      <xdr:spPr>
        <a:xfrm>
          <a:off x="5615940" y="36015900"/>
          <a:ext cx="237473" cy="7560"/>
        </a:xfrm>
        <a:prstGeom prst="rect">
          <a:avLst/>
        </a:prstGeom>
        <a:ln>
          <a:noFill/>
        </a:ln>
      </xdr:spPr>
    </xdr:pic>
    <xdr:clientData/>
  </xdr:oneCellAnchor>
  <xdr:oneCellAnchor>
    <xdr:from>
      <xdr:col>5</xdr:col>
      <xdr:colOff>0</xdr:colOff>
      <xdr:row>182</xdr:row>
      <xdr:rowOff>139320</xdr:rowOff>
    </xdr:from>
    <xdr:ext cx="360" cy="188925"/>
    <xdr:pic>
      <xdr:nvPicPr>
        <xdr:cNvPr id="75" name="6 Imagen">
          <a:extLst>
            <a:ext uri="{FF2B5EF4-FFF2-40B4-BE49-F238E27FC236}">
              <a16:creationId xmlns:a16="http://schemas.microsoft.com/office/drawing/2014/main" id="{3E67EB41-F9E6-469F-AF7B-E930E7B4CB21}"/>
            </a:ext>
          </a:extLst>
        </xdr:cNvPr>
        <xdr:cNvPicPr/>
      </xdr:nvPicPr>
      <xdr:blipFill>
        <a:blip xmlns:r="http://schemas.openxmlformats.org/officeDocument/2006/relationships" r:embed="rId4"/>
        <a:stretch/>
      </xdr:blipFill>
      <xdr:spPr>
        <a:xfrm>
          <a:off x="4191000" y="36037140"/>
          <a:ext cx="360" cy="188925"/>
        </a:xfrm>
        <a:prstGeom prst="rect">
          <a:avLst/>
        </a:prstGeom>
        <a:ln>
          <a:noFill/>
        </a:ln>
      </xdr:spPr>
    </xdr:pic>
    <xdr:clientData/>
  </xdr:oneCellAnchor>
  <xdr:oneCellAnchor>
    <xdr:from>
      <xdr:col>5</xdr:col>
      <xdr:colOff>0</xdr:colOff>
      <xdr:row>182</xdr:row>
      <xdr:rowOff>139320</xdr:rowOff>
    </xdr:from>
    <xdr:ext cx="360" cy="360"/>
    <xdr:pic>
      <xdr:nvPicPr>
        <xdr:cNvPr id="76" name="6 Imagen">
          <a:extLst>
            <a:ext uri="{FF2B5EF4-FFF2-40B4-BE49-F238E27FC236}">
              <a16:creationId xmlns:a16="http://schemas.microsoft.com/office/drawing/2014/main" id="{B05192EA-1106-426C-96D5-25A634EE6B40}"/>
            </a:ext>
          </a:extLst>
        </xdr:cNvPr>
        <xdr:cNvPicPr/>
      </xdr:nvPicPr>
      <xdr:blipFill>
        <a:blip xmlns:r="http://schemas.openxmlformats.org/officeDocument/2006/relationships" r:embed="rId4"/>
        <a:stretch/>
      </xdr:blipFill>
      <xdr:spPr>
        <a:xfrm>
          <a:off x="4191000" y="36037140"/>
          <a:ext cx="360" cy="360"/>
        </a:xfrm>
        <a:prstGeom prst="rect">
          <a:avLst/>
        </a:prstGeom>
        <a:ln>
          <a:noFill/>
        </a:ln>
      </xdr:spPr>
    </xdr:pic>
    <xdr:clientData/>
  </xdr:oneCellAnchor>
  <xdr:oneCellAnchor>
    <xdr:from>
      <xdr:col>5</xdr:col>
      <xdr:colOff>0</xdr:colOff>
      <xdr:row>179</xdr:row>
      <xdr:rowOff>139320</xdr:rowOff>
    </xdr:from>
    <xdr:ext cx="360" cy="188925"/>
    <xdr:pic>
      <xdr:nvPicPr>
        <xdr:cNvPr id="77" name="6 Imagen">
          <a:extLst>
            <a:ext uri="{FF2B5EF4-FFF2-40B4-BE49-F238E27FC236}">
              <a16:creationId xmlns:a16="http://schemas.microsoft.com/office/drawing/2014/main" id="{833FBFD6-305C-46CB-860B-068B7D49AC8E}"/>
            </a:ext>
          </a:extLst>
        </xdr:cNvPr>
        <xdr:cNvPicPr/>
      </xdr:nvPicPr>
      <xdr:blipFill>
        <a:blip xmlns:r="http://schemas.openxmlformats.org/officeDocument/2006/relationships" r:embed="rId4"/>
        <a:stretch/>
      </xdr:blipFill>
      <xdr:spPr>
        <a:xfrm>
          <a:off x="4191000" y="35282760"/>
          <a:ext cx="360" cy="188925"/>
        </a:xfrm>
        <a:prstGeom prst="rect">
          <a:avLst/>
        </a:prstGeom>
        <a:ln>
          <a:noFill/>
        </a:ln>
      </xdr:spPr>
    </xdr:pic>
    <xdr:clientData/>
  </xdr:oneCellAnchor>
  <xdr:oneCellAnchor>
    <xdr:from>
      <xdr:col>5</xdr:col>
      <xdr:colOff>0</xdr:colOff>
      <xdr:row>181</xdr:row>
      <xdr:rowOff>139320</xdr:rowOff>
    </xdr:from>
    <xdr:ext cx="360" cy="188925"/>
    <xdr:pic>
      <xdr:nvPicPr>
        <xdr:cNvPr id="78" name="6 Imagen">
          <a:extLst>
            <a:ext uri="{FF2B5EF4-FFF2-40B4-BE49-F238E27FC236}">
              <a16:creationId xmlns:a16="http://schemas.microsoft.com/office/drawing/2014/main" id="{A33459CF-A9A4-4123-A02D-CCAFB9F1E478}"/>
            </a:ext>
          </a:extLst>
        </xdr:cNvPr>
        <xdr:cNvPicPr/>
      </xdr:nvPicPr>
      <xdr:blipFill>
        <a:blip xmlns:r="http://schemas.openxmlformats.org/officeDocument/2006/relationships" r:embed="rId4"/>
        <a:stretch/>
      </xdr:blipFill>
      <xdr:spPr>
        <a:xfrm>
          <a:off x="4191000" y="35823780"/>
          <a:ext cx="360" cy="188925"/>
        </a:xfrm>
        <a:prstGeom prst="rect">
          <a:avLst/>
        </a:prstGeom>
        <a:ln>
          <a:noFill/>
        </a:ln>
      </xdr:spPr>
    </xdr:pic>
    <xdr:clientData/>
  </xdr:oneCellAnchor>
  <xdr:oneCellAnchor>
    <xdr:from>
      <xdr:col>5</xdr:col>
      <xdr:colOff>0</xdr:colOff>
      <xdr:row>182</xdr:row>
      <xdr:rowOff>139320</xdr:rowOff>
    </xdr:from>
    <xdr:ext cx="360" cy="188925"/>
    <xdr:pic>
      <xdr:nvPicPr>
        <xdr:cNvPr id="79" name="6 Imagen">
          <a:extLst>
            <a:ext uri="{FF2B5EF4-FFF2-40B4-BE49-F238E27FC236}">
              <a16:creationId xmlns:a16="http://schemas.microsoft.com/office/drawing/2014/main" id="{C9F961F2-4567-4B25-B479-600B3E392585}"/>
            </a:ext>
          </a:extLst>
        </xdr:cNvPr>
        <xdr:cNvPicPr/>
      </xdr:nvPicPr>
      <xdr:blipFill>
        <a:blip xmlns:r="http://schemas.openxmlformats.org/officeDocument/2006/relationships" r:embed="rId4"/>
        <a:stretch/>
      </xdr:blipFill>
      <xdr:spPr>
        <a:xfrm>
          <a:off x="4191000" y="36037140"/>
          <a:ext cx="360" cy="188925"/>
        </a:xfrm>
        <a:prstGeom prst="rect">
          <a:avLst/>
        </a:prstGeom>
        <a:ln>
          <a:noFill/>
        </a:ln>
      </xdr:spPr>
    </xdr:pic>
    <xdr:clientData/>
  </xdr:oneCellAnchor>
  <xdr:oneCellAnchor>
    <xdr:from>
      <xdr:col>6</xdr:col>
      <xdr:colOff>0</xdr:colOff>
      <xdr:row>181</xdr:row>
      <xdr:rowOff>205995</xdr:rowOff>
    </xdr:from>
    <xdr:ext cx="360" cy="188925"/>
    <xdr:pic>
      <xdr:nvPicPr>
        <xdr:cNvPr id="80" name="6 Imagen">
          <a:extLst>
            <a:ext uri="{FF2B5EF4-FFF2-40B4-BE49-F238E27FC236}">
              <a16:creationId xmlns:a16="http://schemas.microsoft.com/office/drawing/2014/main" id="{C9E5A6D3-8504-462C-B3BD-995853CA67BD}"/>
            </a:ext>
          </a:extLst>
        </xdr:cNvPr>
        <xdr:cNvPicPr/>
      </xdr:nvPicPr>
      <xdr:blipFill>
        <a:blip xmlns:r="http://schemas.openxmlformats.org/officeDocument/2006/relationships" r:embed="rId4"/>
        <a:stretch/>
      </xdr:blipFill>
      <xdr:spPr>
        <a:xfrm>
          <a:off x="5615940" y="35890455"/>
          <a:ext cx="360" cy="188925"/>
        </a:xfrm>
        <a:prstGeom prst="rect">
          <a:avLst/>
        </a:prstGeom>
        <a:ln>
          <a:noFill/>
        </a:ln>
      </xdr:spPr>
    </xdr:pic>
    <xdr:clientData/>
  </xdr:oneCellAnchor>
  <xdr:oneCellAnchor>
    <xdr:from>
      <xdr:col>14</xdr:col>
      <xdr:colOff>0</xdr:colOff>
      <xdr:row>182</xdr:row>
      <xdr:rowOff>118080</xdr:rowOff>
    </xdr:from>
    <xdr:ext cx="237473" cy="7560"/>
    <xdr:pic>
      <xdr:nvPicPr>
        <xdr:cNvPr id="81" name="6 Imagen">
          <a:extLst>
            <a:ext uri="{FF2B5EF4-FFF2-40B4-BE49-F238E27FC236}">
              <a16:creationId xmlns:a16="http://schemas.microsoft.com/office/drawing/2014/main" id="{9140B467-9DD7-48DE-9B06-C16BF28B8CB7}"/>
            </a:ext>
          </a:extLst>
        </xdr:cNvPr>
        <xdr:cNvPicPr/>
      </xdr:nvPicPr>
      <xdr:blipFill>
        <a:blip xmlns:r="http://schemas.openxmlformats.org/officeDocument/2006/relationships" r:embed="rId4"/>
        <a:stretch/>
      </xdr:blipFill>
      <xdr:spPr>
        <a:xfrm>
          <a:off x="5615940" y="36015900"/>
          <a:ext cx="237473" cy="7560"/>
        </a:xfrm>
        <a:prstGeom prst="rect">
          <a:avLst/>
        </a:prstGeom>
        <a:ln>
          <a:noFill/>
        </a:ln>
      </xdr:spPr>
    </xdr:pic>
    <xdr:clientData/>
  </xdr:oneCellAnchor>
  <xdr:oneCellAnchor>
    <xdr:from>
      <xdr:col>13</xdr:col>
      <xdr:colOff>0</xdr:colOff>
      <xdr:row>182</xdr:row>
      <xdr:rowOff>139320</xdr:rowOff>
    </xdr:from>
    <xdr:ext cx="360" cy="188925"/>
    <xdr:pic>
      <xdr:nvPicPr>
        <xdr:cNvPr id="82" name="6 Imagen">
          <a:extLst>
            <a:ext uri="{FF2B5EF4-FFF2-40B4-BE49-F238E27FC236}">
              <a16:creationId xmlns:a16="http://schemas.microsoft.com/office/drawing/2014/main" id="{9C88415E-D60A-47F2-84FD-9DFE911AEA45}"/>
            </a:ext>
          </a:extLst>
        </xdr:cNvPr>
        <xdr:cNvPicPr/>
      </xdr:nvPicPr>
      <xdr:blipFill>
        <a:blip xmlns:r="http://schemas.openxmlformats.org/officeDocument/2006/relationships" r:embed="rId4"/>
        <a:stretch/>
      </xdr:blipFill>
      <xdr:spPr>
        <a:xfrm>
          <a:off x="4191000" y="36037140"/>
          <a:ext cx="360" cy="188925"/>
        </a:xfrm>
        <a:prstGeom prst="rect">
          <a:avLst/>
        </a:prstGeom>
        <a:ln>
          <a:noFill/>
        </a:ln>
      </xdr:spPr>
    </xdr:pic>
    <xdr:clientData/>
  </xdr:oneCellAnchor>
  <xdr:oneCellAnchor>
    <xdr:from>
      <xdr:col>13</xdr:col>
      <xdr:colOff>0</xdr:colOff>
      <xdr:row>182</xdr:row>
      <xdr:rowOff>139320</xdr:rowOff>
    </xdr:from>
    <xdr:ext cx="360" cy="360"/>
    <xdr:pic>
      <xdr:nvPicPr>
        <xdr:cNvPr id="83" name="6 Imagen">
          <a:extLst>
            <a:ext uri="{FF2B5EF4-FFF2-40B4-BE49-F238E27FC236}">
              <a16:creationId xmlns:a16="http://schemas.microsoft.com/office/drawing/2014/main" id="{9B8BC12A-9158-45B2-A698-54510C05AAD1}"/>
            </a:ext>
          </a:extLst>
        </xdr:cNvPr>
        <xdr:cNvPicPr/>
      </xdr:nvPicPr>
      <xdr:blipFill>
        <a:blip xmlns:r="http://schemas.openxmlformats.org/officeDocument/2006/relationships" r:embed="rId4"/>
        <a:stretch/>
      </xdr:blipFill>
      <xdr:spPr>
        <a:xfrm>
          <a:off x="4191000" y="36037140"/>
          <a:ext cx="360" cy="360"/>
        </a:xfrm>
        <a:prstGeom prst="rect">
          <a:avLst/>
        </a:prstGeom>
        <a:ln>
          <a:noFill/>
        </a:ln>
      </xdr:spPr>
    </xdr:pic>
    <xdr:clientData/>
  </xdr:oneCellAnchor>
  <xdr:oneCellAnchor>
    <xdr:from>
      <xdr:col>13</xdr:col>
      <xdr:colOff>0</xdr:colOff>
      <xdr:row>179</xdr:row>
      <xdr:rowOff>139320</xdr:rowOff>
    </xdr:from>
    <xdr:ext cx="360" cy="188925"/>
    <xdr:pic>
      <xdr:nvPicPr>
        <xdr:cNvPr id="84" name="6 Imagen">
          <a:extLst>
            <a:ext uri="{FF2B5EF4-FFF2-40B4-BE49-F238E27FC236}">
              <a16:creationId xmlns:a16="http://schemas.microsoft.com/office/drawing/2014/main" id="{9059F675-90D9-438E-B01B-7A583C012A5B}"/>
            </a:ext>
          </a:extLst>
        </xdr:cNvPr>
        <xdr:cNvPicPr/>
      </xdr:nvPicPr>
      <xdr:blipFill>
        <a:blip xmlns:r="http://schemas.openxmlformats.org/officeDocument/2006/relationships" r:embed="rId4"/>
        <a:stretch/>
      </xdr:blipFill>
      <xdr:spPr>
        <a:xfrm>
          <a:off x="4191000" y="35282760"/>
          <a:ext cx="360" cy="188925"/>
        </a:xfrm>
        <a:prstGeom prst="rect">
          <a:avLst/>
        </a:prstGeom>
        <a:ln>
          <a:noFill/>
        </a:ln>
      </xdr:spPr>
    </xdr:pic>
    <xdr:clientData/>
  </xdr:oneCellAnchor>
  <xdr:oneCellAnchor>
    <xdr:from>
      <xdr:col>13</xdr:col>
      <xdr:colOff>0</xdr:colOff>
      <xdr:row>181</xdr:row>
      <xdr:rowOff>139320</xdr:rowOff>
    </xdr:from>
    <xdr:ext cx="360" cy="188925"/>
    <xdr:pic>
      <xdr:nvPicPr>
        <xdr:cNvPr id="85" name="6 Imagen">
          <a:extLst>
            <a:ext uri="{FF2B5EF4-FFF2-40B4-BE49-F238E27FC236}">
              <a16:creationId xmlns:a16="http://schemas.microsoft.com/office/drawing/2014/main" id="{A94A33D6-8C7F-4B9E-A015-1B28461ACACB}"/>
            </a:ext>
          </a:extLst>
        </xdr:cNvPr>
        <xdr:cNvPicPr/>
      </xdr:nvPicPr>
      <xdr:blipFill>
        <a:blip xmlns:r="http://schemas.openxmlformats.org/officeDocument/2006/relationships" r:embed="rId4"/>
        <a:stretch/>
      </xdr:blipFill>
      <xdr:spPr>
        <a:xfrm>
          <a:off x="4191000" y="3582378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86" name="6 Imagen">
          <a:extLst>
            <a:ext uri="{FF2B5EF4-FFF2-40B4-BE49-F238E27FC236}">
              <a16:creationId xmlns:a16="http://schemas.microsoft.com/office/drawing/2014/main" id="{D4200C31-60AE-4F30-B33F-A5E92777C72C}"/>
            </a:ext>
          </a:extLst>
        </xdr:cNvPr>
        <xdr:cNvPicPr/>
      </xdr:nvPicPr>
      <xdr:blipFill>
        <a:blip xmlns:r="http://schemas.openxmlformats.org/officeDocument/2006/relationships" r:embed="rId4"/>
        <a:stretch/>
      </xdr:blipFill>
      <xdr:spPr>
        <a:xfrm>
          <a:off x="4191000" y="36037140"/>
          <a:ext cx="360" cy="188925"/>
        </a:xfrm>
        <a:prstGeom prst="rect">
          <a:avLst/>
        </a:prstGeom>
        <a:ln>
          <a:noFill/>
        </a:ln>
      </xdr:spPr>
    </xdr:pic>
    <xdr:clientData/>
  </xdr:oneCellAnchor>
  <xdr:oneCellAnchor>
    <xdr:from>
      <xdr:col>14</xdr:col>
      <xdr:colOff>0</xdr:colOff>
      <xdr:row>181</xdr:row>
      <xdr:rowOff>205995</xdr:rowOff>
    </xdr:from>
    <xdr:ext cx="360" cy="188925"/>
    <xdr:pic>
      <xdr:nvPicPr>
        <xdr:cNvPr id="87" name="6 Imagen">
          <a:extLst>
            <a:ext uri="{FF2B5EF4-FFF2-40B4-BE49-F238E27FC236}">
              <a16:creationId xmlns:a16="http://schemas.microsoft.com/office/drawing/2014/main" id="{15A7A55E-3694-48B2-B7FE-AC7A4D093CE6}"/>
            </a:ext>
          </a:extLst>
        </xdr:cNvPr>
        <xdr:cNvPicPr/>
      </xdr:nvPicPr>
      <xdr:blipFill>
        <a:blip xmlns:r="http://schemas.openxmlformats.org/officeDocument/2006/relationships" r:embed="rId4"/>
        <a:stretch/>
      </xdr:blipFill>
      <xdr:spPr>
        <a:xfrm>
          <a:off x="5615940" y="35890455"/>
          <a:ext cx="360" cy="188925"/>
        </a:xfrm>
        <a:prstGeom prst="rect">
          <a:avLst/>
        </a:prstGeom>
        <a:ln>
          <a:noFill/>
        </a:ln>
      </xdr:spPr>
    </xdr:pic>
    <xdr:clientData/>
  </xdr:oneCellAnchor>
  <xdr:oneCellAnchor>
    <xdr:from>
      <xdr:col>14</xdr:col>
      <xdr:colOff>0</xdr:colOff>
      <xdr:row>181</xdr:row>
      <xdr:rowOff>205995</xdr:rowOff>
    </xdr:from>
    <xdr:ext cx="360" cy="188925"/>
    <xdr:pic>
      <xdr:nvPicPr>
        <xdr:cNvPr id="88" name="6 Imagen">
          <a:extLst>
            <a:ext uri="{FF2B5EF4-FFF2-40B4-BE49-F238E27FC236}">
              <a16:creationId xmlns:a16="http://schemas.microsoft.com/office/drawing/2014/main" id="{9B29F817-8D6B-4BAB-A540-1A6996647FC0}"/>
            </a:ext>
          </a:extLst>
        </xdr:cNvPr>
        <xdr:cNvPicPr/>
      </xdr:nvPicPr>
      <xdr:blipFill>
        <a:blip xmlns:r="http://schemas.openxmlformats.org/officeDocument/2006/relationships" r:embed="rId4"/>
        <a:stretch/>
      </xdr:blipFill>
      <xdr:spPr>
        <a:xfrm>
          <a:off x="16139160" y="36225735"/>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89" name="6 Imagen">
          <a:extLst>
            <a:ext uri="{FF2B5EF4-FFF2-40B4-BE49-F238E27FC236}">
              <a16:creationId xmlns:a16="http://schemas.microsoft.com/office/drawing/2014/main" id="{46D5D6C6-AC66-4DF0-A977-9DEE39D7EFB2}"/>
            </a:ext>
          </a:extLst>
        </xdr:cNvPr>
        <xdr:cNvPicPr/>
      </xdr:nvPicPr>
      <xdr:blipFill>
        <a:blip xmlns:r="http://schemas.openxmlformats.org/officeDocument/2006/relationships" r:embed="rId4"/>
        <a:stretch/>
      </xdr:blipFill>
      <xdr:spPr>
        <a:xfrm>
          <a:off x="14439900" y="36372420"/>
          <a:ext cx="360" cy="188925"/>
        </a:xfrm>
        <a:prstGeom prst="rect">
          <a:avLst/>
        </a:prstGeom>
        <a:ln>
          <a:noFill/>
        </a:ln>
      </xdr:spPr>
    </xdr:pic>
    <xdr:clientData/>
  </xdr:oneCellAnchor>
  <xdr:oneCellAnchor>
    <xdr:from>
      <xdr:col>13</xdr:col>
      <xdr:colOff>0</xdr:colOff>
      <xdr:row>182</xdr:row>
      <xdr:rowOff>139320</xdr:rowOff>
    </xdr:from>
    <xdr:ext cx="360" cy="360"/>
    <xdr:pic>
      <xdr:nvPicPr>
        <xdr:cNvPr id="90" name="6 Imagen">
          <a:extLst>
            <a:ext uri="{FF2B5EF4-FFF2-40B4-BE49-F238E27FC236}">
              <a16:creationId xmlns:a16="http://schemas.microsoft.com/office/drawing/2014/main" id="{AA86BD88-F84B-4065-BBD1-6C6A9281E8E8}"/>
            </a:ext>
          </a:extLst>
        </xdr:cNvPr>
        <xdr:cNvPicPr/>
      </xdr:nvPicPr>
      <xdr:blipFill>
        <a:blip xmlns:r="http://schemas.openxmlformats.org/officeDocument/2006/relationships" r:embed="rId4"/>
        <a:stretch/>
      </xdr:blipFill>
      <xdr:spPr>
        <a:xfrm>
          <a:off x="14439900" y="36372420"/>
          <a:ext cx="360" cy="360"/>
        </a:xfrm>
        <a:prstGeom prst="rect">
          <a:avLst/>
        </a:prstGeom>
        <a:ln>
          <a:noFill/>
        </a:ln>
      </xdr:spPr>
    </xdr:pic>
    <xdr:clientData/>
  </xdr:oneCellAnchor>
  <xdr:oneCellAnchor>
    <xdr:from>
      <xdr:col>13</xdr:col>
      <xdr:colOff>0</xdr:colOff>
      <xdr:row>181</xdr:row>
      <xdr:rowOff>139320</xdr:rowOff>
    </xdr:from>
    <xdr:ext cx="360" cy="188925"/>
    <xdr:pic>
      <xdr:nvPicPr>
        <xdr:cNvPr id="91" name="6 Imagen">
          <a:extLst>
            <a:ext uri="{FF2B5EF4-FFF2-40B4-BE49-F238E27FC236}">
              <a16:creationId xmlns:a16="http://schemas.microsoft.com/office/drawing/2014/main" id="{305A8DD1-3022-439F-BC03-DD32BC4FF822}"/>
            </a:ext>
          </a:extLst>
        </xdr:cNvPr>
        <xdr:cNvPicPr/>
      </xdr:nvPicPr>
      <xdr:blipFill>
        <a:blip xmlns:r="http://schemas.openxmlformats.org/officeDocument/2006/relationships" r:embed="rId4"/>
        <a:stretch/>
      </xdr:blipFill>
      <xdr:spPr>
        <a:xfrm>
          <a:off x="14439900" y="3615906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92" name="6 Imagen">
          <a:extLst>
            <a:ext uri="{FF2B5EF4-FFF2-40B4-BE49-F238E27FC236}">
              <a16:creationId xmlns:a16="http://schemas.microsoft.com/office/drawing/2014/main" id="{4F67373D-E60C-44B1-BE39-B8BC65C476DA}"/>
            </a:ext>
          </a:extLst>
        </xdr:cNvPr>
        <xdr:cNvPicPr/>
      </xdr:nvPicPr>
      <xdr:blipFill>
        <a:blip xmlns:r="http://schemas.openxmlformats.org/officeDocument/2006/relationships" r:embed="rId4"/>
        <a:stretch/>
      </xdr:blipFill>
      <xdr:spPr>
        <a:xfrm>
          <a:off x="14439900" y="36372420"/>
          <a:ext cx="360" cy="188925"/>
        </a:xfrm>
        <a:prstGeom prst="rect">
          <a:avLst/>
        </a:prstGeom>
        <a:ln>
          <a:noFill/>
        </a:ln>
      </xdr:spPr>
    </xdr:pic>
    <xdr:clientData/>
  </xdr:oneCellAnchor>
  <xdr:oneCellAnchor>
    <xdr:from>
      <xdr:col>13</xdr:col>
      <xdr:colOff>418852</xdr:colOff>
      <xdr:row>182</xdr:row>
      <xdr:rowOff>117549</xdr:rowOff>
    </xdr:from>
    <xdr:ext cx="360" cy="188925"/>
    <xdr:pic>
      <xdr:nvPicPr>
        <xdr:cNvPr id="93" name="6 Imagen">
          <a:extLst>
            <a:ext uri="{FF2B5EF4-FFF2-40B4-BE49-F238E27FC236}">
              <a16:creationId xmlns:a16="http://schemas.microsoft.com/office/drawing/2014/main" id="{027C5E2C-0762-412D-85DF-DD36ED04EEBF}"/>
            </a:ext>
          </a:extLst>
        </xdr:cNvPr>
        <xdr:cNvPicPr/>
      </xdr:nvPicPr>
      <xdr:blipFill>
        <a:blip xmlns:r="http://schemas.openxmlformats.org/officeDocument/2006/relationships" r:embed="rId4"/>
        <a:stretch/>
      </xdr:blipFill>
      <xdr:spPr>
        <a:xfrm>
          <a:off x="14858752" y="36350649"/>
          <a:ext cx="360" cy="188925"/>
        </a:xfrm>
        <a:prstGeom prst="rect">
          <a:avLst/>
        </a:prstGeom>
        <a:ln>
          <a:noFill/>
        </a:ln>
      </xdr:spPr>
    </xdr:pic>
    <xdr:clientData/>
  </xdr:oneCellAnchor>
  <xdr:oneCellAnchor>
    <xdr:from>
      <xdr:col>14</xdr:col>
      <xdr:colOff>0</xdr:colOff>
      <xdr:row>179</xdr:row>
      <xdr:rowOff>139320</xdr:rowOff>
    </xdr:from>
    <xdr:ext cx="360" cy="188925"/>
    <xdr:pic>
      <xdr:nvPicPr>
        <xdr:cNvPr id="94" name="6 Imagen">
          <a:extLst>
            <a:ext uri="{FF2B5EF4-FFF2-40B4-BE49-F238E27FC236}">
              <a16:creationId xmlns:a16="http://schemas.microsoft.com/office/drawing/2014/main" id="{AA2EB99C-3547-4B1D-BAD7-441A82CA6B91}"/>
            </a:ext>
          </a:extLst>
        </xdr:cNvPr>
        <xdr:cNvPicPr/>
      </xdr:nvPicPr>
      <xdr:blipFill>
        <a:blip xmlns:r="http://schemas.openxmlformats.org/officeDocument/2006/relationships" r:embed="rId4"/>
        <a:stretch/>
      </xdr:blipFill>
      <xdr:spPr>
        <a:xfrm>
          <a:off x="16139160" y="35663760"/>
          <a:ext cx="360" cy="188925"/>
        </a:xfrm>
        <a:prstGeom prst="rect">
          <a:avLst/>
        </a:prstGeom>
        <a:ln>
          <a:noFill/>
        </a:ln>
      </xdr:spPr>
    </xdr:pic>
    <xdr:clientData/>
  </xdr:oneCellAnchor>
  <xdr:oneCellAnchor>
    <xdr:from>
      <xdr:col>13</xdr:col>
      <xdr:colOff>0</xdr:colOff>
      <xdr:row>179</xdr:row>
      <xdr:rowOff>139320</xdr:rowOff>
    </xdr:from>
    <xdr:ext cx="360" cy="188925"/>
    <xdr:pic>
      <xdr:nvPicPr>
        <xdr:cNvPr id="95" name="6 Imagen">
          <a:extLst>
            <a:ext uri="{FF2B5EF4-FFF2-40B4-BE49-F238E27FC236}">
              <a16:creationId xmlns:a16="http://schemas.microsoft.com/office/drawing/2014/main" id="{BAD60075-9B68-4991-A679-7275D6058EFE}"/>
            </a:ext>
          </a:extLst>
        </xdr:cNvPr>
        <xdr:cNvPicPr/>
      </xdr:nvPicPr>
      <xdr:blipFill>
        <a:blip xmlns:r="http://schemas.openxmlformats.org/officeDocument/2006/relationships" r:embed="rId4"/>
        <a:stretch/>
      </xdr:blipFill>
      <xdr:spPr>
        <a:xfrm>
          <a:off x="14439900" y="35663760"/>
          <a:ext cx="360" cy="188925"/>
        </a:xfrm>
        <a:prstGeom prst="rect">
          <a:avLst/>
        </a:prstGeom>
        <a:ln>
          <a:noFill/>
        </a:ln>
      </xdr:spPr>
    </xdr:pic>
    <xdr:clientData/>
  </xdr:oneCellAnchor>
  <xdr:oneCellAnchor>
    <xdr:from>
      <xdr:col>13</xdr:col>
      <xdr:colOff>418852</xdr:colOff>
      <xdr:row>180</xdr:row>
      <xdr:rowOff>117549</xdr:rowOff>
    </xdr:from>
    <xdr:ext cx="360" cy="188925"/>
    <xdr:pic>
      <xdr:nvPicPr>
        <xdr:cNvPr id="96" name="6 Imagen">
          <a:extLst>
            <a:ext uri="{FF2B5EF4-FFF2-40B4-BE49-F238E27FC236}">
              <a16:creationId xmlns:a16="http://schemas.microsoft.com/office/drawing/2014/main" id="{A4CEF882-AB47-4193-BB96-788C77D18279}"/>
            </a:ext>
          </a:extLst>
        </xdr:cNvPr>
        <xdr:cNvPicPr/>
      </xdr:nvPicPr>
      <xdr:blipFill>
        <a:blip xmlns:r="http://schemas.openxmlformats.org/officeDocument/2006/relationships" r:embed="rId4"/>
        <a:stretch/>
      </xdr:blipFill>
      <xdr:spPr>
        <a:xfrm>
          <a:off x="14858752" y="35923929"/>
          <a:ext cx="360" cy="188925"/>
        </a:xfrm>
        <a:prstGeom prst="rect">
          <a:avLst/>
        </a:prstGeom>
        <a:ln>
          <a:noFill/>
        </a:ln>
      </xdr:spPr>
    </xdr:pic>
    <xdr:clientData/>
  </xdr:oneCellAnchor>
  <xdr:oneCellAnchor>
    <xdr:from>
      <xdr:col>13</xdr:col>
      <xdr:colOff>0</xdr:colOff>
      <xdr:row>181</xdr:row>
      <xdr:rowOff>139320</xdr:rowOff>
    </xdr:from>
    <xdr:ext cx="360" cy="188925"/>
    <xdr:pic>
      <xdr:nvPicPr>
        <xdr:cNvPr id="97" name="6 Imagen">
          <a:extLst>
            <a:ext uri="{FF2B5EF4-FFF2-40B4-BE49-F238E27FC236}">
              <a16:creationId xmlns:a16="http://schemas.microsoft.com/office/drawing/2014/main" id="{E679455B-E671-4BD2-9F49-7CB6532603C1}"/>
            </a:ext>
          </a:extLst>
        </xdr:cNvPr>
        <xdr:cNvPicPr/>
      </xdr:nvPicPr>
      <xdr:blipFill>
        <a:blip xmlns:r="http://schemas.openxmlformats.org/officeDocument/2006/relationships" r:embed="rId4"/>
        <a:stretch/>
      </xdr:blipFill>
      <xdr:spPr>
        <a:xfrm>
          <a:off x="14439900" y="36159060"/>
          <a:ext cx="360" cy="188925"/>
        </a:xfrm>
        <a:prstGeom prst="rect">
          <a:avLst/>
        </a:prstGeom>
        <a:ln>
          <a:noFill/>
        </a:ln>
      </xdr:spPr>
    </xdr:pic>
    <xdr:clientData/>
  </xdr:oneCellAnchor>
  <xdr:oneCellAnchor>
    <xdr:from>
      <xdr:col>13</xdr:col>
      <xdr:colOff>418852</xdr:colOff>
      <xdr:row>181</xdr:row>
      <xdr:rowOff>117549</xdr:rowOff>
    </xdr:from>
    <xdr:ext cx="360" cy="188925"/>
    <xdr:pic>
      <xdr:nvPicPr>
        <xdr:cNvPr id="98" name="6 Imagen">
          <a:extLst>
            <a:ext uri="{FF2B5EF4-FFF2-40B4-BE49-F238E27FC236}">
              <a16:creationId xmlns:a16="http://schemas.microsoft.com/office/drawing/2014/main" id="{0D6DF1D0-118D-4980-9C32-CCA8BCD392E7}"/>
            </a:ext>
          </a:extLst>
        </xdr:cNvPr>
        <xdr:cNvPicPr/>
      </xdr:nvPicPr>
      <xdr:blipFill>
        <a:blip xmlns:r="http://schemas.openxmlformats.org/officeDocument/2006/relationships" r:embed="rId4"/>
        <a:stretch/>
      </xdr:blipFill>
      <xdr:spPr>
        <a:xfrm>
          <a:off x="14858752" y="36137289"/>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99" name="6 Imagen">
          <a:extLst>
            <a:ext uri="{FF2B5EF4-FFF2-40B4-BE49-F238E27FC236}">
              <a16:creationId xmlns:a16="http://schemas.microsoft.com/office/drawing/2014/main" id="{D01B175A-CA39-47AF-929D-093B94EDF106}"/>
            </a:ext>
          </a:extLst>
        </xdr:cNvPr>
        <xdr:cNvPicPr/>
      </xdr:nvPicPr>
      <xdr:blipFill>
        <a:blip xmlns:r="http://schemas.openxmlformats.org/officeDocument/2006/relationships" r:embed="rId4"/>
        <a:stretch/>
      </xdr:blipFill>
      <xdr:spPr>
        <a:xfrm>
          <a:off x="14439900" y="36585780"/>
          <a:ext cx="360" cy="188925"/>
        </a:xfrm>
        <a:prstGeom prst="rect">
          <a:avLst/>
        </a:prstGeom>
        <a:ln>
          <a:noFill/>
        </a:ln>
      </xdr:spPr>
    </xdr:pic>
    <xdr:clientData/>
  </xdr:oneCellAnchor>
  <xdr:oneCellAnchor>
    <xdr:from>
      <xdr:col>13</xdr:col>
      <xdr:colOff>0</xdr:colOff>
      <xdr:row>183</xdr:row>
      <xdr:rowOff>139320</xdr:rowOff>
    </xdr:from>
    <xdr:ext cx="360" cy="360"/>
    <xdr:pic>
      <xdr:nvPicPr>
        <xdr:cNvPr id="100" name="6 Imagen">
          <a:extLst>
            <a:ext uri="{FF2B5EF4-FFF2-40B4-BE49-F238E27FC236}">
              <a16:creationId xmlns:a16="http://schemas.microsoft.com/office/drawing/2014/main" id="{A3A773F3-728A-4219-9B58-168D9CB8C81C}"/>
            </a:ext>
          </a:extLst>
        </xdr:cNvPr>
        <xdr:cNvPicPr/>
      </xdr:nvPicPr>
      <xdr:blipFill>
        <a:blip xmlns:r="http://schemas.openxmlformats.org/officeDocument/2006/relationships" r:embed="rId4"/>
        <a:stretch/>
      </xdr:blipFill>
      <xdr:spPr>
        <a:xfrm>
          <a:off x="14439900" y="36585780"/>
          <a:ext cx="360" cy="360"/>
        </a:xfrm>
        <a:prstGeom prst="rect">
          <a:avLst/>
        </a:prstGeom>
        <a:ln>
          <a:noFill/>
        </a:ln>
      </xdr:spPr>
    </xdr:pic>
    <xdr:clientData/>
  </xdr:oneCellAnchor>
  <xdr:oneCellAnchor>
    <xdr:from>
      <xdr:col>13</xdr:col>
      <xdr:colOff>0</xdr:colOff>
      <xdr:row>182</xdr:row>
      <xdr:rowOff>139320</xdr:rowOff>
    </xdr:from>
    <xdr:ext cx="360" cy="188925"/>
    <xdr:pic>
      <xdr:nvPicPr>
        <xdr:cNvPr id="101" name="6 Imagen">
          <a:extLst>
            <a:ext uri="{FF2B5EF4-FFF2-40B4-BE49-F238E27FC236}">
              <a16:creationId xmlns:a16="http://schemas.microsoft.com/office/drawing/2014/main" id="{A54ABCE9-A845-4318-8CB7-8AAFD378FD17}"/>
            </a:ext>
          </a:extLst>
        </xdr:cNvPr>
        <xdr:cNvPicPr/>
      </xdr:nvPicPr>
      <xdr:blipFill>
        <a:blip xmlns:r="http://schemas.openxmlformats.org/officeDocument/2006/relationships" r:embed="rId4"/>
        <a:stretch/>
      </xdr:blipFill>
      <xdr:spPr>
        <a:xfrm>
          <a:off x="14439900" y="36372420"/>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102" name="6 Imagen">
          <a:extLst>
            <a:ext uri="{FF2B5EF4-FFF2-40B4-BE49-F238E27FC236}">
              <a16:creationId xmlns:a16="http://schemas.microsoft.com/office/drawing/2014/main" id="{0115643D-873F-48D5-BCE9-771911F9BFE4}"/>
            </a:ext>
          </a:extLst>
        </xdr:cNvPr>
        <xdr:cNvPicPr/>
      </xdr:nvPicPr>
      <xdr:blipFill>
        <a:blip xmlns:r="http://schemas.openxmlformats.org/officeDocument/2006/relationships" r:embed="rId4"/>
        <a:stretch/>
      </xdr:blipFill>
      <xdr:spPr>
        <a:xfrm>
          <a:off x="14439900" y="36585780"/>
          <a:ext cx="360" cy="188925"/>
        </a:xfrm>
        <a:prstGeom prst="rect">
          <a:avLst/>
        </a:prstGeom>
        <a:ln>
          <a:noFill/>
        </a:ln>
      </xdr:spPr>
    </xdr:pic>
    <xdr:clientData/>
  </xdr:oneCellAnchor>
  <xdr:oneCellAnchor>
    <xdr:from>
      <xdr:col>13</xdr:col>
      <xdr:colOff>418852</xdr:colOff>
      <xdr:row>183</xdr:row>
      <xdr:rowOff>117549</xdr:rowOff>
    </xdr:from>
    <xdr:ext cx="360" cy="188925"/>
    <xdr:pic>
      <xdr:nvPicPr>
        <xdr:cNvPr id="103" name="6 Imagen">
          <a:extLst>
            <a:ext uri="{FF2B5EF4-FFF2-40B4-BE49-F238E27FC236}">
              <a16:creationId xmlns:a16="http://schemas.microsoft.com/office/drawing/2014/main" id="{259211C3-0221-47DC-9F57-7B8A77985D93}"/>
            </a:ext>
          </a:extLst>
        </xdr:cNvPr>
        <xdr:cNvPicPr/>
      </xdr:nvPicPr>
      <xdr:blipFill>
        <a:blip xmlns:r="http://schemas.openxmlformats.org/officeDocument/2006/relationships" r:embed="rId4"/>
        <a:stretch/>
      </xdr:blipFill>
      <xdr:spPr>
        <a:xfrm>
          <a:off x="14858752" y="36564009"/>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104" name="6 Imagen">
          <a:extLst>
            <a:ext uri="{FF2B5EF4-FFF2-40B4-BE49-F238E27FC236}">
              <a16:creationId xmlns:a16="http://schemas.microsoft.com/office/drawing/2014/main" id="{11093C95-3242-45BD-A6D5-2269C50F6566}"/>
            </a:ext>
          </a:extLst>
        </xdr:cNvPr>
        <xdr:cNvPicPr/>
      </xdr:nvPicPr>
      <xdr:blipFill>
        <a:blip xmlns:r="http://schemas.openxmlformats.org/officeDocument/2006/relationships" r:embed="rId4"/>
        <a:stretch/>
      </xdr:blipFill>
      <xdr:spPr>
        <a:xfrm>
          <a:off x="14439900" y="36585780"/>
          <a:ext cx="360" cy="188925"/>
        </a:xfrm>
        <a:prstGeom prst="rect">
          <a:avLst/>
        </a:prstGeom>
        <a:ln>
          <a:noFill/>
        </a:ln>
      </xdr:spPr>
    </xdr:pic>
    <xdr:clientData/>
  </xdr:oneCellAnchor>
  <xdr:oneCellAnchor>
    <xdr:from>
      <xdr:col>14</xdr:col>
      <xdr:colOff>0</xdr:colOff>
      <xdr:row>180</xdr:row>
      <xdr:rowOff>139320</xdr:rowOff>
    </xdr:from>
    <xdr:ext cx="360" cy="188925"/>
    <xdr:pic>
      <xdr:nvPicPr>
        <xdr:cNvPr id="129" name="6 Imagen">
          <a:extLst>
            <a:ext uri="{FF2B5EF4-FFF2-40B4-BE49-F238E27FC236}">
              <a16:creationId xmlns:a16="http://schemas.microsoft.com/office/drawing/2014/main" id="{A774C16B-4FBD-4502-962B-7C30A2C878F1}"/>
            </a:ext>
          </a:extLst>
        </xdr:cNvPr>
        <xdr:cNvPicPr/>
      </xdr:nvPicPr>
      <xdr:blipFill>
        <a:blip xmlns:r="http://schemas.openxmlformats.org/officeDocument/2006/relationships" r:embed="rId4"/>
        <a:stretch/>
      </xdr:blipFill>
      <xdr:spPr>
        <a:xfrm>
          <a:off x="16139160" y="35945700"/>
          <a:ext cx="360" cy="188925"/>
        </a:xfrm>
        <a:prstGeom prst="rect">
          <a:avLst/>
        </a:prstGeom>
        <a:ln>
          <a:noFill/>
        </a:ln>
      </xdr:spPr>
    </xdr:pic>
    <xdr:clientData/>
  </xdr:oneCellAnchor>
  <xdr:oneCellAnchor>
    <xdr:from>
      <xdr:col>13</xdr:col>
      <xdr:colOff>418852</xdr:colOff>
      <xdr:row>181</xdr:row>
      <xdr:rowOff>117549</xdr:rowOff>
    </xdr:from>
    <xdr:ext cx="360" cy="188925"/>
    <xdr:pic>
      <xdr:nvPicPr>
        <xdr:cNvPr id="130" name="6 Imagen">
          <a:extLst>
            <a:ext uri="{FF2B5EF4-FFF2-40B4-BE49-F238E27FC236}">
              <a16:creationId xmlns:a16="http://schemas.microsoft.com/office/drawing/2014/main" id="{C2EDA2FA-340C-4691-9A1D-BA78C28AD50A}"/>
            </a:ext>
          </a:extLst>
        </xdr:cNvPr>
        <xdr:cNvPicPr/>
      </xdr:nvPicPr>
      <xdr:blipFill>
        <a:blip xmlns:r="http://schemas.openxmlformats.org/officeDocument/2006/relationships" r:embed="rId4"/>
        <a:stretch/>
      </xdr:blipFill>
      <xdr:spPr>
        <a:xfrm>
          <a:off x="14858752" y="36137289"/>
          <a:ext cx="360" cy="188925"/>
        </a:xfrm>
        <a:prstGeom prst="rect">
          <a:avLst/>
        </a:prstGeom>
        <a:ln>
          <a:noFill/>
        </a:ln>
      </xdr:spPr>
    </xdr:pic>
    <xdr:clientData/>
  </xdr:oneCellAnchor>
  <xdr:oneCellAnchor>
    <xdr:from>
      <xdr:col>14</xdr:col>
      <xdr:colOff>0</xdr:colOff>
      <xdr:row>181</xdr:row>
      <xdr:rowOff>139320</xdr:rowOff>
    </xdr:from>
    <xdr:ext cx="360" cy="188925"/>
    <xdr:pic>
      <xdr:nvPicPr>
        <xdr:cNvPr id="131" name="6 Imagen">
          <a:extLst>
            <a:ext uri="{FF2B5EF4-FFF2-40B4-BE49-F238E27FC236}">
              <a16:creationId xmlns:a16="http://schemas.microsoft.com/office/drawing/2014/main" id="{5FD17899-94EC-426E-8FF5-D73894353142}"/>
            </a:ext>
          </a:extLst>
        </xdr:cNvPr>
        <xdr:cNvPicPr/>
      </xdr:nvPicPr>
      <xdr:blipFill>
        <a:blip xmlns:r="http://schemas.openxmlformats.org/officeDocument/2006/relationships" r:embed="rId4"/>
        <a:stretch/>
      </xdr:blipFill>
      <xdr:spPr>
        <a:xfrm>
          <a:off x="16139160" y="36159060"/>
          <a:ext cx="360" cy="188925"/>
        </a:xfrm>
        <a:prstGeom prst="rect">
          <a:avLst/>
        </a:prstGeom>
        <a:ln>
          <a:noFill/>
        </a:ln>
      </xdr:spPr>
    </xdr:pic>
    <xdr:clientData/>
  </xdr:oneCellAnchor>
  <xdr:oneCellAnchor>
    <xdr:from>
      <xdr:col>13</xdr:col>
      <xdr:colOff>418852</xdr:colOff>
      <xdr:row>182</xdr:row>
      <xdr:rowOff>117549</xdr:rowOff>
    </xdr:from>
    <xdr:ext cx="360" cy="188925"/>
    <xdr:pic>
      <xdr:nvPicPr>
        <xdr:cNvPr id="132" name="6 Imagen">
          <a:extLst>
            <a:ext uri="{FF2B5EF4-FFF2-40B4-BE49-F238E27FC236}">
              <a16:creationId xmlns:a16="http://schemas.microsoft.com/office/drawing/2014/main" id="{7BB12B79-74AA-4CEA-AB39-92E6651B9B24}"/>
            </a:ext>
          </a:extLst>
        </xdr:cNvPr>
        <xdr:cNvPicPr/>
      </xdr:nvPicPr>
      <xdr:blipFill>
        <a:blip xmlns:r="http://schemas.openxmlformats.org/officeDocument/2006/relationships" r:embed="rId4"/>
        <a:stretch/>
      </xdr:blipFill>
      <xdr:spPr>
        <a:xfrm>
          <a:off x="14858752" y="36350649"/>
          <a:ext cx="360" cy="188925"/>
        </a:xfrm>
        <a:prstGeom prst="rect">
          <a:avLst/>
        </a:prstGeom>
        <a:ln>
          <a:noFill/>
        </a:ln>
      </xdr:spPr>
    </xdr:pic>
    <xdr:clientData/>
  </xdr:oneCellAnchor>
  <xdr:oneCellAnchor>
    <xdr:from>
      <xdr:col>14</xdr:col>
      <xdr:colOff>0</xdr:colOff>
      <xdr:row>182</xdr:row>
      <xdr:rowOff>139320</xdr:rowOff>
    </xdr:from>
    <xdr:ext cx="360" cy="188925"/>
    <xdr:pic>
      <xdr:nvPicPr>
        <xdr:cNvPr id="133" name="6 Imagen">
          <a:extLst>
            <a:ext uri="{FF2B5EF4-FFF2-40B4-BE49-F238E27FC236}">
              <a16:creationId xmlns:a16="http://schemas.microsoft.com/office/drawing/2014/main" id="{E96BDE25-F84B-43B0-A700-CCB3DA68A3E6}"/>
            </a:ext>
          </a:extLst>
        </xdr:cNvPr>
        <xdr:cNvPicPr/>
      </xdr:nvPicPr>
      <xdr:blipFill>
        <a:blip xmlns:r="http://schemas.openxmlformats.org/officeDocument/2006/relationships" r:embed="rId4"/>
        <a:stretch/>
      </xdr:blipFill>
      <xdr:spPr>
        <a:xfrm>
          <a:off x="16139160" y="36372420"/>
          <a:ext cx="360" cy="188925"/>
        </a:xfrm>
        <a:prstGeom prst="rect">
          <a:avLst/>
        </a:prstGeom>
        <a:ln>
          <a:noFill/>
        </a:ln>
      </xdr:spPr>
    </xdr:pic>
    <xdr:clientData/>
  </xdr:oneCellAnchor>
  <xdr:oneCellAnchor>
    <xdr:from>
      <xdr:col>14</xdr:col>
      <xdr:colOff>0</xdr:colOff>
      <xdr:row>182</xdr:row>
      <xdr:rowOff>139320</xdr:rowOff>
    </xdr:from>
    <xdr:ext cx="360" cy="188925"/>
    <xdr:pic>
      <xdr:nvPicPr>
        <xdr:cNvPr id="134" name="6 Imagen">
          <a:extLst>
            <a:ext uri="{FF2B5EF4-FFF2-40B4-BE49-F238E27FC236}">
              <a16:creationId xmlns:a16="http://schemas.microsoft.com/office/drawing/2014/main" id="{D2484F00-25A1-4CA3-BB00-33E6A55ED49C}"/>
            </a:ext>
          </a:extLst>
        </xdr:cNvPr>
        <xdr:cNvPicPr/>
      </xdr:nvPicPr>
      <xdr:blipFill>
        <a:blip xmlns:r="http://schemas.openxmlformats.org/officeDocument/2006/relationships" r:embed="rId4"/>
        <a:stretch/>
      </xdr:blipFill>
      <xdr:spPr>
        <a:xfrm>
          <a:off x="16139160" y="36372420"/>
          <a:ext cx="360" cy="188925"/>
        </a:xfrm>
        <a:prstGeom prst="rect">
          <a:avLst/>
        </a:prstGeom>
        <a:ln>
          <a:noFill/>
        </a:ln>
      </xdr:spPr>
    </xdr:pic>
    <xdr:clientData/>
  </xdr:oneCellAnchor>
  <xdr:oneCellAnchor>
    <xdr:from>
      <xdr:col>13</xdr:col>
      <xdr:colOff>418852</xdr:colOff>
      <xdr:row>183</xdr:row>
      <xdr:rowOff>117549</xdr:rowOff>
    </xdr:from>
    <xdr:ext cx="360" cy="188925"/>
    <xdr:pic>
      <xdr:nvPicPr>
        <xdr:cNvPr id="135" name="6 Imagen">
          <a:extLst>
            <a:ext uri="{FF2B5EF4-FFF2-40B4-BE49-F238E27FC236}">
              <a16:creationId xmlns:a16="http://schemas.microsoft.com/office/drawing/2014/main" id="{DB8888A3-9B78-49CC-8615-765D30501DF6}"/>
            </a:ext>
          </a:extLst>
        </xdr:cNvPr>
        <xdr:cNvPicPr/>
      </xdr:nvPicPr>
      <xdr:blipFill>
        <a:blip xmlns:r="http://schemas.openxmlformats.org/officeDocument/2006/relationships" r:embed="rId4"/>
        <a:stretch/>
      </xdr:blipFill>
      <xdr:spPr>
        <a:xfrm>
          <a:off x="14858752" y="36564009"/>
          <a:ext cx="360" cy="188925"/>
        </a:xfrm>
        <a:prstGeom prst="rect">
          <a:avLst/>
        </a:prstGeom>
        <a:ln>
          <a:noFill/>
        </a:ln>
      </xdr:spPr>
    </xdr:pic>
    <xdr:clientData/>
  </xdr:oneCellAnchor>
  <xdr:oneCellAnchor>
    <xdr:from>
      <xdr:col>14</xdr:col>
      <xdr:colOff>0</xdr:colOff>
      <xdr:row>183</xdr:row>
      <xdr:rowOff>139320</xdr:rowOff>
    </xdr:from>
    <xdr:ext cx="360" cy="188925"/>
    <xdr:pic>
      <xdr:nvPicPr>
        <xdr:cNvPr id="136" name="6 Imagen">
          <a:extLst>
            <a:ext uri="{FF2B5EF4-FFF2-40B4-BE49-F238E27FC236}">
              <a16:creationId xmlns:a16="http://schemas.microsoft.com/office/drawing/2014/main" id="{06FA6781-B391-4AC0-8D52-9302815A3518}"/>
            </a:ext>
          </a:extLst>
        </xdr:cNvPr>
        <xdr:cNvPicPr/>
      </xdr:nvPicPr>
      <xdr:blipFill>
        <a:blip xmlns:r="http://schemas.openxmlformats.org/officeDocument/2006/relationships" r:embed="rId4"/>
        <a:stretch/>
      </xdr:blipFill>
      <xdr:spPr>
        <a:xfrm>
          <a:off x="16139160" y="36585780"/>
          <a:ext cx="360" cy="188925"/>
        </a:xfrm>
        <a:prstGeom prst="rect">
          <a:avLst/>
        </a:prstGeom>
        <a:ln>
          <a:noFill/>
        </a:ln>
      </xdr:spPr>
    </xdr:pic>
    <xdr:clientData/>
  </xdr:oneCellAnchor>
  <xdr:oneCellAnchor>
    <xdr:from>
      <xdr:col>14</xdr:col>
      <xdr:colOff>0</xdr:colOff>
      <xdr:row>183</xdr:row>
      <xdr:rowOff>139320</xdr:rowOff>
    </xdr:from>
    <xdr:ext cx="360" cy="188925"/>
    <xdr:pic>
      <xdr:nvPicPr>
        <xdr:cNvPr id="137" name="6 Imagen">
          <a:extLst>
            <a:ext uri="{FF2B5EF4-FFF2-40B4-BE49-F238E27FC236}">
              <a16:creationId xmlns:a16="http://schemas.microsoft.com/office/drawing/2014/main" id="{80142D92-123C-4E82-8F3E-44D6C6B46524}"/>
            </a:ext>
          </a:extLst>
        </xdr:cNvPr>
        <xdr:cNvPicPr/>
      </xdr:nvPicPr>
      <xdr:blipFill>
        <a:blip xmlns:r="http://schemas.openxmlformats.org/officeDocument/2006/relationships" r:embed="rId4"/>
        <a:stretch/>
      </xdr:blipFill>
      <xdr:spPr>
        <a:xfrm>
          <a:off x="16139160" y="3658578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38" name="6 Imagen">
          <a:extLst>
            <a:ext uri="{FF2B5EF4-FFF2-40B4-BE49-F238E27FC236}">
              <a16:creationId xmlns:a16="http://schemas.microsoft.com/office/drawing/2014/main" id="{D0740D1A-BBB5-402C-9BBD-8D8C472DC874}"/>
            </a:ext>
          </a:extLst>
        </xdr:cNvPr>
        <xdr:cNvPicPr/>
      </xdr:nvPicPr>
      <xdr:blipFill>
        <a:blip xmlns:r="http://schemas.openxmlformats.org/officeDocument/2006/relationships" r:embed="rId4"/>
        <a:stretch/>
      </xdr:blipFill>
      <xdr:spPr>
        <a:xfrm>
          <a:off x="14439900" y="36372420"/>
          <a:ext cx="360" cy="188925"/>
        </a:xfrm>
        <a:prstGeom prst="rect">
          <a:avLst/>
        </a:prstGeom>
        <a:ln>
          <a:noFill/>
        </a:ln>
      </xdr:spPr>
    </xdr:pic>
    <xdr:clientData/>
  </xdr:oneCellAnchor>
  <xdr:oneCellAnchor>
    <xdr:from>
      <xdr:col>13</xdr:col>
      <xdr:colOff>0</xdr:colOff>
      <xdr:row>182</xdr:row>
      <xdr:rowOff>139320</xdr:rowOff>
    </xdr:from>
    <xdr:ext cx="360" cy="360"/>
    <xdr:pic>
      <xdr:nvPicPr>
        <xdr:cNvPr id="139" name="6 Imagen">
          <a:extLst>
            <a:ext uri="{FF2B5EF4-FFF2-40B4-BE49-F238E27FC236}">
              <a16:creationId xmlns:a16="http://schemas.microsoft.com/office/drawing/2014/main" id="{6E67F31D-2AAD-4E4A-AA6C-FDDFFCA18275}"/>
            </a:ext>
          </a:extLst>
        </xdr:cNvPr>
        <xdr:cNvPicPr/>
      </xdr:nvPicPr>
      <xdr:blipFill>
        <a:blip xmlns:r="http://schemas.openxmlformats.org/officeDocument/2006/relationships" r:embed="rId4"/>
        <a:stretch/>
      </xdr:blipFill>
      <xdr:spPr>
        <a:xfrm>
          <a:off x="14439900" y="36372420"/>
          <a:ext cx="360" cy="360"/>
        </a:xfrm>
        <a:prstGeom prst="rect">
          <a:avLst/>
        </a:prstGeom>
        <a:ln>
          <a:noFill/>
        </a:ln>
      </xdr:spPr>
    </xdr:pic>
    <xdr:clientData/>
  </xdr:oneCellAnchor>
  <xdr:oneCellAnchor>
    <xdr:from>
      <xdr:col>13</xdr:col>
      <xdr:colOff>0</xdr:colOff>
      <xdr:row>179</xdr:row>
      <xdr:rowOff>139320</xdr:rowOff>
    </xdr:from>
    <xdr:ext cx="360" cy="188925"/>
    <xdr:pic>
      <xdr:nvPicPr>
        <xdr:cNvPr id="140" name="6 Imagen">
          <a:extLst>
            <a:ext uri="{FF2B5EF4-FFF2-40B4-BE49-F238E27FC236}">
              <a16:creationId xmlns:a16="http://schemas.microsoft.com/office/drawing/2014/main" id="{B17849B7-7431-4600-8E58-3A61D7D72B18}"/>
            </a:ext>
          </a:extLst>
        </xdr:cNvPr>
        <xdr:cNvPicPr/>
      </xdr:nvPicPr>
      <xdr:blipFill>
        <a:blip xmlns:r="http://schemas.openxmlformats.org/officeDocument/2006/relationships" r:embed="rId4"/>
        <a:stretch/>
      </xdr:blipFill>
      <xdr:spPr>
        <a:xfrm>
          <a:off x="14439900" y="35663760"/>
          <a:ext cx="360" cy="188925"/>
        </a:xfrm>
        <a:prstGeom prst="rect">
          <a:avLst/>
        </a:prstGeom>
        <a:ln>
          <a:noFill/>
        </a:ln>
      </xdr:spPr>
    </xdr:pic>
    <xdr:clientData/>
  </xdr:oneCellAnchor>
  <xdr:oneCellAnchor>
    <xdr:from>
      <xdr:col>13</xdr:col>
      <xdr:colOff>0</xdr:colOff>
      <xdr:row>181</xdr:row>
      <xdr:rowOff>139320</xdr:rowOff>
    </xdr:from>
    <xdr:ext cx="360" cy="188925"/>
    <xdr:pic>
      <xdr:nvPicPr>
        <xdr:cNvPr id="141" name="6 Imagen">
          <a:extLst>
            <a:ext uri="{FF2B5EF4-FFF2-40B4-BE49-F238E27FC236}">
              <a16:creationId xmlns:a16="http://schemas.microsoft.com/office/drawing/2014/main" id="{39746DCC-CED3-49FB-AE97-DB04A5EA083B}"/>
            </a:ext>
          </a:extLst>
        </xdr:cNvPr>
        <xdr:cNvPicPr/>
      </xdr:nvPicPr>
      <xdr:blipFill>
        <a:blip xmlns:r="http://schemas.openxmlformats.org/officeDocument/2006/relationships" r:embed="rId4"/>
        <a:stretch/>
      </xdr:blipFill>
      <xdr:spPr>
        <a:xfrm>
          <a:off x="14439900" y="3615906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42" name="6 Imagen">
          <a:extLst>
            <a:ext uri="{FF2B5EF4-FFF2-40B4-BE49-F238E27FC236}">
              <a16:creationId xmlns:a16="http://schemas.microsoft.com/office/drawing/2014/main" id="{1C46E984-87C0-480A-ACD0-92F164064F57}"/>
            </a:ext>
          </a:extLst>
        </xdr:cNvPr>
        <xdr:cNvPicPr/>
      </xdr:nvPicPr>
      <xdr:blipFill>
        <a:blip xmlns:r="http://schemas.openxmlformats.org/officeDocument/2006/relationships" r:embed="rId4"/>
        <a:stretch/>
      </xdr:blipFill>
      <xdr:spPr>
        <a:xfrm>
          <a:off x="14439900" y="36372420"/>
          <a:ext cx="360" cy="188925"/>
        </a:xfrm>
        <a:prstGeom prst="rect">
          <a:avLst/>
        </a:prstGeom>
        <a:ln>
          <a:noFill/>
        </a:ln>
      </xdr:spPr>
    </xdr:pic>
    <xdr:clientData/>
  </xdr:oneCellAnchor>
  <xdr:oneCellAnchor>
    <xdr:from>
      <xdr:col>14</xdr:col>
      <xdr:colOff>0</xdr:colOff>
      <xdr:row>181</xdr:row>
      <xdr:rowOff>205995</xdr:rowOff>
    </xdr:from>
    <xdr:ext cx="360" cy="188925"/>
    <xdr:pic>
      <xdr:nvPicPr>
        <xdr:cNvPr id="143" name="6 Imagen">
          <a:extLst>
            <a:ext uri="{FF2B5EF4-FFF2-40B4-BE49-F238E27FC236}">
              <a16:creationId xmlns:a16="http://schemas.microsoft.com/office/drawing/2014/main" id="{D7E082C1-359F-4B29-8A61-73E11FB1F801}"/>
            </a:ext>
          </a:extLst>
        </xdr:cNvPr>
        <xdr:cNvPicPr/>
      </xdr:nvPicPr>
      <xdr:blipFill>
        <a:blip xmlns:r="http://schemas.openxmlformats.org/officeDocument/2006/relationships" r:embed="rId4"/>
        <a:stretch/>
      </xdr:blipFill>
      <xdr:spPr>
        <a:xfrm>
          <a:off x="16139160" y="36225735"/>
          <a:ext cx="360" cy="188925"/>
        </a:xfrm>
        <a:prstGeom prst="rect">
          <a:avLst/>
        </a:prstGeom>
        <a:ln>
          <a:noFill/>
        </a:ln>
      </xdr:spPr>
    </xdr:pic>
    <xdr:clientData/>
  </xdr:oneCellAnchor>
  <xdr:oneCellAnchor>
    <xdr:from>
      <xdr:col>14</xdr:col>
      <xdr:colOff>0</xdr:colOff>
      <xdr:row>182</xdr:row>
      <xdr:rowOff>118080</xdr:rowOff>
    </xdr:from>
    <xdr:ext cx="237473" cy="7560"/>
    <xdr:pic>
      <xdr:nvPicPr>
        <xdr:cNvPr id="144" name="6 Imagen">
          <a:extLst>
            <a:ext uri="{FF2B5EF4-FFF2-40B4-BE49-F238E27FC236}">
              <a16:creationId xmlns:a16="http://schemas.microsoft.com/office/drawing/2014/main" id="{C9A2A40C-D7FF-4E88-9A86-8E6B50F1DCF2}"/>
            </a:ext>
          </a:extLst>
        </xdr:cNvPr>
        <xdr:cNvPicPr/>
      </xdr:nvPicPr>
      <xdr:blipFill>
        <a:blip xmlns:r="http://schemas.openxmlformats.org/officeDocument/2006/relationships" r:embed="rId4"/>
        <a:stretch/>
      </xdr:blipFill>
      <xdr:spPr>
        <a:xfrm>
          <a:off x="16139160" y="36351180"/>
          <a:ext cx="237473" cy="7560"/>
        </a:xfrm>
        <a:prstGeom prst="rect">
          <a:avLst/>
        </a:prstGeom>
        <a:ln>
          <a:noFill/>
        </a:ln>
      </xdr:spPr>
    </xdr:pic>
    <xdr:clientData/>
  </xdr:oneCellAnchor>
  <xdr:oneCellAnchor>
    <xdr:from>
      <xdr:col>13</xdr:col>
      <xdr:colOff>0</xdr:colOff>
      <xdr:row>182</xdr:row>
      <xdr:rowOff>139320</xdr:rowOff>
    </xdr:from>
    <xdr:ext cx="360" cy="188925"/>
    <xdr:pic>
      <xdr:nvPicPr>
        <xdr:cNvPr id="145" name="6 Imagen">
          <a:extLst>
            <a:ext uri="{FF2B5EF4-FFF2-40B4-BE49-F238E27FC236}">
              <a16:creationId xmlns:a16="http://schemas.microsoft.com/office/drawing/2014/main" id="{73891F68-F222-4713-BFED-045BBF42610D}"/>
            </a:ext>
          </a:extLst>
        </xdr:cNvPr>
        <xdr:cNvPicPr/>
      </xdr:nvPicPr>
      <xdr:blipFill>
        <a:blip xmlns:r="http://schemas.openxmlformats.org/officeDocument/2006/relationships" r:embed="rId4"/>
        <a:stretch/>
      </xdr:blipFill>
      <xdr:spPr>
        <a:xfrm>
          <a:off x="14439900" y="36372420"/>
          <a:ext cx="360" cy="188925"/>
        </a:xfrm>
        <a:prstGeom prst="rect">
          <a:avLst/>
        </a:prstGeom>
        <a:ln>
          <a:noFill/>
        </a:ln>
      </xdr:spPr>
    </xdr:pic>
    <xdr:clientData/>
  </xdr:oneCellAnchor>
  <xdr:oneCellAnchor>
    <xdr:from>
      <xdr:col>13</xdr:col>
      <xdr:colOff>0</xdr:colOff>
      <xdr:row>182</xdr:row>
      <xdr:rowOff>139320</xdr:rowOff>
    </xdr:from>
    <xdr:ext cx="360" cy="360"/>
    <xdr:pic>
      <xdr:nvPicPr>
        <xdr:cNvPr id="146" name="6 Imagen">
          <a:extLst>
            <a:ext uri="{FF2B5EF4-FFF2-40B4-BE49-F238E27FC236}">
              <a16:creationId xmlns:a16="http://schemas.microsoft.com/office/drawing/2014/main" id="{FE393165-7352-4D34-90DA-0A6347C30C05}"/>
            </a:ext>
          </a:extLst>
        </xdr:cNvPr>
        <xdr:cNvPicPr/>
      </xdr:nvPicPr>
      <xdr:blipFill>
        <a:blip xmlns:r="http://schemas.openxmlformats.org/officeDocument/2006/relationships" r:embed="rId4"/>
        <a:stretch/>
      </xdr:blipFill>
      <xdr:spPr>
        <a:xfrm>
          <a:off x="14439900" y="36372420"/>
          <a:ext cx="360" cy="360"/>
        </a:xfrm>
        <a:prstGeom prst="rect">
          <a:avLst/>
        </a:prstGeom>
        <a:ln>
          <a:noFill/>
        </a:ln>
      </xdr:spPr>
    </xdr:pic>
    <xdr:clientData/>
  </xdr:oneCellAnchor>
  <xdr:oneCellAnchor>
    <xdr:from>
      <xdr:col>13</xdr:col>
      <xdr:colOff>0</xdr:colOff>
      <xdr:row>179</xdr:row>
      <xdr:rowOff>139320</xdr:rowOff>
    </xdr:from>
    <xdr:ext cx="360" cy="188925"/>
    <xdr:pic>
      <xdr:nvPicPr>
        <xdr:cNvPr id="147" name="6 Imagen">
          <a:extLst>
            <a:ext uri="{FF2B5EF4-FFF2-40B4-BE49-F238E27FC236}">
              <a16:creationId xmlns:a16="http://schemas.microsoft.com/office/drawing/2014/main" id="{ABC1C391-2693-424C-9825-EA05193EFEA5}"/>
            </a:ext>
          </a:extLst>
        </xdr:cNvPr>
        <xdr:cNvPicPr/>
      </xdr:nvPicPr>
      <xdr:blipFill>
        <a:blip xmlns:r="http://schemas.openxmlformats.org/officeDocument/2006/relationships" r:embed="rId4"/>
        <a:stretch/>
      </xdr:blipFill>
      <xdr:spPr>
        <a:xfrm>
          <a:off x="14439900" y="35663760"/>
          <a:ext cx="360" cy="188925"/>
        </a:xfrm>
        <a:prstGeom prst="rect">
          <a:avLst/>
        </a:prstGeom>
        <a:ln>
          <a:noFill/>
        </a:ln>
      </xdr:spPr>
    </xdr:pic>
    <xdr:clientData/>
  </xdr:oneCellAnchor>
  <xdr:oneCellAnchor>
    <xdr:from>
      <xdr:col>13</xdr:col>
      <xdr:colOff>0</xdr:colOff>
      <xdr:row>181</xdr:row>
      <xdr:rowOff>139320</xdr:rowOff>
    </xdr:from>
    <xdr:ext cx="360" cy="188925"/>
    <xdr:pic>
      <xdr:nvPicPr>
        <xdr:cNvPr id="148" name="6 Imagen">
          <a:extLst>
            <a:ext uri="{FF2B5EF4-FFF2-40B4-BE49-F238E27FC236}">
              <a16:creationId xmlns:a16="http://schemas.microsoft.com/office/drawing/2014/main" id="{FE0A457A-6DB9-45C4-AE3C-8E5AEC85684E}"/>
            </a:ext>
          </a:extLst>
        </xdr:cNvPr>
        <xdr:cNvPicPr/>
      </xdr:nvPicPr>
      <xdr:blipFill>
        <a:blip xmlns:r="http://schemas.openxmlformats.org/officeDocument/2006/relationships" r:embed="rId4"/>
        <a:stretch/>
      </xdr:blipFill>
      <xdr:spPr>
        <a:xfrm>
          <a:off x="14439900" y="3615906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49" name="6 Imagen">
          <a:extLst>
            <a:ext uri="{FF2B5EF4-FFF2-40B4-BE49-F238E27FC236}">
              <a16:creationId xmlns:a16="http://schemas.microsoft.com/office/drawing/2014/main" id="{9DE05450-73E5-47DA-9338-43DC06D13665}"/>
            </a:ext>
          </a:extLst>
        </xdr:cNvPr>
        <xdr:cNvPicPr/>
      </xdr:nvPicPr>
      <xdr:blipFill>
        <a:blip xmlns:r="http://schemas.openxmlformats.org/officeDocument/2006/relationships" r:embed="rId4"/>
        <a:stretch/>
      </xdr:blipFill>
      <xdr:spPr>
        <a:xfrm>
          <a:off x="14439900" y="36372420"/>
          <a:ext cx="360" cy="188925"/>
        </a:xfrm>
        <a:prstGeom prst="rect">
          <a:avLst/>
        </a:prstGeom>
        <a:ln>
          <a:noFill/>
        </a:ln>
      </xdr:spPr>
    </xdr:pic>
    <xdr:clientData/>
  </xdr:oneCellAnchor>
  <xdr:oneCellAnchor>
    <xdr:from>
      <xdr:col>14</xdr:col>
      <xdr:colOff>0</xdr:colOff>
      <xdr:row>181</xdr:row>
      <xdr:rowOff>205995</xdr:rowOff>
    </xdr:from>
    <xdr:ext cx="360" cy="188925"/>
    <xdr:pic>
      <xdr:nvPicPr>
        <xdr:cNvPr id="150" name="6 Imagen">
          <a:extLst>
            <a:ext uri="{FF2B5EF4-FFF2-40B4-BE49-F238E27FC236}">
              <a16:creationId xmlns:a16="http://schemas.microsoft.com/office/drawing/2014/main" id="{81B46994-5393-4C8D-A92F-7377BE824F33}"/>
            </a:ext>
          </a:extLst>
        </xdr:cNvPr>
        <xdr:cNvPicPr/>
      </xdr:nvPicPr>
      <xdr:blipFill>
        <a:blip xmlns:r="http://schemas.openxmlformats.org/officeDocument/2006/relationships" r:embed="rId4"/>
        <a:stretch/>
      </xdr:blipFill>
      <xdr:spPr>
        <a:xfrm>
          <a:off x="16139160" y="36225735"/>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51" name="6 Imagen">
          <a:extLst>
            <a:ext uri="{FF2B5EF4-FFF2-40B4-BE49-F238E27FC236}">
              <a16:creationId xmlns:a16="http://schemas.microsoft.com/office/drawing/2014/main" id="{FDC7C8F5-83FE-4E36-B76E-BF50AFB724AF}"/>
            </a:ext>
          </a:extLst>
        </xdr:cNvPr>
        <xdr:cNvPicPr/>
      </xdr:nvPicPr>
      <xdr:blipFill>
        <a:blip xmlns:r="http://schemas.openxmlformats.org/officeDocument/2006/relationships" r:embed="rId4"/>
        <a:stretch/>
      </xdr:blipFill>
      <xdr:spPr>
        <a:xfrm>
          <a:off x="13235940" y="36037140"/>
          <a:ext cx="360" cy="188925"/>
        </a:xfrm>
        <a:prstGeom prst="rect">
          <a:avLst/>
        </a:prstGeom>
        <a:ln>
          <a:noFill/>
        </a:ln>
      </xdr:spPr>
    </xdr:pic>
    <xdr:clientData/>
  </xdr:oneCellAnchor>
  <xdr:oneCellAnchor>
    <xdr:from>
      <xdr:col>13</xdr:col>
      <xdr:colOff>0</xdr:colOff>
      <xdr:row>182</xdr:row>
      <xdr:rowOff>139320</xdr:rowOff>
    </xdr:from>
    <xdr:ext cx="360" cy="360"/>
    <xdr:pic>
      <xdr:nvPicPr>
        <xdr:cNvPr id="152" name="6 Imagen">
          <a:extLst>
            <a:ext uri="{FF2B5EF4-FFF2-40B4-BE49-F238E27FC236}">
              <a16:creationId xmlns:a16="http://schemas.microsoft.com/office/drawing/2014/main" id="{D6982D62-6F6C-4202-9088-C711F37EF71A}"/>
            </a:ext>
          </a:extLst>
        </xdr:cNvPr>
        <xdr:cNvPicPr/>
      </xdr:nvPicPr>
      <xdr:blipFill>
        <a:blip xmlns:r="http://schemas.openxmlformats.org/officeDocument/2006/relationships" r:embed="rId4"/>
        <a:stretch/>
      </xdr:blipFill>
      <xdr:spPr>
        <a:xfrm>
          <a:off x="13235940" y="36037140"/>
          <a:ext cx="360" cy="360"/>
        </a:xfrm>
        <a:prstGeom prst="rect">
          <a:avLst/>
        </a:prstGeom>
        <a:ln>
          <a:noFill/>
        </a:ln>
      </xdr:spPr>
    </xdr:pic>
    <xdr:clientData/>
  </xdr:oneCellAnchor>
  <xdr:oneCellAnchor>
    <xdr:from>
      <xdr:col>13</xdr:col>
      <xdr:colOff>0</xdr:colOff>
      <xdr:row>181</xdr:row>
      <xdr:rowOff>139320</xdr:rowOff>
    </xdr:from>
    <xdr:ext cx="360" cy="188925"/>
    <xdr:pic>
      <xdr:nvPicPr>
        <xdr:cNvPr id="153" name="6 Imagen">
          <a:extLst>
            <a:ext uri="{FF2B5EF4-FFF2-40B4-BE49-F238E27FC236}">
              <a16:creationId xmlns:a16="http://schemas.microsoft.com/office/drawing/2014/main" id="{72ED84FE-0630-49FB-9B9D-18A71B0758EB}"/>
            </a:ext>
          </a:extLst>
        </xdr:cNvPr>
        <xdr:cNvPicPr/>
      </xdr:nvPicPr>
      <xdr:blipFill>
        <a:blip xmlns:r="http://schemas.openxmlformats.org/officeDocument/2006/relationships" r:embed="rId4"/>
        <a:stretch/>
      </xdr:blipFill>
      <xdr:spPr>
        <a:xfrm>
          <a:off x="13235940" y="3582378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54" name="6 Imagen">
          <a:extLst>
            <a:ext uri="{FF2B5EF4-FFF2-40B4-BE49-F238E27FC236}">
              <a16:creationId xmlns:a16="http://schemas.microsoft.com/office/drawing/2014/main" id="{69636955-CFA7-4F87-B277-811AE9C47ADD}"/>
            </a:ext>
          </a:extLst>
        </xdr:cNvPr>
        <xdr:cNvPicPr/>
      </xdr:nvPicPr>
      <xdr:blipFill>
        <a:blip xmlns:r="http://schemas.openxmlformats.org/officeDocument/2006/relationships" r:embed="rId4"/>
        <a:stretch/>
      </xdr:blipFill>
      <xdr:spPr>
        <a:xfrm>
          <a:off x="13235940" y="36037140"/>
          <a:ext cx="360" cy="188925"/>
        </a:xfrm>
        <a:prstGeom prst="rect">
          <a:avLst/>
        </a:prstGeom>
        <a:ln>
          <a:noFill/>
        </a:ln>
      </xdr:spPr>
    </xdr:pic>
    <xdr:clientData/>
  </xdr:oneCellAnchor>
  <xdr:oneCellAnchor>
    <xdr:from>
      <xdr:col>13</xdr:col>
      <xdr:colOff>418852</xdr:colOff>
      <xdr:row>182</xdr:row>
      <xdr:rowOff>117549</xdr:rowOff>
    </xdr:from>
    <xdr:ext cx="360" cy="188925"/>
    <xdr:pic>
      <xdr:nvPicPr>
        <xdr:cNvPr id="155" name="6 Imagen">
          <a:extLst>
            <a:ext uri="{FF2B5EF4-FFF2-40B4-BE49-F238E27FC236}">
              <a16:creationId xmlns:a16="http://schemas.microsoft.com/office/drawing/2014/main" id="{F1280998-92CC-4EFB-BE81-7D4168C1ABA9}"/>
            </a:ext>
          </a:extLst>
        </xdr:cNvPr>
        <xdr:cNvPicPr/>
      </xdr:nvPicPr>
      <xdr:blipFill>
        <a:blip xmlns:r="http://schemas.openxmlformats.org/officeDocument/2006/relationships" r:embed="rId4"/>
        <a:stretch/>
      </xdr:blipFill>
      <xdr:spPr>
        <a:xfrm>
          <a:off x="13654792" y="36015369"/>
          <a:ext cx="360" cy="188925"/>
        </a:xfrm>
        <a:prstGeom prst="rect">
          <a:avLst/>
        </a:prstGeom>
        <a:ln>
          <a:noFill/>
        </a:ln>
      </xdr:spPr>
    </xdr:pic>
    <xdr:clientData/>
  </xdr:oneCellAnchor>
  <xdr:oneCellAnchor>
    <xdr:from>
      <xdr:col>14</xdr:col>
      <xdr:colOff>0</xdr:colOff>
      <xdr:row>179</xdr:row>
      <xdr:rowOff>139320</xdr:rowOff>
    </xdr:from>
    <xdr:ext cx="360" cy="188925"/>
    <xdr:pic>
      <xdr:nvPicPr>
        <xdr:cNvPr id="156" name="6 Imagen">
          <a:extLst>
            <a:ext uri="{FF2B5EF4-FFF2-40B4-BE49-F238E27FC236}">
              <a16:creationId xmlns:a16="http://schemas.microsoft.com/office/drawing/2014/main" id="{286A842B-701E-46A9-B61B-2F0DFDBB30E1}"/>
            </a:ext>
          </a:extLst>
        </xdr:cNvPr>
        <xdr:cNvPicPr/>
      </xdr:nvPicPr>
      <xdr:blipFill>
        <a:blip xmlns:r="http://schemas.openxmlformats.org/officeDocument/2006/relationships" r:embed="rId4"/>
        <a:stretch/>
      </xdr:blipFill>
      <xdr:spPr>
        <a:xfrm>
          <a:off x="14660880" y="35282760"/>
          <a:ext cx="360" cy="188925"/>
        </a:xfrm>
        <a:prstGeom prst="rect">
          <a:avLst/>
        </a:prstGeom>
        <a:ln>
          <a:noFill/>
        </a:ln>
      </xdr:spPr>
    </xdr:pic>
    <xdr:clientData/>
  </xdr:oneCellAnchor>
  <xdr:oneCellAnchor>
    <xdr:from>
      <xdr:col>13</xdr:col>
      <xdr:colOff>0</xdr:colOff>
      <xdr:row>179</xdr:row>
      <xdr:rowOff>139320</xdr:rowOff>
    </xdr:from>
    <xdr:ext cx="360" cy="188925"/>
    <xdr:pic>
      <xdr:nvPicPr>
        <xdr:cNvPr id="157" name="6 Imagen">
          <a:extLst>
            <a:ext uri="{FF2B5EF4-FFF2-40B4-BE49-F238E27FC236}">
              <a16:creationId xmlns:a16="http://schemas.microsoft.com/office/drawing/2014/main" id="{D997D9BE-424D-47CC-B87E-46EB3747BCD7}"/>
            </a:ext>
          </a:extLst>
        </xdr:cNvPr>
        <xdr:cNvPicPr/>
      </xdr:nvPicPr>
      <xdr:blipFill>
        <a:blip xmlns:r="http://schemas.openxmlformats.org/officeDocument/2006/relationships" r:embed="rId4"/>
        <a:stretch/>
      </xdr:blipFill>
      <xdr:spPr>
        <a:xfrm>
          <a:off x="13235940" y="35282760"/>
          <a:ext cx="360" cy="188925"/>
        </a:xfrm>
        <a:prstGeom prst="rect">
          <a:avLst/>
        </a:prstGeom>
        <a:ln>
          <a:noFill/>
        </a:ln>
      </xdr:spPr>
    </xdr:pic>
    <xdr:clientData/>
  </xdr:oneCellAnchor>
  <xdr:oneCellAnchor>
    <xdr:from>
      <xdr:col>13</xdr:col>
      <xdr:colOff>418852</xdr:colOff>
      <xdr:row>180</xdr:row>
      <xdr:rowOff>117549</xdr:rowOff>
    </xdr:from>
    <xdr:ext cx="360" cy="188925"/>
    <xdr:pic>
      <xdr:nvPicPr>
        <xdr:cNvPr id="158" name="6 Imagen">
          <a:extLst>
            <a:ext uri="{FF2B5EF4-FFF2-40B4-BE49-F238E27FC236}">
              <a16:creationId xmlns:a16="http://schemas.microsoft.com/office/drawing/2014/main" id="{B9FAFCF5-3571-4712-A448-93F7081C537B}"/>
            </a:ext>
          </a:extLst>
        </xdr:cNvPr>
        <xdr:cNvPicPr/>
      </xdr:nvPicPr>
      <xdr:blipFill>
        <a:blip xmlns:r="http://schemas.openxmlformats.org/officeDocument/2006/relationships" r:embed="rId4"/>
        <a:stretch/>
      </xdr:blipFill>
      <xdr:spPr>
        <a:xfrm>
          <a:off x="13654792" y="35588649"/>
          <a:ext cx="360" cy="188925"/>
        </a:xfrm>
        <a:prstGeom prst="rect">
          <a:avLst/>
        </a:prstGeom>
        <a:ln>
          <a:noFill/>
        </a:ln>
      </xdr:spPr>
    </xdr:pic>
    <xdr:clientData/>
  </xdr:oneCellAnchor>
  <xdr:oneCellAnchor>
    <xdr:from>
      <xdr:col>13</xdr:col>
      <xdr:colOff>0</xdr:colOff>
      <xdr:row>181</xdr:row>
      <xdr:rowOff>139320</xdr:rowOff>
    </xdr:from>
    <xdr:ext cx="360" cy="188925"/>
    <xdr:pic>
      <xdr:nvPicPr>
        <xdr:cNvPr id="159" name="6 Imagen">
          <a:extLst>
            <a:ext uri="{FF2B5EF4-FFF2-40B4-BE49-F238E27FC236}">
              <a16:creationId xmlns:a16="http://schemas.microsoft.com/office/drawing/2014/main" id="{D6433BE0-E2C0-4920-995C-4565501452FF}"/>
            </a:ext>
          </a:extLst>
        </xdr:cNvPr>
        <xdr:cNvPicPr/>
      </xdr:nvPicPr>
      <xdr:blipFill>
        <a:blip xmlns:r="http://schemas.openxmlformats.org/officeDocument/2006/relationships" r:embed="rId4"/>
        <a:stretch/>
      </xdr:blipFill>
      <xdr:spPr>
        <a:xfrm>
          <a:off x="13235940" y="35823780"/>
          <a:ext cx="360" cy="188925"/>
        </a:xfrm>
        <a:prstGeom prst="rect">
          <a:avLst/>
        </a:prstGeom>
        <a:ln>
          <a:noFill/>
        </a:ln>
      </xdr:spPr>
    </xdr:pic>
    <xdr:clientData/>
  </xdr:oneCellAnchor>
  <xdr:oneCellAnchor>
    <xdr:from>
      <xdr:col>13</xdr:col>
      <xdr:colOff>418852</xdr:colOff>
      <xdr:row>181</xdr:row>
      <xdr:rowOff>117549</xdr:rowOff>
    </xdr:from>
    <xdr:ext cx="360" cy="188925"/>
    <xdr:pic>
      <xdr:nvPicPr>
        <xdr:cNvPr id="160" name="6 Imagen">
          <a:extLst>
            <a:ext uri="{FF2B5EF4-FFF2-40B4-BE49-F238E27FC236}">
              <a16:creationId xmlns:a16="http://schemas.microsoft.com/office/drawing/2014/main" id="{69210A1B-421A-4102-A1E4-F46BAE0DED79}"/>
            </a:ext>
          </a:extLst>
        </xdr:cNvPr>
        <xdr:cNvPicPr/>
      </xdr:nvPicPr>
      <xdr:blipFill>
        <a:blip xmlns:r="http://schemas.openxmlformats.org/officeDocument/2006/relationships" r:embed="rId4"/>
        <a:stretch/>
      </xdr:blipFill>
      <xdr:spPr>
        <a:xfrm>
          <a:off x="13654792" y="35802009"/>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161" name="6 Imagen">
          <a:extLst>
            <a:ext uri="{FF2B5EF4-FFF2-40B4-BE49-F238E27FC236}">
              <a16:creationId xmlns:a16="http://schemas.microsoft.com/office/drawing/2014/main" id="{EEE86EF8-A045-4D6F-9100-AC3E82BD155E}"/>
            </a:ext>
          </a:extLst>
        </xdr:cNvPr>
        <xdr:cNvPicPr/>
      </xdr:nvPicPr>
      <xdr:blipFill>
        <a:blip xmlns:r="http://schemas.openxmlformats.org/officeDocument/2006/relationships" r:embed="rId4"/>
        <a:stretch/>
      </xdr:blipFill>
      <xdr:spPr>
        <a:xfrm>
          <a:off x="13235940" y="36250500"/>
          <a:ext cx="360" cy="188925"/>
        </a:xfrm>
        <a:prstGeom prst="rect">
          <a:avLst/>
        </a:prstGeom>
        <a:ln>
          <a:noFill/>
        </a:ln>
      </xdr:spPr>
    </xdr:pic>
    <xdr:clientData/>
  </xdr:oneCellAnchor>
  <xdr:oneCellAnchor>
    <xdr:from>
      <xdr:col>13</xdr:col>
      <xdr:colOff>0</xdr:colOff>
      <xdr:row>183</xdr:row>
      <xdr:rowOff>139320</xdr:rowOff>
    </xdr:from>
    <xdr:ext cx="360" cy="360"/>
    <xdr:pic>
      <xdr:nvPicPr>
        <xdr:cNvPr id="162" name="6 Imagen">
          <a:extLst>
            <a:ext uri="{FF2B5EF4-FFF2-40B4-BE49-F238E27FC236}">
              <a16:creationId xmlns:a16="http://schemas.microsoft.com/office/drawing/2014/main" id="{9215FD7E-D521-4E0C-BF0B-38F0021FDA08}"/>
            </a:ext>
          </a:extLst>
        </xdr:cNvPr>
        <xdr:cNvPicPr/>
      </xdr:nvPicPr>
      <xdr:blipFill>
        <a:blip xmlns:r="http://schemas.openxmlformats.org/officeDocument/2006/relationships" r:embed="rId4"/>
        <a:stretch/>
      </xdr:blipFill>
      <xdr:spPr>
        <a:xfrm>
          <a:off x="13235940" y="36250500"/>
          <a:ext cx="360" cy="360"/>
        </a:xfrm>
        <a:prstGeom prst="rect">
          <a:avLst/>
        </a:prstGeom>
        <a:ln>
          <a:noFill/>
        </a:ln>
      </xdr:spPr>
    </xdr:pic>
    <xdr:clientData/>
  </xdr:oneCellAnchor>
  <xdr:oneCellAnchor>
    <xdr:from>
      <xdr:col>13</xdr:col>
      <xdr:colOff>0</xdr:colOff>
      <xdr:row>182</xdr:row>
      <xdr:rowOff>139320</xdr:rowOff>
    </xdr:from>
    <xdr:ext cx="360" cy="188925"/>
    <xdr:pic>
      <xdr:nvPicPr>
        <xdr:cNvPr id="163" name="6 Imagen">
          <a:extLst>
            <a:ext uri="{FF2B5EF4-FFF2-40B4-BE49-F238E27FC236}">
              <a16:creationId xmlns:a16="http://schemas.microsoft.com/office/drawing/2014/main" id="{3D6A337C-AB02-47B3-A368-FBF7BFEEDEDB}"/>
            </a:ext>
          </a:extLst>
        </xdr:cNvPr>
        <xdr:cNvPicPr/>
      </xdr:nvPicPr>
      <xdr:blipFill>
        <a:blip xmlns:r="http://schemas.openxmlformats.org/officeDocument/2006/relationships" r:embed="rId4"/>
        <a:stretch/>
      </xdr:blipFill>
      <xdr:spPr>
        <a:xfrm>
          <a:off x="13235940" y="36037140"/>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164" name="6 Imagen">
          <a:extLst>
            <a:ext uri="{FF2B5EF4-FFF2-40B4-BE49-F238E27FC236}">
              <a16:creationId xmlns:a16="http://schemas.microsoft.com/office/drawing/2014/main" id="{DCDCAE94-A506-4A18-B99D-A9EAEE544E5A}"/>
            </a:ext>
          </a:extLst>
        </xdr:cNvPr>
        <xdr:cNvPicPr/>
      </xdr:nvPicPr>
      <xdr:blipFill>
        <a:blip xmlns:r="http://schemas.openxmlformats.org/officeDocument/2006/relationships" r:embed="rId4"/>
        <a:stretch/>
      </xdr:blipFill>
      <xdr:spPr>
        <a:xfrm>
          <a:off x="13235940" y="36250500"/>
          <a:ext cx="360" cy="188925"/>
        </a:xfrm>
        <a:prstGeom prst="rect">
          <a:avLst/>
        </a:prstGeom>
        <a:ln>
          <a:noFill/>
        </a:ln>
      </xdr:spPr>
    </xdr:pic>
    <xdr:clientData/>
  </xdr:oneCellAnchor>
  <xdr:oneCellAnchor>
    <xdr:from>
      <xdr:col>13</xdr:col>
      <xdr:colOff>418852</xdr:colOff>
      <xdr:row>183</xdr:row>
      <xdr:rowOff>117549</xdr:rowOff>
    </xdr:from>
    <xdr:ext cx="360" cy="188925"/>
    <xdr:pic>
      <xdr:nvPicPr>
        <xdr:cNvPr id="165" name="6 Imagen">
          <a:extLst>
            <a:ext uri="{FF2B5EF4-FFF2-40B4-BE49-F238E27FC236}">
              <a16:creationId xmlns:a16="http://schemas.microsoft.com/office/drawing/2014/main" id="{B01268F4-08A7-4C7E-9D8D-4B1F8D118CA2}"/>
            </a:ext>
          </a:extLst>
        </xdr:cNvPr>
        <xdr:cNvPicPr/>
      </xdr:nvPicPr>
      <xdr:blipFill>
        <a:blip xmlns:r="http://schemas.openxmlformats.org/officeDocument/2006/relationships" r:embed="rId4"/>
        <a:stretch/>
      </xdr:blipFill>
      <xdr:spPr>
        <a:xfrm>
          <a:off x="13654792" y="36228729"/>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166" name="6 Imagen">
          <a:extLst>
            <a:ext uri="{FF2B5EF4-FFF2-40B4-BE49-F238E27FC236}">
              <a16:creationId xmlns:a16="http://schemas.microsoft.com/office/drawing/2014/main" id="{EC8BE2EC-2418-48C8-8FAE-2CC4F6FAB1A7}"/>
            </a:ext>
          </a:extLst>
        </xdr:cNvPr>
        <xdr:cNvPicPr/>
      </xdr:nvPicPr>
      <xdr:blipFill>
        <a:blip xmlns:r="http://schemas.openxmlformats.org/officeDocument/2006/relationships" r:embed="rId4"/>
        <a:stretch/>
      </xdr:blipFill>
      <xdr:spPr>
        <a:xfrm>
          <a:off x="13235940" y="36250500"/>
          <a:ext cx="360" cy="188925"/>
        </a:xfrm>
        <a:prstGeom prst="rect">
          <a:avLst/>
        </a:prstGeom>
        <a:ln>
          <a:noFill/>
        </a:ln>
      </xdr:spPr>
    </xdr:pic>
    <xdr:clientData/>
  </xdr:oneCellAnchor>
  <xdr:oneCellAnchor>
    <xdr:from>
      <xdr:col>14</xdr:col>
      <xdr:colOff>0</xdr:colOff>
      <xdr:row>180</xdr:row>
      <xdr:rowOff>139320</xdr:rowOff>
    </xdr:from>
    <xdr:ext cx="360" cy="188925"/>
    <xdr:pic>
      <xdr:nvPicPr>
        <xdr:cNvPr id="167" name="6 Imagen">
          <a:extLst>
            <a:ext uri="{FF2B5EF4-FFF2-40B4-BE49-F238E27FC236}">
              <a16:creationId xmlns:a16="http://schemas.microsoft.com/office/drawing/2014/main" id="{28CA02C3-2458-4866-987E-D2AB2D17B570}"/>
            </a:ext>
          </a:extLst>
        </xdr:cNvPr>
        <xdr:cNvPicPr/>
      </xdr:nvPicPr>
      <xdr:blipFill>
        <a:blip xmlns:r="http://schemas.openxmlformats.org/officeDocument/2006/relationships" r:embed="rId4"/>
        <a:stretch/>
      </xdr:blipFill>
      <xdr:spPr>
        <a:xfrm>
          <a:off x="14660880" y="35610420"/>
          <a:ext cx="360" cy="188925"/>
        </a:xfrm>
        <a:prstGeom prst="rect">
          <a:avLst/>
        </a:prstGeom>
        <a:ln>
          <a:noFill/>
        </a:ln>
      </xdr:spPr>
    </xdr:pic>
    <xdr:clientData/>
  </xdr:oneCellAnchor>
  <xdr:oneCellAnchor>
    <xdr:from>
      <xdr:col>13</xdr:col>
      <xdr:colOff>418852</xdr:colOff>
      <xdr:row>181</xdr:row>
      <xdr:rowOff>117549</xdr:rowOff>
    </xdr:from>
    <xdr:ext cx="360" cy="188925"/>
    <xdr:pic>
      <xdr:nvPicPr>
        <xdr:cNvPr id="168" name="6 Imagen">
          <a:extLst>
            <a:ext uri="{FF2B5EF4-FFF2-40B4-BE49-F238E27FC236}">
              <a16:creationId xmlns:a16="http://schemas.microsoft.com/office/drawing/2014/main" id="{F06AE093-CB5B-473D-9D7E-4796CC9BDC9A}"/>
            </a:ext>
          </a:extLst>
        </xdr:cNvPr>
        <xdr:cNvPicPr/>
      </xdr:nvPicPr>
      <xdr:blipFill>
        <a:blip xmlns:r="http://schemas.openxmlformats.org/officeDocument/2006/relationships" r:embed="rId4"/>
        <a:stretch/>
      </xdr:blipFill>
      <xdr:spPr>
        <a:xfrm>
          <a:off x="13654792" y="35802009"/>
          <a:ext cx="360" cy="188925"/>
        </a:xfrm>
        <a:prstGeom prst="rect">
          <a:avLst/>
        </a:prstGeom>
        <a:ln>
          <a:noFill/>
        </a:ln>
      </xdr:spPr>
    </xdr:pic>
    <xdr:clientData/>
  </xdr:oneCellAnchor>
  <xdr:oneCellAnchor>
    <xdr:from>
      <xdr:col>14</xdr:col>
      <xdr:colOff>0</xdr:colOff>
      <xdr:row>181</xdr:row>
      <xdr:rowOff>139320</xdr:rowOff>
    </xdr:from>
    <xdr:ext cx="360" cy="188925"/>
    <xdr:pic>
      <xdr:nvPicPr>
        <xdr:cNvPr id="169" name="6 Imagen">
          <a:extLst>
            <a:ext uri="{FF2B5EF4-FFF2-40B4-BE49-F238E27FC236}">
              <a16:creationId xmlns:a16="http://schemas.microsoft.com/office/drawing/2014/main" id="{AA04BDD9-CE30-4455-B9F6-CE0C04E21143}"/>
            </a:ext>
          </a:extLst>
        </xdr:cNvPr>
        <xdr:cNvPicPr/>
      </xdr:nvPicPr>
      <xdr:blipFill>
        <a:blip xmlns:r="http://schemas.openxmlformats.org/officeDocument/2006/relationships" r:embed="rId4"/>
        <a:stretch/>
      </xdr:blipFill>
      <xdr:spPr>
        <a:xfrm>
          <a:off x="14660880" y="35823780"/>
          <a:ext cx="360" cy="188925"/>
        </a:xfrm>
        <a:prstGeom prst="rect">
          <a:avLst/>
        </a:prstGeom>
        <a:ln>
          <a:noFill/>
        </a:ln>
      </xdr:spPr>
    </xdr:pic>
    <xdr:clientData/>
  </xdr:oneCellAnchor>
  <xdr:oneCellAnchor>
    <xdr:from>
      <xdr:col>13</xdr:col>
      <xdr:colOff>418852</xdr:colOff>
      <xdr:row>182</xdr:row>
      <xdr:rowOff>117549</xdr:rowOff>
    </xdr:from>
    <xdr:ext cx="360" cy="188925"/>
    <xdr:pic>
      <xdr:nvPicPr>
        <xdr:cNvPr id="170" name="6 Imagen">
          <a:extLst>
            <a:ext uri="{FF2B5EF4-FFF2-40B4-BE49-F238E27FC236}">
              <a16:creationId xmlns:a16="http://schemas.microsoft.com/office/drawing/2014/main" id="{B22C7000-BDD2-4D67-A664-A6F6A99F80EB}"/>
            </a:ext>
          </a:extLst>
        </xdr:cNvPr>
        <xdr:cNvPicPr/>
      </xdr:nvPicPr>
      <xdr:blipFill>
        <a:blip xmlns:r="http://schemas.openxmlformats.org/officeDocument/2006/relationships" r:embed="rId4"/>
        <a:stretch/>
      </xdr:blipFill>
      <xdr:spPr>
        <a:xfrm>
          <a:off x="13654792" y="36015369"/>
          <a:ext cx="360" cy="188925"/>
        </a:xfrm>
        <a:prstGeom prst="rect">
          <a:avLst/>
        </a:prstGeom>
        <a:ln>
          <a:noFill/>
        </a:ln>
      </xdr:spPr>
    </xdr:pic>
    <xdr:clientData/>
  </xdr:oneCellAnchor>
  <xdr:oneCellAnchor>
    <xdr:from>
      <xdr:col>14</xdr:col>
      <xdr:colOff>0</xdr:colOff>
      <xdr:row>182</xdr:row>
      <xdr:rowOff>139320</xdr:rowOff>
    </xdr:from>
    <xdr:ext cx="360" cy="188925"/>
    <xdr:pic>
      <xdr:nvPicPr>
        <xdr:cNvPr id="171" name="6 Imagen">
          <a:extLst>
            <a:ext uri="{FF2B5EF4-FFF2-40B4-BE49-F238E27FC236}">
              <a16:creationId xmlns:a16="http://schemas.microsoft.com/office/drawing/2014/main" id="{ED2FCFF8-775F-4470-9B1B-48584DA468E3}"/>
            </a:ext>
          </a:extLst>
        </xdr:cNvPr>
        <xdr:cNvPicPr/>
      </xdr:nvPicPr>
      <xdr:blipFill>
        <a:blip xmlns:r="http://schemas.openxmlformats.org/officeDocument/2006/relationships" r:embed="rId4"/>
        <a:stretch/>
      </xdr:blipFill>
      <xdr:spPr>
        <a:xfrm>
          <a:off x="14660880" y="36037140"/>
          <a:ext cx="360" cy="188925"/>
        </a:xfrm>
        <a:prstGeom prst="rect">
          <a:avLst/>
        </a:prstGeom>
        <a:ln>
          <a:noFill/>
        </a:ln>
      </xdr:spPr>
    </xdr:pic>
    <xdr:clientData/>
  </xdr:oneCellAnchor>
  <xdr:oneCellAnchor>
    <xdr:from>
      <xdr:col>14</xdr:col>
      <xdr:colOff>0</xdr:colOff>
      <xdr:row>182</xdr:row>
      <xdr:rowOff>139320</xdr:rowOff>
    </xdr:from>
    <xdr:ext cx="360" cy="188925"/>
    <xdr:pic>
      <xdr:nvPicPr>
        <xdr:cNvPr id="172" name="6 Imagen">
          <a:extLst>
            <a:ext uri="{FF2B5EF4-FFF2-40B4-BE49-F238E27FC236}">
              <a16:creationId xmlns:a16="http://schemas.microsoft.com/office/drawing/2014/main" id="{110EB7CF-1C19-4FA7-8066-5665D95E5316}"/>
            </a:ext>
          </a:extLst>
        </xdr:cNvPr>
        <xdr:cNvPicPr/>
      </xdr:nvPicPr>
      <xdr:blipFill>
        <a:blip xmlns:r="http://schemas.openxmlformats.org/officeDocument/2006/relationships" r:embed="rId4"/>
        <a:stretch/>
      </xdr:blipFill>
      <xdr:spPr>
        <a:xfrm>
          <a:off x="14660880" y="36037140"/>
          <a:ext cx="360" cy="188925"/>
        </a:xfrm>
        <a:prstGeom prst="rect">
          <a:avLst/>
        </a:prstGeom>
        <a:ln>
          <a:noFill/>
        </a:ln>
      </xdr:spPr>
    </xdr:pic>
    <xdr:clientData/>
  </xdr:oneCellAnchor>
  <xdr:oneCellAnchor>
    <xdr:from>
      <xdr:col>13</xdr:col>
      <xdr:colOff>418852</xdr:colOff>
      <xdr:row>183</xdr:row>
      <xdr:rowOff>117549</xdr:rowOff>
    </xdr:from>
    <xdr:ext cx="360" cy="188925"/>
    <xdr:pic>
      <xdr:nvPicPr>
        <xdr:cNvPr id="173" name="6 Imagen">
          <a:extLst>
            <a:ext uri="{FF2B5EF4-FFF2-40B4-BE49-F238E27FC236}">
              <a16:creationId xmlns:a16="http://schemas.microsoft.com/office/drawing/2014/main" id="{B8DA288C-EECA-4369-8F4A-4BD337F132C2}"/>
            </a:ext>
          </a:extLst>
        </xdr:cNvPr>
        <xdr:cNvPicPr/>
      </xdr:nvPicPr>
      <xdr:blipFill>
        <a:blip xmlns:r="http://schemas.openxmlformats.org/officeDocument/2006/relationships" r:embed="rId4"/>
        <a:stretch/>
      </xdr:blipFill>
      <xdr:spPr>
        <a:xfrm>
          <a:off x="13654792" y="36228729"/>
          <a:ext cx="360" cy="188925"/>
        </a:xfrm>
        <a:prstGeom prst="rect">
          <a:avLst/>
        </a:prstGeom>
        <a:ln>
          <a:noFill/>
        </a:ln>
      </xdr:spPr>
    </xdr:pic>
    <xdr:clientData/>
  </xdr:oneCellAnchor>
  <xdr:oneCellAnchor>
    <xdr:from>
      <xdr:col>14</xdr:col>
      <xdr:colOff>0</xdr:colOff>
      <xdr:row>183</xdr:row>
      <xdr:rowOff>139320</xdr:rowOff>
    </xdr:from>
    <xdr:ext cx="360" cy="188925"/>
    <xdr:pic>
      <xdr:nvPicPr>
        <xdr:cNvPr id="174" name="6 Imagen">
          <a:extLst>
            <a:ext uri="{FF2B5EF4-FFF2-40B4-BE49-F238E27FC236}">
              <a16:creationId xmlns:a16="http://schemas.microsoft.com/office/drawing/2014/main" id="{0B812F8E-ACB3-4937-A896-FA095997B2A9}"/>
            </a:ext>
          </a:extLst>
        </xdr:cNvPr>
        <xdr:cNvPicPr/>
      </xdr:nvPicPr>
      <xdr:blipFill>
        <a:blip xmlns:r="http://schemas.openxmlformats.org/officeDocument/2006/relationships" r:embed="rId4"/>
        <a:stretch/>
      </xdr:blipFill>
      <xdr:spPr>
        <a:xfrm>
          <a:off x="14660880" y="36250500"/>
          <a:ext cx="360" cy="188925"/>
        </a:xfrm>
        <a:prstGeom prst="rect">
          <a:avLst/>
        </a:prstGeom>
        <a:ln>
          <a:noFill/>
        </a:ln>
      </xdr:spPr>
    </xdr:pic>
    <xdr:clientData/>
  </xdr:oneCellAnchor>
  <xdr:oneCellAnchor>
    <xdr:from>
      <xdr:col>14</xdr:col>
      <xdr:colOff>0</xdr:colOff>
      <xdr:row>183</xdr:row>
      <xdr:rowOff>139320</xdr:rowOff>
    </xdr:from>
    <xdr:ext cx="360" cy="188925"/>
    <xdr:pic>
      <xdr:nvPicPr>
        <xdr:cNvPr id="175" name="6 Imagen">
          <a:extLst>
            <a:ext uri="{FF2B5EF4-FFF2-40B4-BE49-F238E27FC236}">
              <a16:creationId xmlns:a16="http://schemas.microsoft.com/office/drawing/2014/main" id="{29002A9D-381D-4DE6-BF1B-3BA72A0697B3}"/>
            </a:ext>
          </a:extLst>
        </xdr:cNvPr>
        <xdr:cNvPicPr/>
      </xdr:nvPicPr>
      <xdr:blipFill>
        <a:blip xmlns:r="http://schemas.openxmlformats.org/officeDocument/2006/relationships" r:embed="rId4"/>
        <a:stretch/>
      </xdr:blipFill>
      <xdr:spPr>
        <a:xfrm>
          <a:off x="14660880" y="3625050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76" name="6 Imagen">
          <a:extLst>
            <a:ext uri="{FF2B5EF4-FFF2-40B4-BE49-F238E27FC236}">
              <a16:creationId xmlns:a16="http://schemas.microsoft.com/office/drawing/2014/main" id="{0B8D4021-CBF0-47E2-B437-FA339420809D}"/>
            </a:ext>
          </a:extLst>
        </xdr:cNvPr>
        <xdr:cNvPicPr/>
      </xdr:nvPicPr>
      <xdr:blipFill>
        <a:blip xmlns:r="http://schemas.openxmlformats.org/officeDocument/2006/relationships" r:embed="rId4"/>
        <a:stretch/>
      </xdr:blipFill>
      <xdr:spPr>
        <a:xfrm>
          <a:off x="13235940" y="36037140"/>
          <a:ext cx="360" cy="188925"/>
        </a:xfrm>
        <a:prstGeom prst="rect">
          <a:avLst/>
        </a:prstGeom>
        <a:ln>
          <a:noFill/>
        </a:ln>
      </xdr:spPr>
    </xdr:pic>
    <xdr:clientData/>
  </xdr:oneCellAnchor>
  <xdr:oneCellAnchor>
    <xdr:from>
      <xdr:col>13</xdr:col>
      <xdr:colOff>0</xdr:colOff>
      <xdr:row>182</xdr:row>
      <xdr:rowOff>139320</xdr:rowOff>
    </xdr:from>
    <xdr:ext cx="360" cy="360"/>
    <xdr:pic>
      <xdr:nvPicPr>
        <xdr:cNvPr id="177" name="6 Imagen">
          <a:extLst>
            <a:ext uri="{FF2B5EF4-FFF2-40B4-BE49-F238E27FC236}">
              <a16:creationId xmlns:a16="http://schemas.microsoft.com/office/drawing/2014/main" id="{13FF9758-1794-4BD6-9999-8D029FDF7CFF}"/>
            </a:ext>
          </a:extLst>
        </xdr:cNvPr>
        <xdr:cNvPicPr/>
      </xdr:nvPicPr>
      <xdr:blipFill>
        <a:blip xmlns:r="http://schemas.openxmlformats.org/officeDocument/2006/relationships" r:embed="rId4"/>
        <a:stretch/>
      </xdr:blipFill>
      <xdr:spPr>
        <a:xfrm>
          <a:off x="13235940" y="36037140"/>
          <a:ext cx="360" cy="360"/>
        </a:xfrm>
        <a:prstGeom prst="rect">
          <a:avLst/>
        </a:prstGeom>
        <a:ln>
          <a:noFill/>
        </a:ln>
      </xdr:spPr>
    </xdr:pic>
    <xdr:clientData/>
  </xdr:oneCellAnchor>
  <xdr:oneCellAnchor>
    <xdr:from>
      <xdr:col>13</xdr:col>
      <xdr:colOff>0</xdr:colOff>
      <xdr:row>179</xdr:row>
      <xdr:rowOff>139320</xdr:rowOff>
    </xdr:from>
    <xdr:ext cx="360" cy="188925"/>
    <xdr:pic>
      <xdr:nvPicPr>
        <xdr:cNvPr id="178" name="6 Imagen">
          <a:extLst>
            <a:ext uri="{FF2B5EF4-FFF2-40B4-BE49-F238E27FC236}">
              <a16:creationId xmlns:a16="http://schemas.microsoft.com/office/drawing/2014/main" id="{1E963742-E973-4DD0-88C2-95178EFC5F02}"/>
            </a:ext>
          </a:extLst>
        </xdr:cNvPr>
        <xdr:cNvPicPr/>
      </xdr:nvPicPr>
      <xdr:blipFill>
        <a:blip xmlns:r="http://schemas.openxmlformats.org/officeDocument/2006/relationships" r:embed="rId4"/>
        <a:stretch/>
      </xdr:blipFill>
      <xdr:spPr>
        <a:xfrm>
          <a:off x="13235940" y="35282760"/>
          <a:ext cx="360" cy="188925"/>
        </a:xfrm>
        <a:prstGeom prst="rect">
          <a:avLst/>
        </a:prstGeom>
        <a:ln>
          <a:noFill/>
        </a:ln>
      </xdr:spPr>
    </xdr:pic>
    <xdr:clientData/>
  </xdr:oneCellAnchor>
  <xdr:oneCellAnchor>
    <xdr:from>
      <xdr:col>13</xdr:col>
      <xdr:colOff>0</xdr:colOff>
      <xdr:row>181</xdr:row>
      <xdr:rowOff>139320</xdr:rowOff>
    </xdr:from>
    <xdr:ext cx="360" cy="188925"/>
    <xdr:pic>
      <xdr:nvPicPr>
        <xdr:cNvPr id="179" name="6 Imagen">
          <a:extLst>
            <a:ext uri="{FF2B5EF4-FFF2-40B4-BE49-F238E27FC236}">
              <a16:creationId xmlns:a16="http://schemas.microsoft.com/office/drawing/2014/main" id="{EA795E49-BD03-40C4-B253-29CE01EC3EFD}"/>
            </a:ext>
          </a:extLst>
        </xdr:cNvPr>
        <xdr:cNvPicPr/>
      </xdr:nvPicPr>
      <xdr:blipFill>
        <a:blip xmlns:r="http://schemas.openxmlformats.org/officeDocument/2006/relationships" r:embed="rId4"/>
        <a:stretch/>
      </xdr:blipFill>
      <xdr:spPr>
        <a:xfrm>
          <a:off x="13235940" y="3582378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80" name="6 Imagen">
          <a:extLst>
            <a:ext uri="{FF2B5EF4-FFF2-40B4-BE49-F238E27FC236}">
              <a16:creationId xmlns:a16="http://schemas.microsoft.com/office/drawing/2014/main" id="{0AFCA4E7-56E2-4285-B361-04431E1CBF56}"/>
            </a:ext>
          </a:extLst>
        </xdr:cNvPr>
        <xdr:cNvPicPr/>
      </xdr:nvPicPr>
      <xdr:blipFill>
        <a:blip xmlns:r="http://schemas.openxmlformats.org/officeDocument/2006/relationships" r:embed="rId4"/>
        <a:stretch/>
      </xdr:blipFill>
      <xdr:spPr>
        <a:xfrm>
          <a:off x="13235940" y="36037140"/>
          <a:ext cx="360" cy="188925"/>
        </a:xfrm>
        <a:prstGeom prst="rect">
          <a:avLst/>
        </a:prstGeom>
        <a:ln>
          <a:noFill/>
        </a:ln>
      </xdr:spPr>
    </xdr:pic>
    <xdr:clientData/>
  </xdr:oneCellAnchor>
  <xdr:oneCellAnchor>
    <xdr:from>
      <xdr:col>14</xdr:col>
      <xdr:colOff>0</xdr:colOff>
      <xdr:row>181</xdr:row>
      <xdr:rowOff>205995</xdr:rowOff>
    </xdr:from>
    <xdr:ext cx="360" cy="188925"/>
    <xdr:pic>
      <xdr:nvPicPr>
        <xdr:cNvPr id="181" name="6 Imagen">
          <a:extLst>
            <a:ext uri="{FF2B5EF4-FFF2-40B4-BE49-F238E27FC236}">
              <a16:creationId xmlns:a16="http://schemas.microsoft.com/office/drawing/2014/main" id="{92C33AE1-7A40-4B09-B226-1E3873654944}"/>
            </a:ext>
          </a:extLst>
        </xdr:cNvPr>
        <xdr:cNvPicPr/>
      </xdr:nvPicPr>
      <xdr:blipFill>
        <a:blip xmlns:r="http://schemas.openxmlformats.org/officeDocument/2006/relationships" r:embed="rId4"/>
        <a:stretch/>
      </xdr:blipFill>
      <xdr:spPr>
        <a:xfrm>
          <a:off x="14660880" y="35890455"/>
          <a:ext cx="360" cy="188925"/>
        </a:xfrm>
        <a:prstGeom prst="rect">
          <a:avLst/>
        </a:prstGeom>
        <a:ln>
          <a:noFill/>
        </a:ln>
      </xdr:spPr>
    </xdr:pic>
    <xdr:clientData/>
  </xdr:oneCellAnchor>
  <xdr:oneCellAnchor>
    <xdr:from>
      <xdr:col>5</xdr:col>
      <xdr:colOff>1257300</xdr:colOff>
      <xdr:row>130</xdr:row>
      <xdr:rowOff>0</xdr:rowOff>
    </xdr:from>
    <xdr:ext cx="0" cy="85725"/>
    <xdr:pic>
      <xdr:nvPicPr>
        <xdr:cNvPr id="19"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B778731D-10F8-4E3E-A0D6-F25EB503035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45480" y="163830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130</xdr:row>
      <xdr:rowOff>0</xdr:rowOff>
    </xdr:from>
    <xdr:ext cx="0" cy="85725"/>
    <xdr:pic>
      <xdr:nvPicPr>
        <xdr:cNvPr id="20"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2DB4BCB4-DB2F-4629-A3B4-FFDFE136E7E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45480" y="163830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130</xdr:row>
      <xdr:rowOff>0</xdr:rowOff>
    </xdr:from>
    <xdr:ext cx="0" cy="85725"/>
    <xdr:pic>
      <xdr:nvPicPr>
        <xdr:cNvPr id="21"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12C6E459-D80C-4AC7-9E63-97C33A66974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39540" y="163830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130</xdr:row>
      <xdr:rowOff>0</xdr:rowOff>
    </xdr:from>
    <xdr:ext cx="0" cy="85725"/>
    <xdr:pic>
      <xdr:nvPicPr>
        <xdr:cNvPr id="23"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7F4EC3E0-9667-4715-89A8-87296A47AF8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39540" y="163830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absolute">
    <xdr:from>
      <xdr:col>0</xdr:col>
      <xdr:colOff>861332</xdr:colOff>
      <xdr:row>0</xdr:row>
      <xdr:rowOff>101237</xdr:rowOff>
    </xdr:from>
    <xdr:to>
      <xdr:col>0</xdr:col>
      <xdr:colOff>1242332</xdr:colOff>
      <xdr:row>0</xdr:row>
      <xdr:rowOff>366032</xdr:rowOff>
    </xdr:to>
    <xdr:sp macro="" textlink="">
      <xdr:nvSpPr>
        <xdr:cNvPr id="2" name="15 Flecha derecha">
          <a:hlinkClick xmlns:r="http://schemas.openxmlformats.org/officeDocument/2006/relationships" r:id="rId1"/>
          <a:extLst>
            <a:ext uri="{FF2B5EF4-FFF2-40B4-BE49-F238E27FC236}">
              <a16:creationId xmlns:a16="http://schemas.microsoft.com/office/drawing/2014/main" id="{BCB7F41A-7BB9-4A88-941A-AC0FC9690CB8}"/>
            </a:ext>
          </a:extLst>
        </xdr:cNvPr>
        <xdr:cNvSpPr/>
      </xdr:nvSpPr>
      <xdr:spPr>
        <a:xfrm>
          <a:off x="861332" y="101237"/>
          <a:ext cx="381000" cy="26479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0</xdr:col>
      <xdr:colOff>387531</xdr:colOff>
      <xdr:row>0</xdr:row>
      <xdr:rowOff>101237</xdr:rowOff>
    </xdr:from>
    <xdr:to>
      <xdr:col>0</xdr:col>
      <xdr:colOff>764177</xdr:colOff>
      <xdr:row>0</xdr:row>
      <xdr:rowOff>366032</xdr:rowOff>
    </xdr:to>
    <xdr:sp macro="" textlink="">
      <xdr:nvSpPr>
        <xdr:cNvPr id="3" name="21 Flecha derecha">
          <a:hlinkClick xmlns:r="http://schemas.openxmlformats.org/officeDocument/2006/relationships" r:id="rId2"/>
          <a:extLst>
            <a:ext uri="{FF2B5EF4-FFF2-40B4-BE49-F238E27FC236}">
              <a16:creationId xmlns:a16="http://schemas.microsoft.com/office/drawing/2014/main" id="{3EBBAE82-33DF-4B62-9BE5-B459FFA6A348}"/>
            </a:ext>
          </a:extLst>
        </xdr:cNvPr>
        <xdr:cNvSpPr/>
      </xdr:nvSpPr>
      <xdr:spPr>
        <a:xfrm rot="10800000">
          <a:off x="387531" y="101237"/>
          <a:ext cx="376646" cy="26479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4</xdr:col>
      <xdr:colOff>0</xdr:colOff>
      <xdr:row>187</xdr:row>
      <xdr:rowOff>0</xdr:rowOff>
    </xdr:from>
    <xdr:to>
      <xdr:col>4</xdr:col>
      <xdr:colOff>0</xdr:colOff>
      <xdr:row>187</xdr:row>
      <xdr:rowOff>93676</xdr:rowOff>
    </xdr:to>
    <xdr:pic>
      <xdr:nvPicPr>
        <xdr:cNvPr id="7"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44E70E97-79A5-4267-B19F-59F2629694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6654760"/>
          <a:ext cx="0" cy="9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1080</xdr:colOff>
      <xdr:row>255</xdr:row>
      <xdr:rowOff>183600</xdr:rowOff>
    </xdr:from>
    <xdr:ext cx="360" cy="276620"/>
    <xdr:pic>
      <xdr:nvPicPr>
        <xdr:cNvPr id="9" name="6 Imagen">
          <a:extLst>
            <a:ext uri="{FF2B5EF4-FFF2-40B4-BE49-F238E27FC236}">
              <a16:creationId xmlns:a16="http://schemas.microsoft.com/office/drawing/2014/main" id="{4E0BE198-D5E2-4E49-8755-8D3632EE83F6}"/>
            </a:ext>
          </a:extLst>
        </xdr:cNvPr>
        <xdr:cNvPicPr/>
      </xdr:nvPicPr>
      <xdr:blipFill>
        <a:blip xmlns:r="http://schemas.openxmlformats.org/officeDocument/2006/relationships" r:embed="rId5"/>
        <a:stretch/>
      </xdr:blipFill>
      <xdr:spPr>
        <a:xfrm>
          <a:off x="6074220" y="30861720"/>
          <a:ext cx="360" cy="276620"/>
        </a:xfrm>
        <a:prstGeom prst="rect">
          <a:avLst/>
        </a:prstGeom>
        <a:ln>
          <a:noFill/>
        </a:ln>
      </xdr:spPr>
    </xdr:pic>
    <xdr:clientData/>
  </xdr:oneCellAnchor>
  <xdr:oneCellAnchor>
    <xdr:from>
      <xdr:col>9</xdr:col>
      <xdr:colOff>0</xdr:colOff>
      <xdr:row>258</xdr:row>
      <xdr:rowOff>118080</xdr:rowOff>
    </xdr:from>
    <xdr:ext cx="237473" cy="7560"/>
    <xdr:pic>
      <xdr:nvPicPr>
        <xdr:cNvPr id="10" name="6 Imagen">
          <a:extLst>
            <a:ext uri="{FF2B5EF4-FFF2-40B4-BE49-F238E27FC236}">
              <a16:creationId xmlns:a16="http://schemas.microsoft.com/office/drawing/2014/main" id="{A8438BC8-6E52-4B9E-86B1-7988A708BF04}"/>
            </a:ext>
          </a:extLst>
        </xdr:cNvPr>
        <xdr:cNvPicPr/>
      </xdr:nvPicPr>
      <xdr:blipFill>
        <a:blip xmlns:r="http://schemas.openxmlformats.org/officeDocument/2006/relationships" r:embed="rId5"/>
        <a:stretch/>
      </xdr:blipFill>
      <xdr:spPr>
        <a:xfrm>
          <a:off x="9464040" y="31939200"/>
          <a:ext cx="237473" cy="7560"/>
        </a:xfrm>
        <a:prstGeom prst="rect">
          <a:avLst/>
        </a:prstGeom>
        <a:ln>
          <a:noFill/>
        </a:ln>
      </xdr:spPr>
    </xdr:pic>
    <xdr:clientData/>
  </xdr:oneCellAnchor>
  <xdr:oneCellAnchor>
    <xdr:from>
      <xdr:col>6</xdr:col>
      <xdr:colOff>397080</xdr:colOff>
      <xdr:row>258</xdr:row>
      <xdr:rowOff>139320</xdr:rowOff>
    </xdr:from>
    <xdr:ext cx="360" cy="188925"/>
    <xdr:pic>
      <xdr:nvPicPr>
        <xdr:cNvPr id="11" name="6 Imagen">
          <a:extLst>
            <a:ext uri="{FF2B5EF4-FFF2-40B4-BE49-F238E27FC236}">
              <a16:creationId xmlns:a16="http://schemas.microsoft.com/office/drawing/2014/main" id="{1DEBD11E-F80B-424A-B8D0-2EF1C83D50A6}"/>
            </a:ext>
          </a:extLst>
        </xdr:cNvPr>
        <xdr:cNvPicPr/>
      </xdr:nvPicPr>
      <xdr:blipFill>
        <a:blip xmlns:r="http://schemas.openxmlformats.org/officeDocument/2006/relationships" r:embed="rId5"/>
        <a:stretch/>
      </xdr:blipFill>
      <xdr:spPr>
        <a:xfrm>
          <a:off x="6470220" y="31960440"/>
          <a:ext cx="360" cy="188925"/>
        </a:xfrm>
        <a:prstGeom prst="rect">
          <a:avLst/>
        </a:prstGeom>
        <a:ln>
          <a:noFill/>
        </a:ln>
      </xdr:spPr>
    </xdr:pic>
    <xdr:clientData/>
  </xdr:oneCellAnchor>
  <xdr:oneCellAnchor>
    <xdr:from>
      <xdr:col>6</xdr:col>
      <xdr:colOff>1080</xdr:colOff>
      <xdr:row>258</xdr:row>
      <xdr:rowOff>139320</xdr:rowOff>
    </xdr:from>
    <xdr:ext cx="360" cy="360"/>
    <xdr:pic>
      <xdr:nvPicPr>
        <xdr:cNvPr id="12" name="6 Imagen">
          <a:extLst>
            <a:ext uri="{FF2B5EF4-FFF2-40B4-BE49-F238E27FC236}">
              <a16:creationId xmlns:a16="http://schemas.microsoft.com/office/drawing/2014/main" id="{81E08ADD-520D-4658-B077-22122001BC11}"/>
            </a:ext>
          </a:extLst>
        </xdr:cNvPr>
        <xdr:cNvPicPr/>
      </xdr:nvPicPr>
      <xdr:blipFill>
        <a:blip xmlns:r="http://schemas.openxmlformats.org/officeDocument/2006/relationships" r:embed="rId5"/>
        <a:stretch/>
      </xdr:blipFill>
      <xdr:spPr>
        <a:xfrm>
          <a:off x="6074220" y="31960440"/>
          <a:ext cx="360" cy="360"/>
        </a:xfrm>
        <a:prstGeom prst="rect">
          <a:avLst/>
        </a:prstGeom>
        <a:ln>
          <a:noFill/>
        </a:ln>
      </xdr:spPr>
    </xdr:pic>
    <xdr:clientData/>
  </xdr:oneCellAnchor>
  <xdr:oneCellAnchor>
    <xdr:from>
      <xdr:col>6</xdr:col>
      <xdr:colOff>1080</xdr:colOff>
      <xdr:row>286</xdr:row>
      <xdr:rowOff>0</xdr:rowOff>
    </xdr:from>
    <xdr:ext cx="360" cy="332495"/>
    <xdr:pic>
      <xdr:nvPicPr>
        <xdr:cNvPr id="13" name="6 Imagen">
          <a:extLst>
            <a:ext uri="{FF2B5EF4-FFF2-40B4-BE49-F238E27FC236}">
              <a16:creationId xmlns:a16="http://schemas.microsoft.com/office/drawing/2014/main" id="{951332B8-E2F0-4AE1-8FC5-4F29366873B1}"/>
            </a:ext>
          </a:extLst>
        </xdr:cNvPr>
        <xdr:cNvPicPr/>
      </xdr:nvPicPr>
      <xdr:blipFill>
        <a:blip xmlns:r="http://schemas.openxmlformats.org/officeDocument/2006/relationships" r:embed="rId5"/>
        <a:stretch/>
      </xdr:blipFill>
      <xdr:spPr>
        <a:xfrm>
          <a:off x="6074220" y="36210240"/>
          <a:ext cx="360" cy="332495"/>
        </a:xfrm>
        <a:prstGeom prst="rect">
          <a:avLst/>
        </a:prstGeom>
        <a:ln>
          <a:noFill/>
        </a:ln>
      </xdr:spPr>
    </xdr:pic>
    <xdr:clientData/>
  </xdr:oneCellAnchor>
  <xdr:oneCellAnchor>
    <xdr:from>
      <xdr:col>6</xdr:col>
      <xdr:colOff>0</xdr:colOff>
      <xdr:row>286</xdr:row>
      <xdr:rowOff>0</xdr:rowOff>
    </xdr:from>
    <xdr:ext cx="360" cy="360"/>
    <xdr:pic>
      <xdr:nvPicPr>
        <xdr:cNvPr id="14" name="6 Imagen">
          <a:extLst>
            <a:ext uri="{FF2B5EF4-FFF2-40B4-BE49-F238E27FC236}">
              <a16:creationId xmlns:a16="http://schemas.microsoft.com/office/drawing/2014/main" id="{1B8ED512-2E16-4AC2-85DC-002B372E2959}"/>
            </a:ext>
          </a:extLst>
        </xdr:cNvPr>
        <xdr:cNvPicPr/>
      </xdr:nvPicPr>
      <xdr:blipFill>
        <a:blip xmlns:r="http://schemas.openxmlformats.org/officeDocument/2006/relationships" r:embed="rId5"/>
        <a:stretch/>
      </xdr:blipFill>
      <xdr:spPr>
        <a:xfrm>
          <a:off x="6073140" y="36210240"/>
          <a:ext cx="360" cy="360"/>
        </a:xfrm>
        <a:prstGeom prst="rect">
          <a:avLst/>
        </a:prstGeom>
        <a:ln>
          <a:noFill/>
        </a:ln>
      </xdr:spPr>
    </xdr:pic>
    <xdr:clientData/>
  </xdr:oneCellAnchor>
  <xdr:oneCellAnchor>
    <xdr:from>
      <xdr:col>9</xdr:col>
      <xdr:colOff>0</xdr:colOff>
      <xdr:row>286</xdr:row>
      <xdr:rowOff>0</xdr:rowOff>
    </xdr:from>
    <xdr:ext cx="126255" cy="7200"/>
    <xdr:pic>
      <xdr:nvPicPr>
        <xdr:cNvPr id="15" name="6 Imagen">
          <a:extLst>
            <a:ext uri="{FF2B5EF4-FFF2-40B4-BE49-F238E27FC236}">
              <a16:creationId xmlns:a16="http://schemas.microsoft.com/office/drawing/2014/main" id="{19D9F020-E744-4B0B-B1A1-D290DEF4C7EA}"/>
            </a:ext>
          </a:extLst>
        </xdr:cNvPr>
        <xdr:cNvPicPr/>
      </xdr:nvPicPr>
      <xdr:blipFill>
        <a:blip xmlns:r="http://schemas.openxmlformats.org/officeDocument/2006/relationships" r:embed="rId5"/>
        <a:stretch/>
      </xdr:blipFill>
      <xdr:spPr>
        <a:xfrm>
          <a:off x="9464040" y="36210240"/>
          <a:ext cx="126255" cy="7200"/>
        </a:xfrm>
        <a:prstGeom prst="rect">
          <a:avLst/>
        </a:prstGeom>
        <a:ln>
          <a:noFill/>
        </a:ln>
      </xdr:spPr>
    </xdr:pic>
    <xdr:clientData/>
  </xdr:oneCellAnchor>
  <xdr:oneCellAnchor>
    <xdr:from>
      <xdr:col>6</xdr:col>
      <xdr:colOff>1080</xdr:colOff>
      <xdr:row>286</xdr:row>
      <xdr:rowOff>0</xdr:rowOff>
    </xdr:from>
    <xdr:ext cx="360" cy="276620"/>
    <xdr:pic>
      <xdr:nvPicPr>
        <xdr:cNvPr id="16" name="6 Imagen">
          <a:extLst>
            <a:ext uri="{FF2B5EF4-FFF2-40B4-BE49-F238E27FC236}">
              <a16:creationId xmlns:a16="http://schemas.microsoft.com/office/drawing/2014/main" id="{3C1D5986-9617-4881-B1AD-DEA79B1A5139}"/>
            </a:ext>
          </a:extLst>
        </xdr:cNvPr>
        <xdr:cNvPicPr/>
      </xdr:nvPicPr>
      <xdr:blipFill>
        <a:blip xmlns:r="http://schemas.openxmlformats.org/officeDocument/2006/relationships" r:embed="rId5"/>
        <a:stretch/>
      </xdr:blipFill>
      <xdr:spPr>
        <a:xfrm>
          <a:off x="6074220" y="36210240"/>
          <a:ext cx="360" cy="276620"/>
        </a:xfrm>
        <a:prstGeom prst="rect">
          <a:avLst/>
        </a:prstGeom>
        <a:ln>
          <a:noFill/>
        </a:ln>
      </xdr:spPr>
    </xdr:pic>
    <xdr:clientData/>
  </xdr:oneCellAnchor>
  <xdr:oneCellAnchor>
    <xdr:from>
      <xdr:col>6</xdr:col>
      <xdr:colOff>1080</xdr:colOff>
      <xdr:row>291</xdr:row>
      <xdr:rowOff>183600</xdr:rowOff>
    </xdr:from>
    <xdr:ext cx="360" cy="276620"/>
    <xdr:pic>
      <xdr:nvPicPr>
        <xdr:cNvPr id="17" name="6 Imagen">
          <a:extLst>
            <a:ext uri="{FF2B5EF4-FFF2-40B4-BE49-F238E27FC236}">
              <a16:creationId xmlns:a16="http://schemas.microsoft.com/office/drawing/2014/main" id="{5BA541A1-06B3-437B-A16E-B60E301E0B8F}"/>
            </a:ext>
          </a:extLst>
        </xdr:cNvPr>
        <xdr:cNvPicPr/>
      </xdr:nvPicPr>
      <xdr:blipFill>
        <a:blip xmlns:r="http://schemas.openxmlformats.org/officeDocument/2006/relationships" r:embed="rId5"/>
        <a:stretch/>
      </xdr:blipFill>
      <xdr:spPr>
        <a:xfrm>
          <a:off x="6074220" y="37506360"/>
          <a:ext cx="360" cy="276620"/>
        </a:xfrm>
        <a:prstGeom prst="rect">
          <a:avLst/>
        </a:prstGeom>
        <a:ln>
          <a:noFill/>
        </a:ln>
      </xdr:spPr>
    </xdr:pic>
    <xdr:clientData/>
  </xdr:oneCellAnchor>
  <xdr:twoCellAnchor editAs="oneCell">
    <xdr:from>
      <xdr:col>14</xdr:col>
      <xdr:colOff>444955</xdr:colOff>
      <xdr:row>0</xdr:row>
      <xdr:rowOff>51707</xdr:rowOff>
    </xdr:from>
    <xdr:to>
      <xdr:col>14</xdr:col>
      <xdr:colOff>854530</xdr:colOff>
      <xdr:row>0</xdr:row>
      <xdr:rowOff>403172</xdr:rowOff>
    </xdr:to>
    <xdr:pic>
      <xdr:nvPicPr>
        <xdr:cNvPr id="18" name="6 Imagen">
          <a:hlinkClick xmlns:r="http://schemas.openxmlformats.org/officeDocument/2006/relationships" r:id="rId6"/>
          <a:extLst>
            <a:ext uri="{FF2B5EF4-FFF2-40B4-BE49-F238E27FC236}">
              <a16:creationId xmlns:a16="http://schemas.microsoft.com/office/drawing/2014/main" id="{D5F8720A-7D49-46CC-A600-06AA9BE4B46A}"/>
            </a:ext>
          </a:extLst>
        </xdr:cNvPr>
        <xdr:cNvPicPr/>
      </xdr:nvPicPr>
      <xdr:blipFill>
        <a:blip xmlns:r="http://schemas.openxmlformats.org/officeDocument/2006/relationships" r:embed="rId5">
          <a:lum bright="56000"/>
        </a:blip>
        <a:stretch/>
      </xdr:blipFill>
      <xdr:spPr>
        <a:xfrm>
          <a:off x="14792326" y="1064078"/>
          <a:ext cx="398145" cy="347655"/>
        </a:xfrm>
        <a:prstGeom prst="rect">
          <a:avLst/>
        </a:prstGeom>
        <a:ln>
          <a:noFill/>
        </a:ln>
      </xdr:spPr>
    </xdr:pic>
    <xdr:clientData/>
  </xdr:twoCellAnchor>
  <xdr:twoCellAnchor editAs="oneCell">
    <xdr:from>
      <xdr:col>4</xdr:col>
      <xdr:colOff>1257300</xdr:colOff>
      <xdr:row>163</xdr:row>
      <xdr:rowOff>0</xdr:rowOff>
    </xdr:from>
    <xdr:to>
      <xdr:col>4</xdr:col>
      <xdr:colOff>1257300</xdr:colOff>
      <xdr:row>163</xdr:row>
      <xdr:rowOff>93676</xdr:rowOff>
    </xdr:to>
    <xdr:pic>
      <xdr:nvPicPr>
        <xdr:cNvPr id="21"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39BCBB0B-6427-49BA-903D-9E72C7280A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4947880"/>
          <a:ext cx="0" cy="9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187</xdr:row>
      <xdr:rowOff>139320</xdr:rowOff>
    </xdr:from>
    <xdr:ext cx="360" cy="188925"/>
    <xdr:pic>
      <xdr:nvPicPr>
        <xdr:cNvPr id="25" name="6 Imagen">
          <a:extLst>
            <a:ext uri="{FF2B5EF4-FFF2-40B4-BE49-F238E27FC236}">
              <a16:creationId xmlns:a16="http://schemas.microsoft.com/office/drawing/2014/main" id="{FFC975CB-A4E9-4CF4-B71E-E5650CCD6E1F}"/>
            </a:ext>
          </a:extLst>
        </xdr:cNvPr>
        <xdr:cNvPicPr/>
      </xdr:nvPicPr>
      <xdr:blipFill>
        <a:blip xmlns:r="http://schemas.openxmlformats.org/officeDocument/2006/relationships" r:embed="rId5"/>
        <a:stretch/>
      </xdr:blipFill>
      <xdr:spPr>
        <a:xfrm>
          <a:off x="6615000" y="30733620"/>
          <a:ext cx="360" cy="188925"/>
        </a:xfrm>
        <a:prstGeom prst="rect">
          <a:avLst/>
        </a:prstGeom>
        <a:ln>
          <a:noFill/>
        </a:ln>
      </xdr:spPr>
    </xdr:pic>
    <xdr:clientData/>
  </xdr:oneCellAnchor>
  <xdr:oneCellAnchor>
    <xdr:from>
      <xdr:col>5</xdr:col>
      <xdr:colOff>0</xdr:colOff>
      <xdr:row>187</xdr:row>
      <xdr:rowOff>139320</xdr:rowOff>
    </xdr:from>
    <xdr:ext cx="360" cy="360"/>
    <xdr:pic>
      <xdr:nvPicPr>
        <xdr:cNvPr id="26" name="6 Imagen">
          <a:extLst>
            <a:ext uri="{FF2B5EF4-FFF2-40B4-BE49-F238E27FC236}">
              <a16:creationId xmlns:a16="http://schemas.microsoft.com/office/drawing/2014/main" id="{FAEBFBAA-293E-45BC-BF8D-4F46CAF3343E}"/>
            </a:ext>
          </a:extLst>
        </xdr:cNvPr>
        <xdr:cNvPicPr/>
      </xdr:nvPicPr>
      <xdr:blipFill>
        <a:blip xmlns:r="http://schemas.openxmlformats.org/officeDocument/2006/relationships" r:embed="rId5"/>
        <a:stretch/>
      </xdr:blipFill>
      <xdr:spPr>
        <a:xfrm>
          <a:off x="6219000" y="30733620"/>
          <a:ext cx="360" cy="360"/>
        </a:xfrm>
        <a:prstGeom prst="rect">
          <a:avLst/>
        </a:prstGeom>
        <a:ln>
          <a:noFill/>
        </a:ln>
      </xdr:spPr>
    </xdr:pic>
    <xdr:clientData/>
  </xdr:oneCellAnchor>
  <xdr:oneCellAnchor>
    <xdr:from>
      <xdr:col>6</xdr:col>
      <xdr:colOff>1080</xdr:colOff>
      <xdr:row>257</xdr:row>
      <xdr:rowOff>0</xdr:rowOff>
    </xdr:from>
    <xdr:ext cx="360" cy="332495"/>
    <xdr:pic>
      <xdr:nvPicPr>
        <xdr:cNvPr id="27" name="6 Imagen">
          <a:extLst>
            <a:ext uri="{FF2B5EF4-FFF2-40B4-BE49-F238E27FC236}">
              <a16:creationId xmlns:a16="http://schemas.microsoft.com/office/drawing/2014/main" id="{8C81C05A-6F31-46D8-A121-250949D41ABB}"/>
            </a:ext>
          </a:extLst>
        </xdr:cNvPr>
        <xdr:cNvPicPr/>
      </xdr:nvPicPr>
      <xdr:blipFill>
        <a:blip xmlns:r="http://schemas.openxmlformats.org/officeDocument/2006/relationships" r:embed="rId5"/>
        <a:stretch/>
      </xdr:blipFill>
      <xdr:spPr>
        <a:xfrm>
          <a:off x="6219000" y="35615880"/>
          <a:ext cx="360" cy="332495"/>
        </a:xfrm>
        <a:prstGeom prst="rect">
          <a:avLst/>
        </a:prstGeom>
        <a:ln>
          <a:noFill/>
        </a:ln>
      </xdr:spPr>
    </xdr:pic>
    <xdr:clientData/>
  </xdr:oneCellAnchor>
  <xdr:oneCellAnchor>
    <xdr:from>
      <xdr:col>6</xdr:col>
      <xdr:colOff>0</xdr:colOff>
      <xdr:row>257</xdr:row>
      <xdr:rowOff>0</xdr:rowOff>
    </xdr:from>
    <xdr:ext cx="360" cy="360"/>
    <xdr:pic>
      <xdr:nvPicPr>
        <xdr:cNvPr id="28" name="6 Imagen">
          <a:extLst>
            <a:ext uri="{FF2B5EF4-FFF2-40B4-BE49-F238E27FC236}">
              <a16:creationId xmlns:a16="http://schemas.microsoft.com/office/drawing/2014/main" id="{EF08028E-42EF-476D-B0D5-DB81F8298F71}"/>
            </a:ext>
          </a:extLst>
        </xdr:cNvPr>
        <xdr:cNvPicPr/>
      </xdr:nvPicPr>
      <xdr:blipFill>
        <a:blip xmlns:r="http://schemas.openxmlformats.org/officeDocument/2006/relationships" r:embed="rId5"/>
        <a:stretch/>
      </xdr:blipFill>
      <xdr:spPr>
        <a:xfrm>
          <a:off x="6217920" y="35615880"/>
          <a:ext cx="360" cy="360"/>
        </a:xfrm>
        <a:prstGeom prst="rect">
          <a:avLst/>
        </a:prstGeom>
        <a:ln>
          <a:noFill/>
        </a:ln>
      </xdr:spPr>
    </xdr:pic>
    <xdr:clientData/>
  </xdr:oneCellAnchor>
  <xdr:oneCellAnchor>
    <xdr:from>
      <xdr:col>9</xdr:col>
      <xdr:colOff>0</xdr:colOff>
      <xdr:row>257</xdr:row>
      <xdr:rowOff>0</xdr:rowOff>
    </xdr:from>
    <xdr:ext cx="126255" cy="7200"/>
    <xdr:pic>
      <xdr:nvPicPr>
        <xdr:cNvPr id="29" name="6 Imagen">
          <a:extLst>
            <a:ext uri="{FF2B5EF4-FFF2-40B4-BE49-F238E27FC236}">
              <a16:creationId xmlns:a16="http://schemas.microsoft.com/office/drawing/2014/main" id="{6A268EF6-48F2-40CE-BC0B-D381A883D6BC}"/>
            </a:ext>
          </a:extLst>
        </xdr:cNvPr>
        <xdr:cNvPicPr/>
      </xdr:nvPicPr>
      <xdr:blipFill>
        <a:blip xmlns:r="http://schemas.openxmlformats.org/officeDocument/2006/relationships" r:embed="rId5"/>
        <a:stretch/>
      </xdr:blipFill>
      <xdr:spPr>
        <a:xfrm>
          <a:off x="9555480" y="35615880"/>
          <a:ext cx="126255" cy="7200"/>
        </a:xfrm>
        <a:prstGeom prst="rect">
          <a:avLst/>
        </a:prstGeom>
        <a:ln>
          <a:noFill/>
        </a:ln>
      </xdr:spPr>
    </xdr:pic>
    <xdr:clientData/>
  </xdr:oneCellAnchor>
  <xdr:oneCellAnchor>
    <xdr:from>
      <xdr:col>6</xdr:col>
      <xdr:colOff>1080</xdr:colOff>
      <xdr:row>257</xdr:row>
      <xdr:rowOff>0</xdr:rowOff>
    </xdr:from>
    <xdr:ext cx="360" cy="276620"/>
    <xdr:pic>
      <xdr:nvPicPr>
        <xdr:cNvPr id="30" name="6 Imagen">
          <a:extLst>
            <a:ext uri="{FF2B5EF4-FFF2-40B4-BE49-F238E27FC236}">
              <a16:creationId xmlns:a16="http://schemas.microsoft.com/office/drawing/2014/main" id="{98668D8D-6709-44C7-897C-E98ACA805A1B}"/>
            </a:ext>
          </a:extLst>
        </xdr:cNvPr>
        <xdr:cNvPicPr/>
      </xdr:nvPicPr>
      <xdr:blipFill>
        <a:blip xmlns:r="http://schemas.openxmlformats.org/officeDocument/2006/relationships" r:embed="rId5"/>
        <a:stretch/>
      </xdr:blipFill>
      <xdr:spPr>
        <a:xfrm>
          <a:off x="6219000" y="35615880"/>
          <a:ext cx="360" cy="276620"/>
        </a:xfrm>
        <a:prstGeom prst="rect">
          <a:avLst/>
        </a:prstGeom>
        <a:ln>
          <a:noFill/>
        </a:ln>
      </xdr:spPr>
    </xdr:pic>
    <xdr:clientData/>
  </xdr:oneCellAnchor>
  <xdr:oneCellAnchor>
    <xdr:from>
      <xdr:col>6</xdr:col>
      <xdr:colOff>1080</xdr:colOff>
      <xdr:row>261</xdr:row>
      <xdr:rowOff>183600</xdr:rowOff>
    </xdr:from>
    <xdr:ext cx="360" cy="276620"/>
    <xdr:pic>
      <xdr:nvPicPr>
        <xdr:cNvPr id="31" name="6 Imagen">
          <a:extLst>
            <a:ext uri="{FF2B5EF4-FFF2-40B4-BE49-F238E27FC236}">
              <a16:creationId xmlns:a16="http://schemas.microsoft.com/office/drawing/2014/main" id="{52415174-4130-4609-915A-343B38965664}"/>
            </a:ext>
          </a:extLst>
        </xdr:cNvPr>
        <xdr:cNvPicPr/>
      </xdr:nvPicPr>
      <xdr:blipFill>
        <a:blip xmlns:r="http://schemas.openxmlformats.org/officeDocument/2006/relationships" r:embed="rId5"/>
        <a:stretch/>
      </xdr:blipFill>
      <xdr:spPr>
        <a:xfrm>
          <a:off x="6219000" y="37079640"/>
          <a:ext cx="360" cy="276620"/>
        </a:xfrm>
        <a:prstGeom prst="rect">
          <a:avLst/>
        </a:prstGeom>
        <a:ln>
          <a:noFill/>
        </a:ln>
      </xdr:spPr>
    </xdr:pic>
    <xdr:clientData/>
  </xdr:oneCellAnchor>
  <xdr:oneCellAnchor>
    <xdr:from>
      <xdr:col>5</xdr:col>
      <xdr:colOff>0</xdr:colOff>
      <xdr:row>188</xdr:row>
      <xdr:rowOff>139320</xdr:rowOff>
    </xdr:from>
    <xdr:ext cx="360" cy="188925"/>
    <xdr:pic>
      <xdr:nvPicPr>
        <xdr:cNvPr id="32" name="6 Imagen">
          <a:extLst>
            <a:ext uri="{FF2B5EF4-FFF2-40B4-BE49-F238E27FC236}">
              <a16:creationId xmlns:a16="http://schemas.microsoft.com/office/drawing/2014/main" id="{E4AA87F8-BE1B-4DF3-BA68-6F08F8536012}"/>
            </a:ext>
          </a:extLst>
        </xdr:cNvPr>
        <xdr:cNvPicPr/>
      </xdr:nvPicPr>
      <xdr:blipFill>
        <a:blip xmlns:r="http://schemas.openxmlformats.org/officeDocument/2006/relationships" r:embed="rId5"/>
        <a:stretch/>
      </xdr:blipFill>
      <xdr:spPr>
        <a:xfrm>
          <a:off x="6615000" y="31061280"/>
          <a:ext cx="360" cy="188925"/>
        </a:xfrm>
        <a:prstGeom prst="rect">
          <a:avLst/>
        </a:prstGeom>
        <a:ln>
          <a:noFill/>
        </a:ln>
      </xdr:spPr>
    </xdr:pic>
    <xdr:clientData/>
  </xdr:oneCellAnchor>
  <xdr:oneCellAnchor>
    <xdr:from>
      <xdr:col>5</xdr:col>
      <xdr:colOff>0</xdr:colOff>
      <xdr:row>189</xdr:row>
      <xdr:rowOff>139320</xdr:rowOff>
    </xdr:from>
    <xdr:ext cx="360" cy="188925"/>
    <xdr:pic>
      <xdr:nvPicPr>
        <xdr:cNvPr id="33" name="6 Imagen">
          <a:extLst>
            <a:ext uri="{FF2B5EF4-FFF2-40B4-BE49-F238E27FC236}">
              <a16:creationId xmlns:a16="http://schemas.microsoft.com/office/drawing/2014/main" id="{57FB2B80-1706-4268-B073-9FF2E5BD8EF1}"/>
            </a:ext>
          </a:extLst>
        </xdr:cNvPr>
        <xdr:cNvPicPr/>
      </xdr:nvPicPr>
      <xdr:blipFill>
        <a:blip xmlns:r="http://schemas.openxmlformats.org/officeDocument/2006/relationships" r:embed="rId5"/>
        <a:stretch/>
      </xdr:blipFill>
      <xdr:spPr>
        <a:xfrm>
          <a:off x="6615000" y="31274640"/>
          <a:ext cx="360" cy="188925"/>
        </a:xfrm>
        <a:prstGeom prst="rect">
          <a:avLst/>
        </a:prstGeom>
        <a:ln>
          <a:noFill/>
        </a:ln>
      </xdr:spPr>
    </xdr:pic>
    <xdr:clientData/>
  </xdr:oneCellAnchor>
  <xdr:oneCellAnchor>
    <xdr:from>
      <xdr:col>5</xdr:col>
      <xdr:colOff>0</xdr:colOff>
      <xdr:row>190</xdr:row>
      <xdr:rowOff>139320</xdr:rowOff>
    </xdr:from>
    <xdr:ext cx="360" cy="188925"/>
    <xdr:pic>
      <xdr:nvPicPr>
        <xdr:cNvPr id="34" name="6 Imagen">
          <a:extLst>
            <a:ext uri="{FF2B5EF4-FFF2-40B4-BE49-F238E27FC236}">
              <a16:creationId xmlns:a16="http://schemas.microsoft.com/office/drawing/2014/main" id="{02E62CFD-1C3D-44BD-A977-B30D5BF4F7E4}"/>
            </a:ext>
          </a:extLst>
        </xdr:cNvPr>
        <xdr:cNvPicPr/>
      </xdr:nvPicPr>
      <xdr:blipFill>
        <a:blip xmlns:r="http://schemas.openxmlformats.org/officeDocument/2006/relationships" r:embed="rId5"/>
        <a:stretch/>
      </xdr:blipFill>
      <xdr:spPr>
        <a:xfrm>
          <a:off x="6615000" y="31488000"/>
          <a:ext cx="360" cy="188925"/>
        </a:xfrm>
        <a:prstGeom prst="rect">
          <a:avLst/>
        </a:prstGeom>
        <a:ln>
          <a:noFill/>
        </a:ln>
      </xdr:spPr>
    </xdr:pic>
    <xdr:clientData/>
  </xdr:oneCellAnchor>
  <xdr:oneCellAnchor>
    <xdr:from>
      <xdr:col>5</xdr:col>
      <xdr:colOff>0</xdr:colOff>
      <xdr:row>190</xdr:row>
      <xdr:rowOff>139320</xdr:rowOff>
    </xdr:from>
    <xdr:ext cx="360" cy="188925"/>
    <xdr:pic>
      <xdr:nvPicPr>
        <xdr:cNvPr id="35" name="6 Imagen">
          <a:extLst>
            <a:ext uri="{FF2B5EF4-FFF2-40B4-BE49-F238E27FC236}">
              <a16:creationId xmlns:a16="http://schemas.microsoft.com/office/drawing/2014/main" id="{5E7BB68E-551A-4E95-89B7-AF64DCDDA4BD}"/>
            </a:ext>
          </a:extLst>
        </xdr:cNvPr>
        <xdr:cNvPicPr/>
      </xdr:nvPicPr>
      <xdr:blipFill>
        <a:blip xmlns:r="http://schemas.openxmlformats.org/officeDocument/2006/relationships" r:embed="rId5"/>
        <a:stretch/>
      </xdr:blipFill>
      <xdr:spPr>
        <a:xfrm>
          <a:off x="6615000" y="31488000"/>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36" name="6 Imagen">
          <a:extLst>
            <a:ext uri="{FF2B5EF4-FFF2-40B4-BE49-F238E27FC236}">
              <a16:creationId xmlns:a16="http://schemas.microsoft.com/office/drawing/2014/main" id="{8328581C-1FE9-4A27-AB40-871C29046271}"/>
            </a:ext>
          </a:extLst>
        </xdr:cNvPr>
        <xdr:cNvPicPr/>
      </xdr:nvPicPr>
      <xdr:blipFill>
        <a:blip xmlns:r="http://schemas.openxmlformats.org/officeDocument/2006/relationships" r:embed="rId5"/>
        <a:stretch/>
      </xdr:blipFill>
      <xdr:spPr>
        <a:xfrm>
          <a:off x="6615000" y="31701360"/>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37" name="6 Imagen">
          <a:extLst>
            <a:ext uri="{FF2B5EF4-FFF2-40B4-BE49-F238E27FC236}">
              <a16:creationId xmlns:a16="http://schemas.microsoft.com/office/drawing/2014/main" id="{6EA16991-B217-4BB7-A395-EBCF0BA6D2FE}"/>
            </a:ext>
          </a:extLst>
        </xdr:cNvPr>
        <xdr:cNvPicPr/>
      </xdr:nvPicPr>
      <xdr:blipFill>
        <a:blip xmlns:r="http://schemas.openxmlformats.org/officeDocument/2006/relationships" r:embed="rId5"/>
        <a:stretch/>
      </xdr:blipFill>
      <xdr:spPr>
        <a:xfrm>
          <a:off x="6615000" y="31701360"/>
          <a:ext cx="360" cy="188925"/>
        </a:xfrm>
        <a:prstGeom prst="rect">
          <a:avLst/>
        </a:prstGeom>
        <a:ln>
          <a:noFill/>
        </a:ln>
      </xdr:spPr>
    </xdr:pic>
    <xdr:clientData/>
  </xdr:oneCellAnchor>
  <xdr:oneCellAnchor>
    <xdr:from>
      <xdr:col>5</xdr:col>
      <xdr:colOff>0</xdr:colOff>
      <xdr:row>192</xdr:row>
      <xdr:rowOff>139320</xdr:rowOff>
    </xdr:from>
    <xdr:ext cx="360" cy="188925"/>
    <xdr:pic>
      <xdr:nvPicPr>
        <xdr:cNvPr id="38" name="6 Imagen">
          <a:extLst>
            <a:ext uri="{FF2B5EF4-FFF2-40B4-BE49-F238E27FC236}">
              <a16:creationId xmlns:a16="http://schemas.microsoft.com/office/drawing/2014/main" id="{4E5A9D04-D0F2-4004-A421-CA174E47EAB5}"/>
            </a:ext>
          </a:extLst>
        </xdr:cNvPr>
        <xdr:cNvPicPr/>
      </xdr:nvPicPr>
      <xdr:blipFill>
        <a:blip xmlns:r="http://schemas.openxmlformats.org/officeDocument/2006/relationships" r:embed="rId5"/>
        <a:stretch/>
      </xdr:blipFill>
      <xdr:spPr>
        <a:xfrm>
          <a:off x="6615000" y="31914720"/>
          <a:ext cx="360" cy="188925"/>
        </a:xfrm>
        <a:prstGeom prst="rect">
          <a:avLst/>
        </a:prstGeom>
        <a:ln>
          <a:noFill/>
        </a:ln>
      </xdr:spPr>
    </xdr:pic>
    <xdr:clientData/>
  </xdr:oneCellAnchor>
  <xdr:oneCellAnchor>
    <xdr:from>
      <xdr:col>5</xdr:col>
      <xdr:colOff>0</xdr:colOff>
      <xdr:row>192</xdr:row>
      <xdr:rowOff>139320</xdr:rowOff>
    </xdr:from>
    <xdr:ext cx="360" cy="188925"/>
    <xdr:pic>
      <xdr:nvPicPr>
        <xdr:cNvPr id="39" name="6 Imagen">
          <a:extLst>
            <a:ext uri="{FF2B5EF4-FFF2-40B4-BE49-F238E27FC236}">
              <a16:creationId xmlns:a16="http://schemas.microsoft.com/office/drawing/2014/main" id="{D130F4F7-0575-424F-A709-997F1BC6E054}"/>
            </a:ext>
          </a:extLst>
        </xdr:cNvPr>
        <xdr:cNvPicPr/>
      </xdr:nvPicPr>
      <xdr:blipFill>
        <a:blip xmlns:r="http://schemas.openxmlformats.org/officeDocument/2006/relationships" r:embed="rId5"/>
        <a:stretch/>
      </xdr:blipFill>
      <xdr:spPr>
        <a:xfrm>
          <a:off x="6615000" y="31914720"/>
          <a:ext cx="360" cy="188925"/>
        </a:xfrm>
        <a:prstGeom prst="rect">
          <a:avLst/>
        </a:prstGeom>
        <a:ln>
          <a:noFill/>
        </a:ln>
      </xdr:spPr>
    </xdr:pic>
    <xdr:clientData/>
  </xdr:oneCellAnchor>
  <xdr:oneCellAnchor>
    <xdr:from>
      <xdr:col>5</xdr:col>
      <xdr:colOff>0</xdr:colOff>
      <xdr:row>193</xdr:row>
      <xdr:rowOff>139320</xdr:rowOff>
    </xdr:from>
    <xdr:ext cx="360" cy="188925"/>
    <xdr:pic>
      <xdr:nvPicPr>
        <xdr:cNvPr id="40" name="6 Imagen">
          <a:extLst>
            <a:ext uri="{FF2B5EF4-FFF2-40B4-BE49-F238E27FC236}">
              <a16:creationId xmlns:a16="http://schemas.microsoft.com/office/drawing/2014/main" id="{CEBF5A37-D64A-4205-8102-51B201A4BD62}"/>
            </a:ext>
          </a:extLst>
        </xdr:cNvPr>
        <xdr:cNvPicPr/>
      </xdr:nvPicPr>
      <xdr:blipFill>
        <a:blip xmlns:r="http://schemas.openxmlformats.org/officeDocument/2006/relationships" r:embed="rId5"/>
        <a:stretch/>
      </xdr:blipFill>
      <xdr:spPr>
        <a:xfrm>
          <a:off x="6615000" y="32128080"/>
          <a:ext cx="360" cy="188925"/>
        </a:xfrm>
        <a:prstGeom prst="rect">
          <a:avLst/>
        </a:prstGeom>
        <a:ln>
          <a:noFill/>
        </a:ln>
      </xdr:spPr>
    </xdr:pic>
    <xdr:clientData/>
  </xdr:oneCellAnchor>
  <xdr:oneCellAnchor>
    <xdr:from>
      <xdr:col>5</xdr:col>
      <xdr:colOff>0</xdr:colOff>
      <xdr:row>193</xdr:row>
      <xdr:rowOff>139320</xdr:rowOff>
    </xdr:from>
    <xdr:ext cx="360" cy="188925"/>
    <xdr:pic>
      <xdr:nvPicPr>
        <xdr:cNvPr id="41" name="6 Imagen">
          <a:extLst>
            <a:ext uri="{FF2B5EF4-FFF2-40B4-BE49-F238E27FC236}">
              <a16:creationId xmlns:a16="http://schemas.microsoft.com/office/drawing/2014/main" id="{212633FE-745A-45B0-86D1-3144F4991042}"/>
            </a:ext>
          </a:extLst>
        </xdr:cNvPr>
        <xdr:cNvPicPr/>
      </xdr:nvPicPr>
      <xdr:blipFill>
        <a:blip xmlns:r="http://schemas.openxmlformats.org/officeDocument/2006/relationships" r:embed="rId5"/>
        <a:stretch/>
      </xdr:blipFill>
      <xdr:spPr>
        <a:xfrm>
          <a:off x="6615000" y="32128080"/>
          <a:ext cx="360" cy="188925"/>
        </a:xfrm>
        <a:prstGeom prst="rect">
          <a:avLst/>
        </a:prstGeom>
        <a:ln>
          <a:noFill/>
        </a:ln>
      </xdr:spPr>
    </xdr:pic>
    <xdr:clientData/>
  </xdr:oneCellAnchor>
  <xdr:oneCellAnchor>
    <xdr:from>
      <xdr:col>5</xdr:col>
      <xdr:colOff>0</xdr:colOff>
      <xdr:row>194</xdr:row>
      <xdr:rowOff>139320</xdr:rowOff>
    </xdr:from>
    <xdr:ext cx="360" cy="188925"/>
    <xdr:pic>
      <xdr:nvPicPr>
        <xdr:cNvPr id="42" name="6 Imagen">
          <a:extLst>
            <a:ext uri="{FF2B5EF4-FFF2-40B4-BE49-F238E27FC236}">
              <a16:creationId xmlns:a16="http://schemas.microsoft.com/office/drawing/2014/main" id="{C4CE4735-FD5D-45F8-AE83-26C5818D1892}"/>
            </a:ext>
          </a:extLst>
        </xdr:cNvPr>
        <xdr:cNvPicPr/>
      </xdr:nvPicPr>
      <xdr:blipFill>
        <a:blip xmlns:r="http://schemas.openxmlformats.org/officeDocument/2006/relationships" r:embed="rId5"/>
        <a:stretch/>
      </xdr:blipFill>
      <xdr:spPr>
        <a:xfrm>
          <a:off x="6615000" y="32341440"/>
          <a:ext cx="360" cy="188925"/>
        </a:xfrm>
        <a:prstGeom prst="rect">
          <a:avLst/>
        </a:prstGeom>
        <a:ln>
          <a:noFill/>
        </a:ln>
      </xdr:spPr>
    </xdr:pic>
    <xdr:clientData/>
  </xdr:oneCellAnchor>
  <xdr:oneCellAnchor>
    <xdr:from>
      <xdr:col>5</xdr:col>
      <xdr:colOff>0</xdr:colOff>
      <xdr:row>194</xdr:row>
      <xdr:rowOff>139320</xdr:rowOff>
    </xdr:from>
    <xdr:ext cx="360" cy="188925"/>
    <xdr:pic>
      <xdr:nvPicPr>
        <xdr:cNvPr id="43" name="6 Imagen">
          <a:extLst>
            <a:ext uri="{FF2B5EF4-FFF2-40B4-BE49-F238E27FC236}">
              <a16:creationId xmlns:a16="http://schemas.microsoft.com/office/drawing/2014/main" id="{712A11B7-DDAD-4720-9E8D-51FF5B8E0209}"/>
            </a:ext>
          </a:extLst>
        </xdr:cNvPr>
        <xdr:cNvPicPr/>
      </xdr:nvPicPr>
      <xdr:blipFill>
        <a:blip xmlns:r="http://schemas.openxmlformats.org/officeDocument/2006/relationships" r:embed="rId5"/>
        <a:stretch/>
      </xdr:blipFill>
      <xdr:spPr>
        <a:xfrm>
          <a:off x="6615000" y="32341440"/>
          <a:ext cx="360" cy="188925"/>
        </a:xfrm>
        <a:prstGeom prst="rect">
          <a:avLst/>
        </a:prstGeom>
        <a:ln>
          <a:noFill/>
        </a:ln>
      </xdr:spPr>
    </xdr:pic>
    <xdr:clientData/>
  </xdr:oneCellAnchor>
  <xdr:oneCellAnchor>
    <xdr:from>
      <xdr:col>5</xdr:col>
      <xdr:colOff>0</xdr:colOff>
      <xdr:row>195</xdr:row>
      <xdr:rowOff>139320</xdr:rowOff>
    </xdr:from>
    <xdr:ext cx="360" cy="188925"/>
    <xdr:pic>
      <xdr:nvPicPr>
        <xdr:cNvPr id="44" name="6 Imagen">
          <a:extLst>
            <a:ext uri="{FF2B5EF4-FFF2-40B4-BE49-F238E27FC236}">
              <a16:creationId xmlns:a16="http://schemas.microsoft.com/office/drawing/2014/main" id="{F2C336BB-4A88-408C-9715-CD54C41464B6}"/>
            </a:ext>
          </a:extLst>
        </xdr:cNvPr>
        <xdr:cNvPicPr/>
      </xdr:nvPicPr>
      <xdr:blipFill>
        <a:blip xmlns:r="http://schemas.openxmlformats.org/officeDocument/2006/relationships" r:embed="rId5"/>
        <a:stretch/>
      </xdr:blipFill>
      <xdr:spPr>
        <a:xfrm>
          <a:off x="6615000" y="32554800"/>
          <a:ext cx="360" cy="188925"/>
        </a:xfrm>
        <a:prstGeom prst="rect">
          <a:avLst/>
        </a:prstGeom>
        <a:ln>
          <a:noFill/>
        </a:ln>
      </xdr:spPr>
    </xdr:pic>
    <xdr:clientData/>
  </xdr:oneCellAnchor>
  <xdr:oneCellAnchor>
    <xdr:from>
      <xdr:col>5</xdr:col>
      <xdr:colOff>0</xdr:colOff>
      <xdr:row>204</xdr:row>
      <xdr:rowOff>186945</xdr:rowOff>
    </xdr:from>
    <xdr:ext cx="360" cy="188925"/>
    <xdr:pic>
      <xdr:nvPicPr>
        <xdr:cNvPr id="45" name="6 Imagen">
          <a:extLst>
            <a:ext uri="{FF2B5EF4-FFF2-40B4-BE49-F238E27FC236}">
              <a16:creationId xmlns:a16="http://schemas.microsoft.com/office/drawing/2014/main" id="{3CC4167D-7CC0-44BA-B6AD-95A178A2E7CE}"/>
            </a:ext>
          </a:extLst>
        </xdr:cNvPr>
        <xdr:cNvPicPr/>
      </xdr:nvPicPr>
      <xdr:blipFill>
        <a:blip xmlns:r="http://schemas.openxmlformats.org/officeDocument/2006/relationships" r:embed="rId5"/>
        <a:stretch/>
      </xdr:blipFill>
      <xdr:spPr>
        <a:xfrm>
          <a:off x="6576900" y="33242505"/>
          <a:ext cx="360" cy="188925"/>
        </a:xfrm>
        <a:prstGeom prst="rect">
          <a:avLst/>
        </a:prstGeom>
        <a:ln>
          <a:noFill/>
        </a:ln>
      </xdr:spPr>
    </xdr:pic>
    <xdr:clientData/>
  </xdr:oneCellAnchor>
  <xdr:oneCellAnchor>
    <xdr:from>
      <xdr:col>5</xdr:col>
      <xdr:colOff>0</xdr:colOff>
      <xdr:row>196</xdr:row>
      <xdr:rowOff>139320</xdr:rowOff>
    </xdr:from>
    <xdr:ext cx="360" cy="188925"/>
    <xdr:pic>
      <xdr:nvPicPr>
        <xdr:cNvPr id="46" name="6 Imagen">
          <a:extLst>
            <a:ext uri="{FF2B5EF4-FFF2-40B4-BE49-F238E27FC236}">
              <a16:creationId xmlns:a16="http://schemas.microsoft.com/office/drawing/2014/main" id="{6497CE53-0972-49EA-8D19-C848F1BC8104}"/>
            </a:ext>
          </a:extLst>
        </xdr:cNvPr>
        <xdr:cNvPicPr/>
      </xdr:nvPicPr>
      <xdr:blipFill>
        <a:blip xmlns:r="http://schemas.openxmlformats.org/officeDocument/2006/relationships" r:embed="rId5"/>
        <a:stretch/>
      </xdr:blipFill>
      <xdr:spPr>
        <a:xfrm>
          <a:off x="6615000" y="32768160"/>
          <a:ext cx="360" cy="188925"/>
        </a:xfrm>
        <a:prstGeom prst="rect">
          <a:avLst/>
        </a:prstGeom>
        <a:ln>
          <a:noFill/>
        </a:ln>
      </xdr:spPr>
    </xdr:pic>
    <xdr:clientData/>
  </xdr:oneCellAnchor>
  <xdr:oneCellAnchor>
    <xdr:from>
      <xdr:col>5</xdr:col>
      <xdr:colOff>0</xdr:colOff>
      <xdr:row>196</xdr:row>
      <xdr:rowOff>139320</xdr:rowOff>
    </xdr:from>
    <xdr:ext cx="360" cy="188925"/>
    <xdr:pic>
      <xdr:nvPicPr>
        <xdr:cNvPr id="47" name="6 Imagen">
          <a:extLst>
            <a:ext uri="{FF2B5EF4-FFF2-40B4-BE49-F238E27FC236}">
              <a16:creationId xmlns:a16="http://schemas.microsoft.com/office/drawing/2014/main" id="{E2C73B47-1339-4059-B8BA-AF776B1741EF}"/>
            </a:ext>
          </a:extLst>
        </xdr:cNvPr>
        <xdr:cNvPicPr/>
      </xdr:nvPicPr>
      <xdr:blipFill>
        <a:blip xmlns:r="http://schemas.openxmlformats.org/officeDocument/2006/relationships" r:embed="rId5"/>
        <a:stretch/>
      </xdr:blipFill>
      <xdr:spPr>
        <a:xfrm>
          <a:off x="6615000" y="32768160"/>
          <a:ext cx="360" cy="188925"/>
        </a:xfrm>
        <a:prstGeom prst="rect">
          <a:avLst/>
        </a:prstGeom>
        <a:ln>
          <a:noFill/>
        </a:ln>
      </xdr:spPr>
    </xdr:pic>
    <xdr:clientData/>
  </xdr:oneCellAnchor>
  <xdr:oneCellAnchor>
    <xdr:from>
      <xdr:col>5</xdr:col>
      <xdr:colOff>0</xdr:colOff>
      <xdr:row>203</xdr:row>
      <xdr:rowOff>139320</xdr:rowOff>
    </xdr:from>
    <xdr:ext cx="360" cy="188925"/>
    <xdr:pic>
      <xdr:nvPicPr>
        <xdr:cNvPr id="48" name="6 Imagen">
          <a:extLst>
            <a:ext uri="{FF2B5EF4-FFF2-40B4-BE49-F238E27FC236}">
              <a16:creationId xmlns:a16="http://schemas.microsoft.com/office/drawing/2014/main" id="{882EF0FA-38AA-4AFA-8248-85EEC0A8E2C1}"/>
            </a:ext>
          </a:extLst>
        </xdr:cNvPr>
        <xdr:cNvPicPr/>
      </xdr:nvPicPr>
      <xdr:blipFill>
        <a:blip xmlns:r="http://schemas.openxmlformats.org/officeDocument/2006/relationships" r:embed="rId5"/>
        <a:stretch/>
      </xdr:blipFill>
      <xdr:spPr>
        <a:xfrm>
          <a:off x="6615000" y="32981520"/>
          <a:ext cx="360" cy="188925"/>
        </a:xfrm>
        <a:prstGeom prst="rect">
          <a:avLst/>
        </a:prstGeom>
        <a:ln>
          <a:noFill/>
        </a:ln>
      </xdr:spPr>
    </xdr:pic>
    <xdr:clientData/>
  </xdr:oneCellAnchor>
  <xdr:oneCellAnchor>
    <xdr:from>
      <xdr:col>5</xdr:col>
      <xdr:colOff>0</xdr:colOff>
      <xdr:row>203</xdr:row>
      <xdr:rowOff>139320</xdr:rowOff>
    </xdr:from>
    <xdr:ext cx="360" cy="188925"/>
    <xdr:pic>
      <xdr:nvPicPr>
        <xdr:cNvPr id="49" name="6 Imagen">
          <a:extLst>
            <a:ext uri="{FF2B5EF4-FFF2-40B4-BE49-F238E27FC236}">
              <a16:creationId xmlns:a16="http://schemas.microsoft.com/office/drawing/2014/main" id="{078A36E5-6761-4460-968A-6E0BA76BD3C3}"/>
            </a:ext>
          </a:extLst>
        </xdr:cNvPr>
        <xdr:cNvPicPr/>
      </xdr:nvPicPr>
      <xdr:blipFill>
        <a:blip xmlns:r="http://schemas.openxmlformats.org/officeDocument/2006/relationships" r:embed="rId5"/>
        <a:stretch/>
      </xdr:blipFill>
      <xdr:spPr>
        <a:xfrm>
          <a:off x="6615000" y="32981520"/>
          <a:ext cx="360" cy="188925"/>
        </a:xfrm>
        <a:prstGeom prst="rect">
          <a:avLst/>
        </a:prstGeom>
        <a:ln>
          <a:noFill/>
        </a:ln>
      </xdr:spPr>
    </xdr:pic>
    <xdr:clientData/>
  </xdr:oneCellAnchor>
  <xdr:oneCellAnchor>
    <xdr:from>
      <xdr:col>5</xdr:col>
      <xdr:colOff>0</xdr:colOff>
      <xdr:row>204</xdr:row>
      <xdr:rowOff>139320</xdr:rowOff>
    </xdr:from>
    <xdr:ext cx="360" cy="188925"/>
    <xdr:pic>
      <xdr:nvPicPr>
        <xdr:cNvPr id="50" name="6 Imagen">
          <a:extLst>
            <a:ext uri="{FF2B5EF4-FFF2-40B4-BE49-F238E27FC236}">
              <a16:creationId xmlns:a16="http://schemas.microsoft.com/office/drawing/2014/main" id="{EF385963-73F3-469A-A353-D450F559BD5D}"/>
            </a:ext>
          </a:extLst>
        </xdr:cNvPr>
        <xdr:cNvPicPr/>
      </xdr:nvPicPr>
      <xdr:blipFill>
        <a:blip xmlns:r="http://schemas.openxmlformats.org/officeDocument/2006/relationships" r:embed="rId5"/>
        <a:stretch/>
      </xdr:blipFill>
      <xdr:spPr>
        <a:xfrm>
          <a:off x="6615000" y="33194880"/>
          <a:ext cx="360" cy="188925"/>
        </a:xfrm>
        <a:prstGeom prst="rect">
          <a:avLst/>
        </a:prstGeom>
        <a:ln>
          <a:noFill/>
        </a:ln>
      </xdr:spPr>
    </xdr:pic>
    <xdr:clientData/>
  </xdr:oneCellAnchor>
  <xdr:oneCellAnchor>
    <xdr:from>
      <xdr:col>5</xdr:col>
      <xdr:colOff>0</xdr:colOff>
      <xdr:row>204</xdr:row>
      <xdr:rowOff>139320</xdr:rowOff>
    </xdr:from>
    <xdr:ext cx="360" cy="188925"/>
    <xdr:pic>
      <xdr:nvPicPr>
        <xdr:cNvPr id="51" name="6 Imagen">
          <a:extLst>
            <a:ext uri="{FF2B5EF4-FFF2-40B4-BE49-F238E27FC236}">
              <a16:creationId xmlns:a16="http://schemas.microsoft.com/office/drawing/2014/main" id="{C85DFA1E-281C-4D85-B3E3-7EC33D07D8AA}"/>
            </a:ext>
          </a:extLst>
        </xdr:cNvPr>
        <xdr:cNvPicPr/>
      </xdr:nvPicPr>
      <xdr:blipFill>
        <a:blip xmlns:r="http://schemas.openxmlformats.org/officeDocument/2006/relationships" r:embed="rId5"/>
        <a:stretch/>
      </xdr:blipFill>
      <xdr:spPr>
        <a:xfrm>
          <a:off x="6615000" y="33194880"/>
          <a:ext cx="360" cy="188925"/>
        </a:xfrm>
        <a:prstGeom prst="rect">
          <a:avLst/>
        </a:prstGeom>
        <a:ln>
          <a:noFill/>
        </a:ln>
      </xdr:spPr>
    </xdr:pic>
    <xdr:clientData/>
  </xdr:oneCellAnchor>
  <xdr:oneCellAnchor>
    <xdr:from>
      <xdr:col>5</xdr:col>
      <xdr:colOff>0</xdr:colOff>
      <xdr:row>205</xdr:row>
      <xdr:rowOff>139320</xdr:rowOff>
    </xdr:from>
    <xdr:ext cx="360" cy="188925"/>
    <xdr:pic>
      <xdr:nvPicPr>
        <xdr:cNvPr id="52" name="6 Imagen">
          <a:extLst>
            <a:ext uri="{FF2B5EF4-FFF2-40B4-BE49-F238E27FC236}">
              <a16:creationId xmlns:a16="http://schemas.microsoft.com/office/drawing/2014/main" id="{9BAE6ECA-6DB3-468D-BBC1-5FEAC74E6851}"/>
            </a:ext>
          </a:extLst>
        </xdr:cNvPr>
        <xdr:cNvPicPr/>
      </xdr:nvPicPr>
      <xdr:blipFill>
        <a:blip xmlns:r="http://schemas.openxmlformats.org/officeDocument/2006/relationships" r:embed="rId5"/>
        <a:stretch/>
      </xdr:blipFill>
      <xdr:spPr>
        <a:xfrm>
          <a:off x="6615000" y="33408240"/>
          <a:ext cx="360" cy="188925"/>
        </a:xfrm>
        <a:prstGeom prst="rect">
          <a:avLst/>
        </a:prstGeom>
        <a:ln>
          <a:noFill/>
        </a:ln>
      </xdr:spPr>
    </xdr:pic>
    <xdr:clientData/>
  </xdr:oneCellAnchor>
  <xdr:oneCellAnchor>
    <xdr:from>
      <xdr:col>5</xdr:col>
      <xdr:colOff>0</xdr:colOff>
      <xdr:row>205</xdr:row>
      <xdr:rowOff>139320</xdr:rowOff>
    </xdr:from>
    <xdr:ext cx="360" cy="188925"/>
    <xdr:pic>
      <xdr:nvPicPr>
        <xdr:cNvPr id="53" name="6 Imagen">
          <a:extLst>
            <a:ext uri="{FF2B5EF4-FFF2-40B4-BE49-F238E27FC236}">
              <a16:creationId xmlns:a16="http://schemas.microsoft.com/office/drawing/2014/main" id="{64954CA6-6017-444C-8775-7FCE7372AE8D}"/>
            </a:ext>
          </a:extLst>
        </xdr:cNvPr>
        <xdr:cNvPicPr/>
      </xdr:nvPicPr>
      <xdr:blipFill>
        <a:blip xmlns:r="http://schemas.openxmlformats.org/officeDocument/2006/relationships" r:embed="rId5"/>
        <a:stretch/>
      </xdr:blipFill>
      <xdr:spPr>
        <a:xfrm>
          <a:off x="6615000" y="33408240"/>
          <a:ext cx="360" cy="188925"/>
        </a:xfrm>
        <a:prstGeom prst="rect">
          <a:avLst/>
        </a:prstGeom>
        <a:ln>
          <a:noFill/>
        </a:ln>
      </xdr:spPr>
    </xdr:pic>
    <xdr:clientData/>
  </xdr:oneCellAnchor>
  <xdr:oneCellAnchor>
    <xdr:from>
      <xdr:col>5</xdr:col>
      <xdr:colOff>0</xdr:colOff>
      <xdr:row>206</xdr:row>
      <xdr:rowOff>139320</xdr:rowOff>
    </xdr:from>
    <xdr:ext cx="360" cy="188925"/>
    <xdr:pic>
      <xdr:nvPicPr>
        <xdr:cNvPr id="54" name="6 Imagen">
          <a:extLst>
            <a:ext uri="{FF2B5EF4-FFF2-40B4-BE49-F238E27FC236}">
              <a16:creationId xmlns:a16="http://schemas.microsoft.com/office/drawing/2014/main" id="{0E49DC4C-72E0-47A4-B79B-75FAFE19E0E3}"/>
            </a:ext>
          </a:extLst>
        </xdr:cNvPr>
        <xdr:cNvPicPr/>
      </xdr:nvPicPr>
      <xdr:blipFill>
        <a:blip xmlns:r="http://schemas.openxmlformats.org/officeDocument/2006/relationships" r:embed="rId5"/>
        <a:stretch/>
      </xdr:blipFill>
      <xdr:spPr>
        <a:xfrm>
          <a:off x="6615000" y="33621600"/>
          <a:ext cx="360" cy="188925"/>
        </a:xfrm>
        <a:prstGeom prst="rect">
          <a:avLst/>
        </a:prstGeom>
        <a:ln>
          <a:noFill/>
        </a:ln>
      </xdr:spPr>
    </xdr:pic>
    <xdr:clientData/>
  </xdr:oneCellAnchor>
  <xdr:oneCellAnchor>
    <xdr:from>
      <xdr:col>5</xdr:col>
      <xdr:colOff>0</xdr:colOff>
      <xdr:row>206</xdr:row>
      <xdr:rowOff>139320</xdr:rowOff>
    </xdr:from>
    <xdr:ext cx="360" cy="188925"/>
    <xdr:pic>
      <xdr:nvPicPr>
        <xdr:cNvPr id="55" name="6 Imagen">
          <a:extLst>
            <a:ext uri="{FF2B5EF4-FFF2-40B4-BE49-F238E27FC236}">
              <a16:creationId xmlns:a16="http://schemas.microsoft.com/office/drawing/2014/main" id="{F407C870-7609-4E0D-81E0-77558F6DD204}"/>
            </a:ext>
          </a:extLst>
        </xdr:cNvPr>
        <xdr:cNvPicPr/>
      </xdr:nvPicPr>
      <xdr:blipFill>
        <a:blip xmlns:r="http://schemas.openxmlformats.org/officeDocument/2006/relationships" r:embed="rId5"/>
        <a:stretch/>
      </xdr:blipFill>
      <xdr:spPr>
        <a:xfrm>
          <a:off x="6615000" y="33621600"/>
          <a:ext cx="360" cy="188925"/>
        </a:xfrm>
        <a:prstGeom prst="rect">
          <a:avLst/>
        </a:prstGeom>
        <a:ln>
          <a:noFill/>
        </a:ln>
      </xdr:spPr>
    </xdr:pic>
    <xdr:clientData/>
  </xdr:oneCellAnchor>
  <xdr:oneCellAnchor>
    <xdr:from>
      <xdr:col>5</xdr:col>
      <xdr:colOff>0</xdr:colOff>
      <xdr:row>207</xdr:row>
      <xdr:rowOff>139320</xdr:rowOff>
    </xdr:from>
    <xdr:ext cx="360" cy="188925"/>
    <xdr:pic>
      <xdr:nvPicPr>
        <xdr:cNvPr id="56" name="6 Imagen">
          <a:extLst>
            <a:ext uri="{FF2B5EF4-FFF2-40B4-BE49-F238E27FC236}">
              <a16:creationId xmlns:a16="http://schemas.microsoft.com/office/drawing/2014/main" id="{955037FB-26AA-4EBC-A88E-03BD9A178876}"/>
            </a:ext>
          </a:extLst>
        </xdr:cNvPr>
        <xdr:cNvPicPr/>
      </xdr:nvPicPr>
      <xdr:blipFill>
        <a:blip xmlns:r="http://schemas.openxmlformats.org/officeDocument/2006/relationships" r:embed="rId5"/>
        <a:stretch/>
      </xdr:blipFill>
      <xdr:spPr>
        <a:xfrm>
          <a:off x="6615000" y="33834960"/>
          <a:ext cx="360" cy="188925"/>
        </a:xfrm>
        <a:prstGeom prst="rect">
          <a:avLst/>
        </a:prstGeom>
        <a:ln>
          <a:noFill/>
        </a:ln>
      </xdr:spPr>
    </xdr:pic>
    <xdr:clientData/>
  </xdr:oneCellAnchor>
  <xdr:oneCellAnchor>
    <xdr:from>
      <xdr:col>5</xdr:col>
      <xdr:colOff>0</xdr:colOff>
      <xdr:row>207</xdr:row>
      <xdr:rowOff>139320</xdr:rowOff>
    </xdr:from>
    <xdr:ext cx="360" cy="188925"/>
    <xdr:pic>
      <xdr:nvPicPr>
        <xdr:cNvPr id="57" name="6 Imagen">
          <a:extLst>
            <a:ext uri="{FF2B5EF4-FFF2-40B4-BE49-F238E27FC236}">
              <a16:creationId xmlns:a16="http://schemas.microsoft.com/office/drawing/2014/main" id="{4806EC11-78BF-4F31-BDB9-79DA7E05428F}"/>
            </a:ext>
          </a:extLst>
        </xdr:cNvPr>
        <xdr:cNvPicPr/>
      </xdr:nvPicPr>
      <xdr:blipFill>
        <a:blip xmlns:r="http://schemas.openxmlformats.org/officeDocument/2006/relationships" r:embed="rId5"/>
        <a:stretch/>
      </xdr:blipFill>
      <xdr:spPr>
        <a:xfrm>
          <a:off x="6615000" y="33834960"/>
          <a:ext cx="360" cy="188925"/>
        </a:xfrm>
        <a:prstGeom prst="rect">
          <a:avLst/>
        </a:prstGeom>
        <a:ln>
          <a:noFill/>
        </a:ln>
      </xdr:spPr>
    </xdr:pic>
    <xdr:clientData/>
  </xdr:oneCellAnchor>
  <xdr:oneCellAnchor>
    <xdr:from>
      <xdr:col>5</xdr:col>
      <xdr:colOff>0</xdr:colOff>
      <xdr:row>208</xdr:row>
      <xdr:rowOff>139320</xdr:rowOff>
    </xdr:from>
    <xdr:ext cx="360" cy="188925"/>
    <xdr:pic>
      <xdr:nvPicPr>
        <xdr:cNvPr id="58" name="6 Imagen">
          <a:extLst>
            <a:ext uri="{FF2B5EF4-FFF2-40B4-BE49-F238E27FC236}">
              <a16:creationId xmlns:a16="http://schemas.microsoft.com/office/drawing/2014/main" id="{568CD355-F9C5-481F-BA1D-250D37DAA583}"/>
            </a:ext>
          </a:extLst>
        </xdr:cNvPr>
        <xdr:cNvPicPr/>
      </xdr:nvPicPr>
      <xdr:blipFill>
        <a:blip xmlns:r="http://schemas.openxmlformats.org/officeDocument/2006/relationships" r:embed="rId5"/>
        <a:stretch/>
      </xdr:blipFill>
      <xdr:spPr>
        <a:xfrm>
          <a:off x="6615000" y="34048320"/>
          <a:ext cx="360" cy="188925"/>
        </a:xfrm>
        <a:prstGeom prst="rect">
          <a:avLst/>
        </a:prstGeom>
        <a:ln>
          <a:noFill/>
        </a:ln>
      </xdr:spPr>
    </xdr:pic>
    <xdr:clientData/>
  </xdr:oneCellAnchor>
  <xdr:oneCellAnchor>
    <xdr:from>
      <xdr:col>5</xdr:col>
      <xdr:colOff>0</xdr:colOff>
      <xdr:row>208</xdr:row>
      <xdr:rowOff>139320</xdr:rowOff>
    </xdr:from>
    <xdr:ext cx="360" cy="188925"/>
    <xdr:pic>
      <xdr:nvPicPr>
        <xdr:cNvPr id="59" name="6 Imagen">
          <a:extLst>
            <a:ext uri="{FF2B5EF4-FFF2-40B4-BE49-F238E27FC236}">
              <a16:creationId xmlns:a16="http://schemas.microsoft.com/office/drawing/2014/main" id="{95EFF0A9-598A-4402-A63F-CD61F705B491}"/>
            </a:ext>
          </a:extLst>
        </xdr:cNvPr>
        <xdr:cNvPicPr/>
      </xdr:nvPicPr>
      <xdr:blipFill>
        <a:blip xmlns:r="http://schemas.openxmlformats.org/officeDocument/2006/relationships" r:embed="rId5"/>
        <a:stretch/>
      </xdr:blipFill>
      <xdr:spPr>
        <a:xfrm>
          <a:off x="6615000" y="34048320"/>
          <a:ext cx="360" cy="188925"/>
        </a:xfrm>
        <a:prstGeom prst="rect">
          <a:avLst/>
        </a:prstGeom>
        <a:ln>
          <a:noFill/>
        </a:ln>
      </xdr:spPr>
    </xdr:pic>
    <xdr:clientData/>
  </xdr:oneCellAnchor>
  <xdr:oneCellAnchor>
    <xdr:from>
      <xdr:col>5</xdr:col>
      <xdr:colOff>0</xdr:colOff>
      <xdr:row>209</xdr:row>
      <xdr:rowOff>139320</xdr:rowOff>
    </xdr:from>
    <xdr:ext cx="360" cy="188925"/>
    <xdr:pic>
      <xdr:nvPicPr>
        <xdr:cNvPr id="60" name="6 Imagen">
          <a:extLst>
            <a:ext uri="{FF2B5EF4-FFF2-40B4-BE49-F238E27FC236}">
              <a16:creationId xmlns:a16="http://schemas.microsoft.com/office/drawing/2014/main" id="{67B6DBBC-7889-40D6-9002-E8C4F0FF0146}"/>
            </a:ext>
          </a:extLst>
        </xdr:cNvPr>
        <xdr:cNvPicPr/>
      </xdr:nvPicPr>
      <xdr:blipFill>
        <a:blip xmlns:r="http://schemas.openxmlformats.org/officeDocument/2006/relationships" r:embed="rId5"/>
        <a:stretch/>
      </xdr:blipFill>
      <xdr:spPr>
        <a:xfrm>
          <a:off x="6615000" y="34261680"/>
          <a:ext cx="360" cy="188925"/>
        </a:xfrm>
        <a:prstGeom prst="rect">
          <a:avLst/>
        </a:prstGeom>
        <a:ln>
          <a:noFill/>
        </a:ln>
      </xdr:spPr>
    </xdr:pic>
    <xdr:clientData/>
  </xdr:oneCellAnchor>
  <xdr:oneCellAnchor>
    <xdr:from>
      <xdr:col>5</xdr:col>
      <xdr:colOff>0</xdr:colOff>
      <xdr:row>209</xdr:row>
      <xdr:rowOff>139320</xdr:rowOff>
    </xdr:from>
    <xdr:ext cx="360" cy="188925"/>
    <xdr:pic>
      <xdr:nvPicPr>
        <xdr:cNvPr id="61" name="6 Imagen">
          <a:extLst>
            <a:ext uri="{FF2B5EF4-FFF2-40B4-BE49-F238E27FC236}">
              <a16:creationId xmlns:a16="http://schemas.microsoft.com/office/drawing/2014/main" id="{D734DCE6-0255-4BA9-BA6E-7B6CAD3633CC}"/>
            </a:ext>
          </a:extLst>
        </xdr:cNvPr>
        <xdr:cNvPicPr/>
      </xdr:nvPicPr>
      <xdr:blipFill>
        <a:blip xmlns:r="http://schemas.openxmlformats.org/officeDocument/2006/relationships" r:embed="rId5"/>
        <a:stretch/>
      </xdr:blipFill>
      <xdr:spPr>
        <a:xfrm>
          <a:off x="6615000" y="34261680"/>
          <a:ext cx="360" cy="188925"/>
        </a:xfrm>
        <a:prstGeom prst="rect">
          <a:avLst/>
        </a:prstGeom>
        <a:ln>
          <a:noFill/>
        </a:ln>
      </xdr:spPr>
    </xdr:pic>
    <xdr:clientData/>
  </xdr:oneCellAnchor>
  <xdr:oneCellAnchor>
    <xdr:from>
      <xdr:col>6</xdr:col>
      <xdr:colOff>397080</xdr:colOff>
      <xdr:row>210</xdr:row>
      <xdr:rowOff>0</xdr:rowOff>
    </xdr:from>
    <xdr:ext cx="360" cy="188925"/>
    <xdr:pic>
      <xdr:nvPicPr>
        <xdr:cNvPr id="62" name="6 Imagen">
          <a:extLst>
            <a:ext uri="{FF2B5EF4-FFF2-40B4-BE49-F238E27FC236}">
              <a16:creationId xmlns:a16="http://schemas.microsoft.com/office/drawing/2014/main" id="{74A5D9CC-A4A7-49CF-B3B7-AC91FE0B0522}"/>
            </a:ext>
          </a:extLst>
        </xdr:cNvPr>
        <xdr:cNvPicPr/>
      </xdr:nvPicPr>
      <xdr:blipFill>
        <a:blip xmlns:r="http://schemas.openxmlformats.org/officeDocument/2006/relationships" r:embed="rId5"/>
        <a:stretch/>
      </xdr:blipFill>
      <xdr:spPr>
        <a:xfrm>
          <a:off x="6615000" y="34475040"/>
          <a:ext cx="360" cy="188925"/>
        </a:xfrm>
        <a:prstGeom prst="rect">
          <a:avLst/>
        </a:prstGeom>
        <a:ln>
          <a:noFill/>
        </a:ln>
      </xdr:spPr>
    </xdr:pic>
    <xdr:clientData/>
  </xdr:oneCellAnchor>
  <xdr:oneCellAnchor>
    <xdr:from>
      <xdr:col>6</xdr:col>
      <xdr:colOff>397080</xdr:colOff>
      <xdr:row>210</xdr:row>
      <xdr:rowOff>0</xdr:rowOff>
    </xdr:from>
    <xdr:ext cx="360" cy="188925"/>
    <xdr:pic>
      <xdr:nvPicPr>
        <xdr:cNvPr id="63" name="6 Imagen">
          <a:extLst>
            <a:ext uri="{FF2B5EF4-FFF2-40B4-BE49-F238E27FC236}">
              <a16:creationId xmlns:a16="http://schemas.microsoft.com/office/drawing/2014/main" id="{984C4120-5C5D-49B9-8A57-0A53BBAEE138}"/>
            </a:ext>
          </a:extLst>
        </xdr:cNvPr>
        <xdr:cNvPicPr/>
      </xdr:nvPicPr>
      <xdr:blipFill>
        <a:blip xmlns:r="http://schemas.openxmlformats.org/officeDocument/2006/relationships" r:embed="rId5"/>
        <a:stretch/>
      </xdr:blipFill>
      <xdr:spPr>
        <a:xfrm>
          <a:off x="6615000" y="34475040"/>
          <a:ext cx="360" cy="188925"/>
        </a:xfrm>
        <a:prstGeom prst="rect">
          <a:avLst/>
        </a:prstGeom>
        <a:ln>
          <a:noFill/>
        </a:ln>
      </xdr:spPr>
    </xdr:pic>
    <xdr:clientData/>
  </xdr:oneCellAnchor>
  <xdr:oneCellAnchor>
    <xdr:from>
      <xdr:col>6</xdr:col>
      <xdr:colOff>397080</xdr:colOff>
      <xdr:row>210</xdr:row>
      <xdr:rowOff>0</xdr:rowOff>
    </xdr:from>
    <xdr:ext cx="360" cy="188925"/>
    <xdr:pic>
      <xdr:nvPicPr>
        <xdr:cNvPr id="64" name="6 Imagen">
          <a:extLst>
            <a:ext uri="{FF2B5EF4-FFF2-40B4-BE49-F238E27FC236}">
              <a16:creationId xmlns:a16="http://schemas.microsoft.com/office/drawing/2014/main" id="{B9A8A2B3-7B16-43E5-BE96-D43D5660C72E}"/>
            </a:ext>
          </a:extLst>
        </xdr:cNvPr>
        <xdr:cNvPicPr/>
      </xdr:nvPicPr>
      <xdr:blipFill>
        <a:blip xmlns:r="http://schemas.openxmlformats.org/officeDocument/2006/relationships" r:embed="rId5"/>
        <a:stretch/>
      </xdr:blipFill>
      <xdr:spPr>
        <a:xfrm>
          <a:off x="6615000" y="34688400"/>
          <a:ext cx="360" cy="188925"/>
        </a:xfrm>
        <a:prstGeom prst="rect">
          <a:avLst/>
        </a:prstGeom>
        <a:ln>
          <a:noFill/>
        </a:ln>
      </xdr:spPr>
    </xdr:pic>
    <xdr:clientData/>
  </xdr:oneCellAnchor>
  <xdr:oneCellAnchor>
    <xdr:from>
      <xdr:col>6</xdr:col>
      <xdr:colOff>397080</xdr:colOff>
      <xdr:row>210</xdr:row>
      <xdr:rowOff>0</xdr:rowOff>
    </xdr:from>
    <xdr:ext cx="360" cy="188925"/>
    <xdr:pic>
      <xdr:nvPicPr>
        <xdr:cNvPr id="65" name="6 Imagen">
          <a:extLst>
            <a:ext uri="{FF2B5EF4-FFF2-40B4-BE49-F238E27FC236}">
              <a16:creationId xmlns:a16="http://schemas.microsoft.com/office/drawing/2014/main" id="{18EAE436-4E1A-48E1-86C2-5C5ABD15DB7E}"/>
            </a:ext>
          </a:extLst>
        </xdr:cNvPr>
        <xdr:cNvPicPr/>
      </xdr:nvPicPr>
      <xdr:blipFill>
        <a:blip xmlns:r="http://schemas.openxmlformats.org/officeDocument/2006/relationships" r:embed="rId5"/>
        <a:stretch/>
      </xdr:blipFill>
      <xdr:spPr>
        <a:xfrm>
          <a:off x="6615000" y="34688400"/>
          <a:ext cx="360" cy="188925"/>
        </a:xfrm>
        <a:prstGeom prst="rect">
          <a:avLst/>
        </a:prstGeom>
        <a:ln>
          <a:noFill/>
        </a:ln>
      </xdr:spPr>
    </xdr:pic>
    <xdr:clientData/>
  </xdr:oneCellAnchor>
  <xdr:oneCellAnchor>
    <xdr:from>
      <xdr:col>6</xdr:col>
      <xdr:colOff>397080</xdr:colOff>
      <xdr:row>253</xdr:row>
      <xdr:rowOff>139320</xdr:rowOff>
    </xdr:from>
    <xdr:ext cx="360" cy="188925"/>
    <xdr:pic>
      <xdr:nvPicPr>
        <xdr:cNvPr id="66" name="6 Imagen">
          <a:extLst>
            <a:ext uri="{FF2B5EF4-FFF2-40B4-BE49-F238E27FC236}">
              <a16:creationId xmlns:a16="http://schemas.microsoft.com/office/drawing/2014/main" id="{8276F3E4-83D6-4DCC-9943-47ED1BCC93AB}"/>
            </a:ext>
          </a:extLst>
        </xdr:cNvPr>
        <xdr:cNvPicPr/>
      </xdr:nvPicPr>
      <xdr:blipFill>
        <a:blip xmlns:r="http://schemas.openxmlformats.org/officeDocument/2006/relationships" r:embed="rId5"/>
        <a:stretch/>
      </xdr:blipFill>
      <xdr:spPr>
        <a:xfrm>
          <a:off x="6615000" y="34901760"/>
          <a:ext cx="360" cy="188925"/>
        </a:xfrm>
        <a:prstGeom prst="rect">
          <a:avLst/>
        </a:prstGeom>
        <a:ln>
          <a:noFill/>
        </a:ln>
      </xdr:spPr>
    </xdr:pic>
    <xdr:clientData/>
  </xdr:oneCellAnchor>
  <xdr:oneCellAnchor>
    <xdr:from>
      <xdr:col>6</xdr:col>
      <xdr:colOff>397080</xdr:colOff>
      <xdr:row>253</xdr:row>
      <xdr:rowOff>139320</xdr:rowOff>
    </xdr:from>
    <xdr:ext cx="360" cy="188925"/>
    <xdr:pic>
      <xdr:nvPicPr>
        <xdr:cNvPr id="67" name="6 Imagen">
          <a:extLst>
            <a:ext uri="{FF2B5EF4-FFF2-40B4-BE49-F238E27FC236}">
              <a16:creationId xmlns:a16="http://schemas.microsoft.com/office/drawing/2014/main" id="{17C13465-B945-4A67-A97F-F6030DCDDFAC}"/>
            </a:ext>
          </a:extLst>
        </xdr:cNvPr>
        <xdr:cNvPicPr/>
      </xdr:nvPicPr>
      <xdr:blipFill>
        <a:blip xmlns:r="http://schemas.openxmlformats.org/officeDocument/2006/relationships" r:embed="rId5"/>
        <a:stretch/>
      </xdr:blipFill>
      <xdr:spPr>
        <a:xfrm>
          <a:off x="6615000" y="34901760"/>
          <a:ext cx="360" cy="188925"/>
        </a:xfrm>
        <a:prstGeom prst="rect">
          <a:avLst/>
        </a:prstGeom>
        <a:ln>
          <a:noFill/>
        </a:ln>
      </xdr:spPr>
    </xdr:pic>
    <xdr:clientData/>
  </xdr:oneCellAnchor>
  <xdr:oneCellAnchor>
    <xdr:from>
      <xdr:col>6</xdr:col>
      <xdr:colOff>397080</xdr:colOff>
      <xdr:row>254</xdr:row>
      <xdr:rowOff>139320</xdr:rowOff>
    </xdr:from>
    <xdr:ext cx="360" cy="188925"/>
    <xdr:pic>
      <xdr:nvPicPr>
        <xdr:cNvPr id="68" name="6 Imagen">
          <a:extLst>
            <a:ext uri="{FF2B5EF4-FFF2-40B4-BE49-F238E27FC236}">
              <a16:creationId xmlns:a16="http://schemas.microsoft.com/office/drawing/2014/main" id="{9DC64024-6CC7-43D9-9B2E-125253F46985}"/>
            </a:ext>
          </a:extLst>
        </xdr:cNvPr>
        <xdr:cNvPicPr/>
      </xdr:nvPicPr>
      <xdr:blipFill>
        <a:blip xmlns:r="http://schemas.openxmlformats.org/officeDocument/2006/relationships" r:embed="rId5"/>
        <a:stretch/>
      </xdr:blipFill>
      <xdr:spPr>
        <a:xfrm>
          <a:off x="6615000" y="35115120"/>
          <a:ext cx="360" cy="188925"/>
        </a:xfrm>
        <a:prstGeom prst="rect">
          <a:avLst/>
        </a:prstGeom>
        <a:ln>
          <a:noFill/>
        </a:ln>
      </xdr:spPr>
    </xdr:pic>
    <xdr:clientData/>
  </xdr:oneCellAnchor>
  <xdr:twoCellAnchor editAs="oneCell">
    <xdr:from>
      <xdr:col>4</xdr:col>
      <xdr:colOff>1257300</xdr:colOff>
      <xdr:row>158</xdr:row>
      <xdr:rowOff>0</xdr:rowOff>
    </xdr:from>
    <xdr:to>
      <xdr:col>4</xdr:col>
      <xdr:colOff>1257300</xdr:colOff>
      <xdr:row>158</xdr:row>
      <xdr:rowOff>93676</xdr:rowOff>
    </xdr:to>
    <xdr:pic>
      <xdr:nvPicPr>
        <xdr:cNvPr id="69"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16E3F1DC-4DF9-411D-A4DE-984C97B7C0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3782020"/>
          <a:ext cx="0" cy="9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1080</xdr:colOff>
      <xdr:row>178</xdr:row>
      <xdr:rowOff>183600</xdr:rowOff>
    </xdr:from>
    <xdr:ext cx="360" cy="276620"/>
    <xdr:pic>
      <xdr:nvPicPr>
        <xdr:cNvPr id="70" name="6 Imagen">
          <a:extLst>
            <a:ext uri="{FF2B5EF4-FFF2-40B4-BE49-F238E27FC236}">
              <a16:creationId xmlns:a16="http://schemas.microsoft.com/office/drawing/2014/main" id="{F537A277-AFE9-43B8-A17B-69DAE24A5D33}"/>
            </a:ext>
          </a:extLst>
        </xdr:cNvPr>
        <xdr:cNvPicPr/>
      </xdr:nvPicPr>
      <xdr:blipFill>
        <a:blip xmlns:r="http://schemas.openxmlformats.org/officeDocument/2006/relationships" r:embed="rId5"/>
        <a:stretch/>
      </xdr:blipFill>
      <xdr:spPr>
        <a:xfrm>
          <a:off x="6219000" y="28545240"/>
          <a:ext cx="360" cy="276620"/>
        </a:xfrm>
        <a:prstGeom prst="rect">
          <a:avLst/>
        </a:prstGeom>
        <a:ln>
          <a:noFill/>
        </a:ln>
      </xdr:spPr>
    </xdr:pic>
    <xdr:clientData/>
  </xdr:oneCellAnchor>
  <xdr:oneCellAnchor>
    <xdr:from>
      <xdr:col>6</xdr:col>
      <xdr:colOff>0</xdr:colOff>
      <xdr:row>182</xdr:row>
      <xdr:rowOff>118080</xdr:rowOff>
    </xdr:from>
    <xdr:ext cx="237473" cy="7560"/>
    <xdr:pic>
      <xdr:nvPicPr>
        <xdr:cNvPr id="71" name="6 Imagen">
          <a:extLst>
            <a:ext uri="{FF2B5EF4-FFF2-40B4-BE49-F238E27FC236}">
              <a16:creationId xmlns:a16="http://schemas.microsoft.com/office/drawing/2014/main" id="{74828FDF-DBA3-407A-9D4A-54DFF13DDFBF}"/>
            </a:ext>
          </a:extLst>
        </xdr:cNvPr>
        <xdr:cNvPicPr/>
      </xdr:nvPicPr>
      <xdr:blipFill>
        <a:blip xmlns:r="http://schemas.openxmlformats.org/officeDocument/2006/relationships" r:embed="rId5"/>
        <a:stretch/>
      </xdr:blipFill>
      <xdr:spPr>
        <a:xfrm>
          <a:off x="9555480" y="29546520"/>
          <a:ext cx="237473" cy="7560"/>
        </a:xfrm>
        <a:prstGeom prst="rect">
          <a:avLst/>
        </a:prstGeom>
        <a:ln>
          <a:noFill/>
        </a:ln>
      </xdr:spPr>
    </xdr:pic>
    <xdr:clientData/>
  </xdr:oneCellAnchor>
  <xdr:oneCellAnchor>
    <xdr:from>
      <xdr:col>5</xdr:col>
      <xdr:colOff>0</xdr:colOff>
      <xdr:row>182</xdr:row>
      <xdr:rowOff>139320</xdr:rowOff>
    </xdr:from>
    <xdr:ext cx="360" cy="360"/>
    <xdr:pic>
      <xdr:nvPicPr>
        <xdr:cNvPr id="73" name="6 Imagen">
          <a:extLst>
            <a:ext uri="{FF2B5EF4-FFF2-40B4-BE49-F238E27FC236}">
              <a16:creationId xmlns:a16="http://schemas.microsoft.com/office/drawing/2014/main" id="{CE57F0A0-E842-4F23-9FB3-297327C406AF}"/>
            </a:ext>
          </a:extLst>
        </xdr:cNvPr>
        <xdr:cNvPicPr/>
      </xdr:nvPicPr>
      <xdr:blipFill>
        <a:blip xmlns:r="http://schemas.openxmlformats.org/officeDocument/2006/relationships" r:embed="rId5"/>
        <a:stretch/>
      </xdr:blipFill>
      <xdr:spPr>
        <a:xfrm>
          <a:off x="6219000" y="29567760"/>
          <a:ext cx="360" cy="360"/>
        </a:xfrm>
        <a:prstGeom prst="rect">
          <a:avLst/>
        </a:prstGeom>
        <a:ln>
          <a:noFill/>
        </a:ln>
      </xdr:spPr>
    </xdr:pic>
    <xdr:clientData/>
  </xdr:oneCellAnchor>
  <xdr:oneCellAnchor>
    <xdr:from>
      <xdr:col>6</xdr:col>
      <xdr:colOff>1080</xdr:colOff>
      <xdr:row>210</xdr:row>
      <xdr:rowOff>0</xdr:rowOff>
    </xdr:from>
    <xdr:ext cx="360" cy="332495"/>
    <xdr:pic>
      <xdr:nvPicPr>
        <xdr:cNvPr id="74" name="6 Imagen">
          <a:extLst>
            <a:ext uri="{FF2B5EF4-FFF2-40B4-BE49-F238E27FC236}">
              <a16:creationId xmlns:a16="http://schemas.microsoft.com/office/drawing/2014/main" id="{78A25CB9-A1CC-4128-818E-D489ABB57A6D}"/>
            </a:ext>
          </a:extLst>
        </xdr:cNvPr>
        <xdr:cNvPicPr/>
      </xdr:nvPicPr>
      <xdr:blipFill>
        <a:blip xmlns:r="http://schemas.openxmlformats.org/officeDocument/2006/relationships" r:embed="rId5"/>
        <a:stretch/>
      </xdr:blipFill>
      <xdr:spPr>
        <a:xfrm>
          <a:off x="6219000" y="34450020"/>
          <a:ext cx="360" cy="332495"/>
        </a:xfrm>
        <a:prstGeom prst="rect">
          <a:avLst/>
        </a:prstGeom>
        <a:ln>
          <a:noFill/>
        </a:ln>
      </xdr:spPr>
    </xdr:pic>
    <xdr:clientData/>
  </xdr:oneCellAnchor>
  <xdr:oneCellAnchor>
    <xdr:from>
      <xdr:col>6</xdr:col>
      <xdr:colOff>0</xdr:colOff>
      <xdr:row>210</xdr:row>
      <xdr:rowOff>0</xdr:rowOff>
    </xdr:from>
    <xdr:ext cx="360" cy="360"/>
    <xdr:pic>
      <xdr:nvPicPr>
        <xdr:cNvPr id="75" name="6 Imagen">
          <a:extLst>
            <a:ext uri="{FF2B5EF4-FFF2-40B4-BE49-F238E27FC236}">
              <a16:creationId xmlns:a16="http://schemas.microsoft.com/office/drawing/2014/main" id="{ED8BCA45-C3FC-4975-9CCC-CCA0BC4C9AA7}"/>
            </a:ext>
          </a:extLst>
        </xdr:cNvPr>
        <xdr:cNvPicPr/>
      </xdr:nvPicPr>
      <xdr:blipFill>
        <a:blip xmlns:r="http://schemas.openxmlformats.org/officeDocument/2006/relationships" r:embed="rId5"/>
        <a:stretch/>
      </xdr:blipFill>
      <xdr:spPr>
        <a:xfrm>
          <a:off x="6217920" y="34450020"/>
          <a:ext cx="360" cy="360"/>
        </a:xfrm>
        <a:prstGeom prst="rect">
          <a:avLst/>
        </a:prstGeom>
        <a:ln>
          <a:noFill/>
        </a:ln>
      </xdr:spPr>
    </xdr:pic>
    <xdr:clientData/>
  </xdr:oneCellAnchor>
  <xdr:oneCellAnchor>
    <xdr:from>
      <xdr:col>9</xdr:col>
      <xdr:colOff>0</xdr:colOff>
      <xdr:row>210</xdr:row>
      <xdr:rowOff>0</xdr:rowOff>
    </xdr:from>
    <xdr:ext cx="126255" cy="7200"/>
    <xdr:pic>
      <xdr:nvPicPr>
        <xdr:cNvPr id="76" name="6 Imagen">
          <a:extLst>
            <a:ext uri="{FF2B5EF4-FFF2-40B4-BE49-F238E27FC236}">
              <a16:creationId xmlns:a16="http://schemas.microsoft.com/office/drawing/2014/main" id="{4B2444E5-FD58-4925-A0E3-E3709A074544}"/>
            </a:ext>
          </a:extLst>
        </xdr:cNvPr>
        <xdr:cNvPicPr/>
      </xdr:nvPicPr>
      <xdr:blipFill>
        <a:blip xmlns:r="http://schemas.openxmlformats.org/officeDocument/2006/relationships" r:embed="rId5"/>
        <a:stretch/>
      </xdr:blipFill>
      <xdr:spPr>
        <a:xfrm>
          <a:off x="9555480" y="34450020"/>
          <a:ext cx="126255" cy="7200"/>
        </a:xfrm>
        <a:prstGeom prst="rect">
          <a:avLst/>
        </a:prstGeom>
        <a:ln>
          <a:noFill/>
        </a:ln>
      </xdr:spPr>
    </xdr:pic>
    <xdr:clientData/>
  </xdr:oneCellAnchor>
  <xdr:oneCellAnchor>
    <xdr:from>
      <xdr:col>6</xdr:col>
      <xdr:colOff>1080</xdr:colOff>
      <xdr:row>210</xdr:row>
      <xdr:rowOff>0</xdr:rowOff>
    </xdr:from>
    <xdr:ext cx="360" cy="276620"/>
    <xdr:pic>
      <xdr:nvPicPr>
        <xdr:cNvPr id="77" name="6 Imagen">
          <a:extLst>
            <a:ext uri="{FF2B5EF4-FFF2-40B4-BE49-F238E27FC236}">
              <a16:creationId xmlns:a16="http://schemas.microsoft.com/office/drawing/2014/main" id="{8F59905D-BF2A-4318-9F88-D15F2B982BFA}"/>
            </a:ext>
          </a:extLst>
        </xdr:cNvPr>
        <xdr:cNvPicPr/>
      </xdr:nvPicPr>
      <xdr:blipFill>
        <a:blip xmlns:r="http://schemas.openxmlformats.org/officeDocument/2006/relationships" r:embed="rId5"/>
        <a:stretch/>
      </xdr:blipFill>
      <xdr:spPr>
        <a:xfrm>
          <a:off x="6219000" y="34450020"/>
          <a:ext cx="360" cy="276620"/>
        </a:xfrm>
        <a:prstGeom prst="rect">
          <a:avLst/>
        </a:prstGeom>
        <a:ln>
          <a:noFill/>
        </a:ln>
      </xdr:spPr>
    </xdr:pic>
    <xdr:clientData/>
  </xdr:oneCellAnchor>
  <xdr:oneCellAnchor>
    <xdr:from>
      <xdr:col>6</xdr:col>
      <xdr:colOff>1080</xdr:colOff>
      <xdr:row>258</xdr:row>
      <xdr:rowOff>183600</xdr:rowOff>
    </xdr:from>
    <xdr:ext cx="360" cy="276620"/>
    <xdr:pic>
      <xdr:nvPicPr>
        <xdr:cNvPr id="78" name="6 Imagen">
          <a:extLst>
            <a:ext uri="{FF2B5EF4-FFF2-40B4-BE49-F238E27FC236}">
              <a16:creationId xmlns:a16="http://schemas.microsoft.com/office/drawing/2014/main" id="{DDE9258D-1440-4FA1-A0FE-FFC58429F405}"/>
            </a:ext>
          </a:extLst>
        </xdr:cNvPr>
        <xdr:cNvPicPr/>
      </xdr:nvPicPr>
      <xdr:blipFill>
        <a:blip xmlns:r="http://schemas.openxmlformats.org/officeDocument/2006/relationships" r:embed="rId5"/>
        <a:stretch/>
      </xdr:blipFill>
      <xdr:spPr>
        <a:xfrm>
          <a:off x="6219000" y="36294780"/>
          <a:ext cx="360" cy="276620"/>
        </a:xfrm>
        <a:prstGeom prst="rect">
          <a:avLst/>
        </a:prstGeom>
        <a:ln>
          <a:noFill/>
        </a:ln>
      </xdr:spPr>
    </xdr:pic>
    <xdr:clientData/>
  </xdr:oneCellAnchor>
  <xdr:oneCellAnchor>
    <xdr:from>
      <xdr:col>6</xdr:col>
      <xdr:colOff>0</xdr:colOff>
      <xdr:row>184</xdr:row>
      <xdr:rowOff>205995</xdr:rowOff>
    </xdr:from>
    <xdr:ext cx="360" cy="188925"/>
    <xdr:pic>
      <xdr:nvPicPr>
        <xdr:cNvPr id="80" name="6 Imagen">
          <a:extLst>
            <a:ext uri="{FF2B5EF4-FFF2-40B4-BE49-F238E27FC236}">
              <a16:creationId xmlns:a16="http://schemas.microsoft.com/office/drawing/2014/main" id="{C298025B-3A08-4237-8DDB-C7E66F61FEF8}"/>
            </a:ext>
          </a:extLst>
        </xdr:cNvPr>
        <xdr:cNvPicPr/>
      </xdr:nvPicPr>
      <xdr:blipFill>
        <a:blip xmlns:r="http://schemas.openxmlformats.org/officeDocument/2006/relationships" r:embed="rId5"/>
        <a:stretch/>
      </xdr:blipFill>
      <xdr:spPr>
        <a:xfrm>
          <a:off x="9045780" y="35343720"/>
          <a:ext cx="360" cy="188925"/>
        </a:xfrm>
        <a:prstGeom prst="rect">
          <a:avLst/>
        </a:prstGeom>
        <a:ln>
          <a:noFill/>
        </a:ln>
      </xdr:spPr>
    </xdr:pic>
    <xdr:clientData/>
  </xdr:oneCellAnchor>
  <xdr:oneCellAnchor>
    <xdr:from>
      <xdr:col>5</xdr:col>
      <xdr:colOff>0</xdr:colOff>
      <xdr:row>188</xdr:row>
      <xdr:rowOff>139320</xdr:rowOff>
    </xdr:from>
    <xdr:ext cx="360" cy="188925"/>
    <xdr:pic>
      <xdr:nvPicPr>
        <xdr:cNvPr id="83" name="6 Imagen">
          <a:extLst>
            <a:ext uri="{FF2B5EF4-FFF2-40B4-BE49-F238E27FC236}">
              <a16:creationId xmlns:a16="http://schemas.microsoft.com/office/drawing/2014/main" id="{9FC2E25F-1A3D-4C8A-B549-9EAEBA6AECDE}"/>
            </a:ext>
          </a:extLst>
        </xdr:cNvPr>
        <xdr:cNvPicPr/>
      </xdr:nvPicPr>
      <xdr:blipFill>
        <a:blip xmlns:r="http://schemas.openxmlformats.org/officeDocument/2006/relationships" r:embed="rId5"/>
        <a:stretch/>
      </xdr:blipFill>
      <xdr:spPr>
        <a:xfrm>
          <a:off x="6615000" y="30962220"/>
          <a:ext cx="360" cy="188925"/>
        </a:xfrm>
        <a:prstGeom prst="rect">
          <a:avLst/>
        </a:prstGeom>
        <a:ln>
          <a:noFill/>
        </a:ln>
      </xdr:spPr>
    </xdr:pic>
    <xdr:clientData/>
  </xdr:oneCellAnchor>
  <xdr:oneCellAnchor>
    <xdr:from>
      <xdr:col>5</xdr:col>
      <xdr:colOff>0</xdr:colOff>
      <xdr:row>188</xdr:row>
      <xdr:rowOff>139320</xdr:rowOff>
    </xdr:from>
    <xdr:ext cx="360" cy="188925"/>
    <xdr:pic>
      <xdr:nvPicPr>
        <xdr:cNvPr id="84" name="6 Imagen">
          <a:extLst>
            <a:ext uri="{FF2B5EF4-FFF2-40B4-BE49-F238E27FC236}">
              <a16:creationId xmlns:a16="http://schemas.microsoft.com/office/drawing/2014/main" id="{151E7C2A-809D-4956-A0CE-260426C63BA4}"/>
            </a:ext>
          </a:extLst>
        </xdr:cNvPr>
        <xdr:cNvPicPr/>
      </xdr:nvPicPr>
      <xdr:blipFill>
        <a:blip xmlns:r="http://schemas.openxmlformats.org/officeDocument/2006/relationships" r:embed="rId5"/>
        <a:stretch/>
      </xdr:blipFill>
      <xdr:spPr>
        <a:xfrm>
          <a:off x="6615000" y="30962220"/>
          <a:ext cx="360" cy="188925"/>
        </a:xfrm>
        <a:prstGeom prst="rect">
          <a:avLst/>
        </a:prstGeom>
        <a:ln>
          <a:noFill/>
        </a:ln>
      </xdr:spPr>
    </xdr:pic>
    <xdr:clientData/>
  </xdr:oneCellAnchor>
  <xdr:oneCellAnchor>
    <xdr:from>
      <xdr:col>5</xdr:col>
      <xdr:colOff>0</xdr:colOff>
      <xdr:row>189</xdr:row>
      <xdr:rowOff>139320</xdr:rowOff>
    </xdr:from>
    <xdr:ext cx="360" cy="188925"/>
    <xdr:pic>
      <xdr:nvPicPr>
        <xdr:cNvPr id="85" name="6 Imagen">
          <a:extLst>
            <a:ext uri="{FF2B5EF4-FFF2-40B4-BE49-F238E27FC236}">
              <a16:creationId xmlns:a16="http://schemas.microsoft.com/office/drawing/2014/main" id="{315F18EF-3960-4660-95E4-3F47E8FA8138}"/>
            </a:ext>
          </a:extLst>
        </xdr:cNvPr>
        <xdr:cNvPicPr/>
      </xdr:nvPicPr>
      <xdr:blipFill>
        <a:blip xmlns:r="http://schemas.openxmlformats.org/officeDocument/2006/relationships" r:embed="rId5"/>
        <a:stretch/>
      </xdr:blipFill>
      <xdr:spPr>
        <a:xfrm>
          <a:off x="6615000" y="31175580"/>
          <a:ext cx="360" cy="188925"/>
        </a:xfrm>
        <a:prstGeom prst="rect">
          <a:avLst/>
        </a:prstGeom>
        <a:ln>
          <a:noFill/>
        </a:ln>
      </xdr:spPr>
    </xdr:pic>
    <xdr:clientData/>
  </xdr:oneCellAnchor>
  <xdr:oneCellAnchor>
    <xdr:from>
      <xdr:col>5</xdr:col>
      <xdr:colOff>0</xdr:colOff>
      <xdr:row>192</xdr:row>
      <xdr:rowOff>139320</xdr:rowOff>
    </xdr:from>
    <xdr:ext cx="360" cy="188925"/>
    <xdr:pic>
      <xdr:nvPicPr>
        <xdr:cNvPr id="86" name="6 Imagen">
          <a:extLst>
            <a:ext uri="{FF2B5EF4-FFF2-40B4-BE49-F238E27FC236}">
              <a16:creationId xmlns:a16="http://schemas.microsoft.com/office/drawing/2014/main" id="{DF82B354-08A6-4FCA-AFF1-791019432257}"/>
            </a:ext>
          </a:extLst>
        </xdr:cNvPr>
        <xdr:cNvPicPr/>
      </xdr:nvPicPr>
      <xdr:blipFill>
        <a:blip xmlns:r="http://schemas.openxmlformats.org/officeDocument/2006/relationships" r:embed="rId5"/>
        <a:stretch/>
      </xdr:blipFill>
      <xdr:spPr>
        <a:xfrm>
          <a:off x="6615000" y="31815660"/>
          <a:ext cx="360" cy="188925"/>
        </a:xfrm>
        <a:prstGeom prst="rect">
          <a:avLst/>
        </a:prstGeom>
        <a:ln>
          <a:noFill/>
        </a:ln>
      </xdr:spPr>
    </xdr:pic>
    <xdr:clientData/>
  </xdr:oneCellAnchor>
  <xdr:oneCellAnchor>
    <xdr:from>
      <xdr:col>5</xdr:col>
      <xdr:colOff>0</xdr:colOff>
      <xdr:row>188</xdr:row>
      <xdr:rowOff>139320</xdr:rowOff>
    </xdr:from>
    <xdr:ext cx="360" cy="188925"/>
    <xdr:pic>
      <xdr:nvPicPr>
        <xdr:cNvPr id="87" name="6 Imagen">
          <a:extLst>
            <a:ext uri="{FF2B5EF4-FFF2-40B4-BE49-F238E27FC236}">
              <a16:creationId xmlns:a16="http://schemas.microsoft.com/office/drawing/2014/main" id="{6D9088D7-64C4-4212-9F3B-1366A01C7B1F}"/>
            </a:ext>
          </a:extLst>
        </xdr:cNvPr>
        <xdr:cNvPicPr/>
      </xdr:nvPicPr>
      <xdr:blipFill>
        <a:blip xmlns:r="http://schemas.openxmlformats.org/officeDocument/2006/relationships" r:embed="rId5"/>
        <a:stretch/>
      </xdr:blipFill>
      <xdr:spPr>
        <a:xfrm>
          <a:off x="6615000" y="30962220"/>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89" name="6 Imagen">
          <a:extLst>
            <a:ext uri="{FF2B5EF4-FFF2-40B4-BE49-F238E27FC236}">
              <a16:creationId xmlns:a16="http://schemas.microsoft.com/office/drawing/2014/main" id="{5CBA3ED4-392D-4954-8E58-D9AA2D730F13}"/>
            </a:ext>
          </a:extLst>
        </xdr:cNvPr>
        <xdr:cNvPicPr/>
      </xdr:nvPicPr>
      <xdr:blipFill>
        <a:blip xmlns:r="http://schemas.openxmlformats.org/officeDocument/2006/relationships" r:embed="rId5"/>
        <a:stretch/>
      </xdr:blipFill>
      <xdr:spPr>
        <a:xfrm>
          <a:off x="6615000" y="31602300"/>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90" name="6 Imagen">
          <a:extLst>
            <a:ext uri="{FF2B5EF4-FFF2-40B4-BE49-F238E27FC236}">
              <a16:creationId xmlns:a16="http://schemas.microsoft.com/office/drawing/2014/main" id="{671072B5-5A93-4EF3-80F7-1689FE6B72E0}"/>
            </a:ext>
          </a:extLst>
        </xdr:cNvPr>
        <xdr:cNvPicPr/>
      </xdr:nvPicPr>
      <xdr:blipFill>
        <a:blip xmlns:r="http://schemas.openxmlformats.org/officeDocument/2006/relationships" r:embed="rId5"/>
        <a:stretch/>
      </xdr:blipFill>
      <xdr:spPr>
        <a:xfrm>
          <a:off x="6615000" y="31602300"/>
          <a:ext cx="360" cy="188925"/>
        </a:xfrm>
        <a:prstGeom prst="rect">
          <a:avLst/>
        </a:prstGeom>
        <a:ln>
          <a:noFill/>
        </a:ln>
      </xdr:spPr>
    </xdr:pic>
    <xdr:clientData/>
  </xdr:oneCellAnchor>
  <xdr:oneCellAnchor>
    <xdr:from>
      <xdr:col>5</xdr:col>
      <xdr:colOff>0</xdr:colOff>
      <xdr:row>195</xdr:row>
      <xdr:rowOff>139320</xdr:rowOff>
    </xdr:from>
    <xdr:ext cx="360" cy="188925"/>
    <xdr:pic>
      <xdr:nvPicPr>
        <xdr:cNvPr id="91" name="6 Imagen">
          <a:extLst>
            <a:ext uri="{FF2B5EF4-FFF2-40B4-BE49-F238E27FC236}">
              <a16:creationId xmlns:a16="http://schemas.microsoft.com/office/drawing/2014/main" id="{C7F7C5C6-33E8-422B-BBC1-1EE4AA137468}"/>
            </a:ext>
          </a:extLst>
        </xdr:cNvPr>
        <xdr:cNvPicPr/>
      </xdr:nvPicPr>
      <xdr:blipFill>
        <a:blip xmlns:r="http://schemas.openxmlformats.org/officeDocument/2006/relationships" r:embed="rId5"/>
        <a:stretch/>
      </xdr:blipFill>
      <xdr:spPr>
        <a:xfrm>
          <a:off x="6615000" y="32455740"/>
          <a:ext cx="360" cy="188925"/>
        </a:xfrm>
        <a:prstGeom prst="rect">
          <a:avLst/>
        </a:prstGeom>
        <a:ln>
          <a:noFill/>
        </a:ln>
      </xdr:spPr>
    </xdr:pic>
    <xdr:clientData/>
  </xdr:oneCellAnchor>
  <xdr:oneCellAnchor>
    <xdr:from>
      <xdr:col>5</xdr:col>
      <xdr:colOff>0</xdr:colOff>
      <xdr:row>193</xdr:row>
      <xdr:rowOff>186945</xdr:rowOff>
    </xdr:from>
    <xdr:ext cx="360" cy="188925"/>
    <xdr:pic>
      <xdr:nvPicPr>
        <xdr:cNvPr id="92" name="6 Imagen">
          <a:extLst>
            <a:ext uri="{FF2B5EF4-FFF2-40B4-BE49-F238E27FC236}">
              <a16:creationId xmlns:a16="http://schemas.microsoft.com/office/drawing/2014/main" id="{565A2142-E3B0-42F1-92B6-708FF6244415}"/>
            </a:ext>
          </a:extLst>
        </xdr:cNvPr>
        <xdr:cNvPicPr/>
      </xdr:nvPicPr>
      <xdr:blipFill>
        <a:blip xmlns:r="http://schemas.openxmlformats.org/officeDocument/2006/relationships" r:embed="rId5"/>
        <a:stretch/>
      </xdr:blipFill>
      <xdr:spPr>
        <a:xfrm>
          <a:off x="6576900" y="32076645"/>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93" name="6 Imagen">
          <a:extLst>
            <a:ext uri="{FF2B5EF4-FFF2-40B4-BE49-F238E27FC236}">
              <a16:creationId xmlns:a16="http://schemas.microsoft.com/office/drawing/2014/main" id="{3A5C12DD-A49E-4981-9920-1EAF96DA51D0}"/>
            </a:ext>
          </a:extLst>
        </xdr:cNvPr>
        <xdr:cNvPicPr/>
      </xdr:nvPicPr>
      <xdr:blipFill>
        <a:blip xmlns:r="http://schemas.openxmlformats.org/officeDocument/2006/relationships" r:embed="rId5"/>
        <a:stretch/>
      </xdr:blipFill>
      <xdr:spPr>
        <a:xfrm>
          <a:off x="6615000" y="31602300"/>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94" name="6 Imagen">
          <a:extLst>
            <a:ext uri="{FF2B5EF4-FFF2-40B4-BE49-F238E27FC236}">
              <a16:creationId xmlns:a16="http://schemas.microsoft.com/office/drawing/2014/main" id="{9B47EDFB-D451-4398-B582-2056EACD38BB}"/>
            </a:ext>
          </a:extLst>
        </xdr:cNvPr>
        <xdr:cNvPicPr/>
      </xdr:nvPicPr>
      <xdr:blipFill>
        <a:blip xmlns:r="http://schemas.openxmlformats.org/officeDocument/2006/relationships" r:embed="rId5"/>
        <a:stretch/>
      </xdr:blipFill>
      <xdr:spPr>
        <a:xfrm>
          <a:off x="6615000" y="31602300"/>
          <a:ext cx="360" cy="188925"/>
        </a:xfrm>
        <a:prstGeom prst="rect">
          <a:avLst/>
        </a:prstGeom>
        <a:ln>
          <a:noFill/>
        </a:ln>
      </xdr:spPr>
    </xdr:pic>
    <xdr:clientData/>
  </xdr:oneCellAnchor>
  <xdr:oneCellAnchor>
    <xdr:from>
      <xdr:col>5</xdr:col>
      <xdr:colOff>0</xdr:colOff>
      <xdr:row>192</xdr:row>
      <xdr:rowOff>139320</xdr:rowOff>
    </xdr:from>
    <xdr:ext cx="360" cy="188925"/>
    <xdr:pic>
      <xdr:nvPicPr>
        <xdr:cNvPr id="95" name="6 Imagen">
          <a:extLst>
            <a:ext uri="{FF2B5EF4-FFF2-40B4-BE49-F238E27FC236}">
              <a16:creationId xmlns:a16="http://schemas.microsoft.com/office/drawing/2014/main" id="{791E1621-07FC-4E0E-9CBF-841BB57EC71C}"/>
            </a:ext>
          </a:extLst>
        </xdr:cNvPr>
        <xdr:cNvPicPr/>
      </xdr:nvPicPr>
      <xdr:blipFill>
        <a:blip xmlns:r="http://schemas.openxmlformats.org/officeDocument/2006/relationships" r:embed="rId5"/>
        <a:stretch/>
      </xdr:blipFill>
      <xdr:spPr>
        <a:xfrm>
          <a:off x="6615000" y="31815660"/>
          <a:ext cx="360" cy="188925"/>
        </a:xfrm>
        <a:prstGeom prst="rect">
          <a:avLst/>
        </a:prstGeom>
        <a:ln>
          <a:noFill/>
        </a:ln>
      </xdr:spPr>
    </xdr:pic>
    <xdr:clientData/>
  </xdr:oneCellAnchor>
  <xdr:oneCellAnchor>
    <xdr:from>
      <xdr:col>5</xdr:col>
      <xdr:colOff>0</xdr:colOff>
      <xdr:row>192</xdr:row>
      <xdr:rowOff>139320</xdr:rowOff>
    </xdr:from>
    <xdr:ext cx="360" cy="188925"/>
    <xdr:pic>
      <xdr:nvPicPr>
        <xdr:cNvPr id="96" name="6 Imagen">
          <a:extLst>
            <a:ext uri="{FF2B5EF4-FFF2-40B4-BE49-F238E27FC236}">
              <a16:creationId xmlns:a16="http://schemas.microsoft.com/office/drawing/2014/main" id="{93ABC574-B641-42F4-A9F3-BDFBC2FD04BD}"/>
            </a:ext>
          </a:extLst>
        </xdr:cNvPr>
        <xdr:cNvPicPr/>
      </xdr:nvPicPr>
      <xdr:blipFill>
        <a:blip xmlns:r="http://schemas.openxmlformats.org/officeDocument/2006/relationships" r:embed="rId5"/>
        <a:stretch/>
      </xdr:blipFill>
      <xdr:spPr>
        <a:xfrm>
          <a:off x="6615000" y="31815660"/>
          <a:ext cx="360" cy="188925"/>
        </a:xfrm>
        <a:prstGeom prst="rect">
          <a:avLst/>
        </a:prstGeom>
        <a:ln>
          <a:noFill/>
        </a:ln>
      </xdr:spPr>
    </xdr:pic>
    <xdr:clientData/>
  </xdr:oneCellAnchor>
  <xdr:oneCellAnchor>
    <xdr:from>
      <xdr:col>5</xdr:col>
      <xdr:colOff>0</xdr:colOff>
      <xdr:row>193</xdr:row>
      <xdr:rowOff>139320</xdr:rowOff>
    </xdr:from>
    <xdr:ext cx="360" cy="188925"/>
    <xdr:pic>
      <xdr:nvPicPr>
        <xdr:cNvPr id="97" name="6 Imagen">
          <a:extLst>
            <a:ext uri="{FF2B5EF4-FFF2-40B4-BE49-F238E27FC236}">
              <a16:creationId xmlns:a16="http://schemas.microsoft.com/office/drawing/2014/main" id="{AD54D373-046E-4680-B1FA-E7BB2706D6D6}"/>
            </a:ext>
          </a:extLst>
        </xdr:cNvPr>
        <xdr:cNvPicPr/>
      </xdr:nvPicPr>
      <xdr:blipFill>
        <a:blip xmlns:r="http://schemas.openxmlformats.org/officeDocument/2006/relationships" r:embed="rId5"/>
        <a:stretch/>
      </xdr:blipFill>
      <xdr:spPr>
        <a:xfrm>
          <a:off x="6615000" y="32029020"/>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98" name="6 Imagen">
          <a:extLst>
            <a:ext uri="{FF2B5EF4-FFF2-40B4-BE49-F238E27FC236}">
              <a16:creationId xmlns:a16="http://schemas.microsoft.com/office/drawing/2014/main" id="{0AC36EDC-9385-4442-9FFF-4C8813E5A77E}"/>
            </a:ext>
          </a:extLst>
        </xdr:cNvPr>
        <xdr:cNvPicPr/>
      </xdr:nvPicPr>
      <xdr:blipFill>
        <a:blip xmlns:r="http://schemas.openxmlformats.org/officeDocument/2006/relationships" r:embed="rId5"/>
        <a:stretch/>
      </xdr:blipFill>
      <xdr:spPr>
        <a:xfrm>
          <a:off x="6615000" y="31602300"/>
          <a:ext cx="360" cy="188925"/>
        </a:xfrm>
        <a:prstGeom prst="rect">
          <a:avLst/>
        </a:prstGeom>
        <a:ln>
          <a:noFill/>
        </a:ln>
      </xdr:spPr>
    </xdr:pic>
    <xdr:clientData/>
  </xdr:oneCellAnchor>
  <xdr:oneCellAnchor>
    <xdr:from>
      <xdr:col>5</xdr:col>
      <xdr:colOff>0</xdr:colOff>
      <xdr:row>192</xdr:row>
      <xdr:rowOff>139320</xdr:rowOff>
    </xdr:from>
    <xdr:ext cx="360" cy="188925"/>
    <xdr:pic>
      <xdr:nvPicPr>
        <xdr:cNvPr id="99" name="6 Imagen">
          <a:extLst>
            <a:ext uri="{FF2B5EF4-FFF2-40B4-BE49-F238E27FC236}">
              <a16:creationId xmlns:a16="http://schemas.microsoft.com/office/drawing/2014/main" id="{6C518670-E45C-41D7-BA9A-D803E5D76A36}"/>
            </a:ext>
          </a:extLst>
        </xdr:cNvPr>
        <xdr:cNvPicPr/>
      </xdr:nvPicPr>
      <xdr:blipFill>
        <a:blip xmlns:r="http://schemas.openxmlformats.org/officeDocument/2006/relationships" r:embed="rId5"/>
        <a:stretch/>
      </xdr:blipFill>
      <xdr:spPr>
        <a:xfrm>
          <a:off x="6615000" y="31815660"/>
          <a:ext cx="360" cy="188925"/>
        </a:xfrm>
        <a:prstGeom prst="rect">
          <a:avLst/>
        </a:prstGeom>
        <a:ln>
          <a:noFill/>
        </a:ln>
      </xdr:spPr>
    </xdr:pic>
    <xdr:clientData/>
  </xdr:oneCellAnchor>
  <xdr:oneCellAnchor>
    <xdr:from>
      <xdr:col>5</xdr:col>
      <xdr:colOff>0</xdr:colOff>
      <xdr:row>194</xdr:row>
      <xdr:rowOff>139320</xdr:rowOff>
    </xdr:from>
    <xdr:ext cx="360" cy="188925"/>
    <xdr:pic>
      <xdr:nvPicPr>
        <xdr:cNvPr id="100" name="6 Imagen">
          <a:extLst>
            <a:ext uri="{FF2B5EF4-FFF2-40B4-BE49-F238E27FC236}">
              <a16:creationId xmlns:a16="http://schemas.microsoft.com/office/drawing/2014/main" id="{4CA11ECC-416C-4D40-B71B-6CD6271E8303}"/>
            </a:ext>
          </a:extLst>
        </xdr:cNvPr>
        <xdr:cNvPicPr/>
      </xdr:nvPicPr>
      <xdr:blipFill>
        <a:blip xmlns:r="http://schemas.openxmlformats.org/officeDocument/2006/relationships" r:embed="rId5"/>
        <a:stretch/>
      </xdr:blipFill>
      <xdr:spPr>
        <a:xfrm>
          <a:off x="6615000" y="32242380"/>
          <a:ext cx="360" cy="188925"/>
        </a:xfrm>
        <a:prstGeom prst="rect">
          <a:avLst/>
        </a:prstGeom>
        <a:ln>
          <a:noFill/>
        </a:ln>
      </xdr:spPr>
    </xdr:pic>
    <xdr:clientData/>
  </xdr:oneCellAnchor>
  <xdr:oneCellAnchor>
    <xdr:from>
      <xdr:col>5</xdr:col>
      <xdr:colOff>0</xdr:colOff>
      <xdr:row>195</xdr:row>
      <xdr:rowOff>139320</xdr:rowOff>
    </xdr:from>
    <xdr:ext cx="360" cy="188925"/>
    <xdr:pic>
      <xdr:nvPicPr>
        <xdr:cNvPr id="101" name="6 Imagen">
          <a:extLst>
            <a:ext uri="{FF2B5EF4-FFF2-40B4-BE49-F238E27FC236}">
              <a16:creationId xmlns:a16="http://schemas.microsoft.com/office/drawing/2014/main" id="{905FB40D-18AB-4EDF-B677-F66A5BDD7366}"/>
            </a:ext>
          </a:extLst>
        </xdr:cNvPr>
        <xdr:cNvPicPr/>
      </xdr:nvPicPr>
      <xdr:blipFill>
        <a:blip xmlns:r="http://schemas.openxmlformats.org/officeDocument/2006/relationships" r:embed="rId5"/>
        <a:stretch/>
      </xdr:blipFill>
      <xdr:spPr>
        <a:xfrm>
          <a:off x="6615000" y="32455740"/>
          <a:ext cx="360" cy="188925"/>
        </a:xfrm>
        <a:prstGeom prst="rect">
          <a:avLst/>
        </a:prstGeom>
        <a:ln>
          <a:noFill/>
        </a:ln>
      </xdr:spPr>
    </xdr:pic>
    <xdr:clientData/>
  </xdr:oneCellAnchor>
  <xdr:oneCellAnchor>
    <xdr:from>
      <xdr:col>5</xdr:col>
      <xdr:colOff>0</xdr:colOff>
      <xdr:row>203</xdr:row>
      <xdr:rowOff>139320</xdr:rowOff>
    </xdr:from>
    <xdr:ext cx="360" cy="188925"/>
    <xdr:pic>
      <xdr:nvPicPr>
        <xdr:cNvPr id="102" name="6 Imagen">
          <a:extLst>
            <a:ext uri="{FF2B5EF4-FFF2-40B4-BE49-F238E27FC236}">
              <a16:creationId xmlns:a16="http://schemas.microsoft.com/office/drawing/2014/main" id="{8AEB5467-D8A1-45DA-B89A-2B56806FDFDF}"/>
            </a:ext>
          </a:extLst>
        </xdr:cNvPr>
        <xdr:cNvPicPr/>
      </xdr:nvPicPr>
      <xdr:blipFill>
        <a:blip xmlns:r="http://schemas.openxmlformats.org/officeDocument/2006/relationships" r:embed="rId5"/>
        <a:stretch/>
      </xdr:blipFill>
      <xdr:spPr>
        <a:xfrm>
          <a:off x="6615000" y="32882460"/>
          <a:ext cx="360" cy="188925"/>
        </a:xfrm>
        <a:prstGeom prst="rect">
          <a:avLst/>
        </a:prstGeom>
        <a:ln>
          <a:noFill/>
        </a:ln>
      </xdr:spPr>
    </xdr:pic>
    <xdr:clientData/>
  </xdr:oneCellAnchor>
  <xdr:oneCellAnchor>
    <xdr:from>
      <xdr:col>5</xdr:col>
      <xdr:colOff>0</xdr:colOff>
      <xdr:row>194</xdr:row>
      <xdr:rowOff>139320</xdr:rowOff>
    </xdr:from>
    <xdr:ext cx="360" cy="188925"/>
    <xdr:pic>
      <xdr:nvPicPr>
        <xdr:cNvPr id="103" name="6 Imagen">
          <a:extLst>
            <a:ext uri="{FF2B5EF4-FFF2-40B4-BE49-F238E27FC236}">
              <a16:creationId xmlns:a16="http://schemas.microsoft.com/office/drawing/2014/main" id="{B1BE7340-D8CD-4EE6-A152-02DB18AFBDF4}"/>
            </a:ext>
          </a:extLst>
        </xdr:cNvPr>
        <xdr:cNvPicPr/>
      </xdr:nvPicPr>
      <xdr:blipFill>
        <a:blip xmlns:r="http://schemas.openxmlformats.org/officeDocument/2006/relationships" r:embed="rId5"/>
        <a:stretch/>
      </xdr:blipFill>
      <xdr:spPr>
        <a:xfrm>
          <a:off x="6615000" y="32242380"/>
          <a:ext cx="360" cy="188925"/>
        </a:xfrm>
        <a:prstGeom prst="rect">
          <a:avLst/>
        </a:prstGeom>
        <a:ln>
          <a:noFill/>
        </a:ln>
      </xdr:spPr>
    </xdr:pic>
    <xdr:clientData/>
  </xdr:oneCellAnchor>
  <xdr:oneCellAnchor>
    <xdr:from>
      <xdr:col>5</xdr:col>
      <xdr:colOff>0</xdr:colOff>
      <xdr:row>196</xdr:row>
      <xdr:rowOff>139320</xdr:rowOff>
    </xdr:from>
    <xdr:ext cx="360" cy="188925"/>
    <xdr:pic>
      <xdr:nvPicPr>
        <xdr:cNvPr id="104" name="6 Imagen">
          <a:extLst>
            <a:ext uri="{FF2B5EF4-FFF2-40B4-BE49-F238E27FC236}">
              <a16:creationId xmlns:a16="http://schemas.microsoft.com/office/drawing/2014/main" id="{86358818-2546-43C1-ACDC-BEF451B856F3}"/>
            </a:ext>
          </a:extLst>
        </xdr:cNvPr>
        <xdr:cNvPicPr/>
      </xdr:nvPicPr>
      <xdr:blipFill>
        <a:blip xmlns:r="http://schemas.openxmlformats.org/officeDocument/2006/relationships" r:embed="rId5"/>
        <a:stretch/>
      </xdr:blipFill>
      <xdr:spPr>
        <a:xfrm>
          <a:off x="6615000" y="32669100"/>
          <a:ext cx="360" cy="188925"/>
        </a:xfrm>
        <a:prstGeom prst="rect">
          <a:avLst/>
        </a:prstGeom>
        <a:ln>
          <a:noFill/>
        </a:ln>
      </xdr:spPr>
    </xdr:pic>
    <xdr:clientData/>
  </xdr:oneCellAnchor>
  <xdr:oneCellAnchor>
    <xdr:from>
      <xdr:col>5</xdr:col>
      <xdr:colOff>0</xdr:colOff>
      <xdr:row>203</xdr:row>
      <xdr:rowOff>139320</xdr:rowOff>
    </xdr:from>
    <xdr:ext cx="360" cy="188925"/>
    <xdr:pic>
      <xdr:nvPicPr>
        <xdr:cNvPr id="105" name="6 Imagen">
          <a:extLst>
            <a:ext uri="{FF2B5EF4-FFF2-40B4-BE49-F238E27FC236}">
              <a16:creationId xmlns:a16="http://schemas.microsoft.com/office/drawing/2014/main" id="{9D89FBB1-A8F1-4D59-AAD5-CC15454D995C}"/>
            </a:ext>
          </a:extLst>
        </xdr:cNvPr>
        <xdr:cNvPicPr/>
      </xdr:nvPicPr>
      <xdr:blipFill>
        <a:blip xmlns:r="http://schemas.openxmlformats.org/officeDocument/2006/relationships" r:embed="rId5"/>
        <a:stretch/>
      </xdr:blipFill>
      <xdr:spPr>
        <a:xfrm>
          <a:off x="6615000" y="32882460"/>
          <a:ext cx="360" cy="188925"/>
        </a:xfrm>
        <a:prstGeom prst="rect">
          <a:avLst/>
        </a:prstGeom>
        <a:ln>
          <a:noFill/>
        </a:ln>
      </xdr:spPr>
    </xdr:pic>
    <xdr:clientData/>
  </xdr:oneCellAnchor>
  <xdr:oneCellAnchor>
    <xdr:from>
      <xdr:col>5</xdr:col>
      <xdr:colOff>0</xdr:colOff>
      <xdr:row>203</xdr:row>
      <xdr:rowOff>139320</xdr:rowOff>
    </xdr:from>
    <xdr:ext cx="360" cy="188925"/>
    <xdr:pic>
      <xdr:nvPicPr>
        <xdr:cNvPr id="106" name="6 Imagen">
          <a:extLst>
            <a:ext uri="{FF2B5EF4-FFF2-40B4-BE49-F238E27FC236}">
              <a16:creationId xmlns:a16="http://schemas.microsoft.com/office/drawing/2014/main" id="{EABBA889-D09A-496A-A3D9-18BEC478533C}"/>
            </a:ext>
          </a:extLst>
        </xdr:cNvPr>
        <xdr:cNvPicPr/>
      </xdr:nvPicPr>
      <xdr:blipFill>
        <a:blip xmlns:r="http://schemas.openxmlformats.org/officeDocument/2006/relationships" r:embed="rId5"/>
        <a:stretch/>
      </xdr:blipFill>
      <xdr:spPr>
        <a:xfrm>
          <a:off x="6615000" y="32882460"/>
          <a:ext cx="360" cy="188925"/>
        </a:xfrm>
        <a:prstGeom prst="rect">
          <a:avLst/>
        </a:prstGeom>
        <a:ln>
          <a:noFill/>
        </a:ln>
      </xdr:spPr>
    </xdr:pic>
    <xdr:clientData/>
  </xdr:oneCellAnchor>
  <xdr:oneCellAnchor>
    <xdr:from>
      <xdr:col>5</xdr:col>
      <xdr:colOff>0</xdr:colOff>
      <xdr:row>204</xdr:row>
      <xdr:rowOff>139320</xdr:rowOff>
    </xdr:from>
    <xdr:ext cx="360" cy="188925"/>
    <xdr:pic>
      <xdr:nvPicPr>
        <xdr:cNvPr id="107" name="6 Imagen">
          <a:extLst>
            <a:ext uri="{FF2B5EF4-FFF2-40B4-BE49-F238E27FC236}">
              <a16:creationId xmlns:a16="http://schemas.microsoft.com/office/drawing/2014/main" id="{B0F62026-57C3-4970-98FB-17B3E6796297}"/>
            </a:ext>
          </a:extLst>
        </xdr:cNvPr>
        <xdr:cNvPicPr/>
      </xdr:nvPicPr>
      <xdr:blipFill>
        <a:blip xmlns:r="http://schemas.openxmlformats.org/officeDocument/2006/relationships" r:embed="rId5"/>
        <a:stretch/>
      </xdr:blipFill>
      <xdr:spPr>
        <a:xfrm>
          <a:off x="6615000" y="33095820"/>
          <a:ext cx="360" cy="188925"/>
        </a:xfrm>
        <a:prstGeom prst="rect">
          <a:avLst/>
        </a:prstGeom>
        <a:ln>
          <a:noFill/>
        </a:ln>
      </xdr:spPr>
    </xdr:pic>
    <xdr:clientData/>
  </xdr:oneCellAnchor>
  <xdr:oneCellAnchor>
    <xdr:from>
      <xdr:col>5</xdr:col>
      <xdr:colOff>0</xdr:colOff>
      <xdr:row>204</xdr:row>
      <xdr:rowOff>139320</xdr:rowOff>
    </xdr:from>
    <xdr:ext cx="360" cy="188925"/>
    <xdr:pic>
      <xdr:nvPicPr>
        <xdr:cNvPr id="108" name="6 Imagen">
          <a:extLst>
            <a:ext uri="{FF2B5EF4-FFF2-40B4-BE49-F238E27FC236}">
              <a16:creationId xmlns:a16="http://schemas.microsoft.com/office/drawing/2014/main" id="{115960E6-FCA5-4B5B-A43B-C707EF30538F}"/>
            </a:ext>
          </a:extLst>
        </xdr:cNvPr>
        <xdr:cNvPicPr/>
      </xdr:nvPicPr>
      <xdr:blipFill>
        <a:blip xmlns:r="http://schemas.openxmlformats.org/officeDocument/2006/relationships" r:embed="rId5"/>
        <a:stretch/>
      </xdr:blipFill>
      <xdr:spPr>
        <a:xfrm>
          <a:off x="6615000" y="33095820"/>
          <a:ext cx="360" cy="188925"/>
        </a:xfrm>
        <a:prstGeom prst="rect">
          <a:avLst/>
        </a:prstGeom>
        <a:ln>
          <a:noFill/>
        </a:ln>
      </xdr:spPr>
    </xdr:pic>
    <xdr:clientData/>
  </xdr:oneCellAnchor>
  <xdr:oneCellAnchor>
    <xdr:from>
      <xdr:col>5</xdr:col>
      <xdr:colOff>0</xdr:colOff>
      <xdr:row>205</xdr:row>
      <xdr:rowOff>139320</xdr:rowOff>
    </xdr:from>
    <xdr:ext cx="360" cy="188925"/>
    <xdr:pic>
      <xdr:nvPicPr>
        <xdr:cNvPr id="109" name="6 Imagen">
          <a:extLst>
            <a:ext uri="{FF2B5EF4-FFF2-40B4-BE49-F238E27FC236}">
              <a16:creationId xmlns:a16="http://schemas.microsoft.com/office/drawing/2014/main" id="{66BD0944-B83E-451C-8DA3-7E8FD9C94487}"/>
            </a:ext>
          </a:extLst>
        </xdr:cNvPr>
        <xdr:cNvPicPr/>
      </xdr:nvPicPr>
      <xdr:blipFill>
        <a:blip xmlns:r="http://schemas.openxmlformats.org/officeDocument/2006/relationships" r:embed="rId5"/>
        <a:stretch/>
      </xdr:blipFill>
      <xdr:spPr>
        <a:xfrm>
          <a:off x="6615000" y="33309180"/>
          <a:ext cx="360" cy="188925"/>
        </a:xfrm>
        <a:prstGeom prst="rect">
          <a:avLst/>
        </a:prstGeom>
        <a:ln>
          <a:noFill/>
        </a:ln>
      </xdr:spPr>
    </xdr:pic>
    <xdr:clientData/>
  </xdr:oneCellAnchor>
  <xdr:oneCellAnchor>
    <xdr:from>
      <xdr:col>6</xdr:col>
      <xdr:colOff>397080</xdr:colOff>
      <xdr:row>210</xdr:row>
      <xdr:rowOff>0</xdr:rowOff>
    </xdr:from>
    <xdr:ext cx="360" cy="188925"/>
    <xdr:pic>
      <xdr:nvPicPr>
        <xdr:cNvPr id="110" name="6 Imagen">
          <a:extLst>
            <a:ext uri="{FF2B5EF4-FFF2-40B4-BE49-F238E27FC236}">
              <a16:creationId xmlns:a16="http://schemas.microsoft.com/office/drawing/2014/main" id="{0EACE1F5-21ED-402A-868D-38563C516224}"/>
            </a:ext>
          </a:extLst>
        </xdr:cNvPr>
        <xdr:cNvPicPr/>
      </xdr:nvPicPr>
      <xdr:blipFill>
        <a:blip xmlns:r="http://schemas.openxmlformats.org/officeDocument/2006/relationships" r:embed="rId5"/>
        <a:stretch/>
      </xdr:blipFill>
      <xdr:spPr>
        <a:xfrm>
          <a:off x="6615000" y="34375980"/>
          <a:ext cx="360" cy="188925"/>
        </a:xfrm>
        <a:prstGeom prst="rect">
          <a:avLst/>
        </a:prstGeom>
        <a:ln>
          <a:noFill/>
        </a:ln>
      </xdr:spPr>
    </xdr:pic>
    <xdr:clientData/>
  </xdr:oneCellAnchor>
  <xdr:oneCellAnchor>
    <xdr:from>
      <xdr:col>5</xdr:col>
      <xdr:colOff>0</xdr:colOff>
      <xdr:row>204</xdr:row>
      <xdr:rowOff>139320</xdr:rowOff>
    </xdr:from>
    <xdr:ext cx="360" cy="188925"/>
    <xdr:pic>
      <xdr:nvPicPr>
        <xdr:cNvPr id="111" name="6 Imagen">
          <a:extLst>
            <a:ext uri="{FF2B5EF4-FFF2-40B4-BE49-F238E27FC236}">
              <a16:creationId xmlns:a16="http://schemas.microsoft.com/office/drawing/2014/main" id="{3DF0AE79-7224-4B64-B4CF-9617A3C34FAA}"/>
            </a:ext>
          </a:extLst>
        </xdr:cNvPr>
        <xdr:cNvPicPr/>
      </xdr:nvPicPr>
      <xdr:blipFill>
        <a:blip xmlns:r="http://schemas.openxmlformats.org/officeDocument/2006/relationships" r:embed="rId5"/>
        <a:stretch/>
      </xdr:blipFill>
      <xdr:spPr>
        <a:xfrm>
          <a:off x="6615000" y="33095820"/>
          <a:ext cx="360" cy="188925"/>
        </a:xfrm>
        <a:prstGeom prst="rect">
          <a:avLst/>
        </a:prstGeom>
        <a:ln>
          <a:noFill/>
        </a:ln>
      </xdr:spPr>
    </xdr:pic>
    <xdr:clientData/>
  </xdr:oneCellAnchor>
  <xdr:oneCellAnchor>
    <xdr:from>
      <xdr:col>5</xdr:col>
      <xdr:colOff>0</xdr:colOff>
      <xdr:row>204</xdr:row>
      <xdr:rowOff>139320</xdr:rowOff>
    </xdr:from>
    <xdr:ext cx="360" cy="188925"/>
    <xdr:pic>
      <xdr:nvPicPr>
        <xdr:cNvPr id="112" name="6 Imagen">
          <a:extLst>
            <a:ext uri="{FF2B5EF4-FFF2-40B4-BE49-F238E27FC236}">
              <a16:creationId xmlns:a16="http://schemas.microsoft.com/office/drawing/2014/main" id="{1597C867-AA7B-4278-8D56-F59A127D2657}"/>
            </a:ext>
          </a:extLst>
        </xdr:cNvPr>
        <xdr:cNvPicPr/>
      </xdr:nvPicPr>
      <xdr:blipFill>
        <a:blip xmlns:r="http://schemas.openxmlformats.org/officeDocument/2006/relationships" r:embed="rId5"/>
        <a:stretch/>
      </xdr:blipFill>
      <xdr:spPr>
        <a:xfrm>
          <a:off x="6615000" y="33095820"/>
          <a:ext cx="360" cy="188925"/>
        </a:xfrm>
        <a:prstGeom prst="rect">
          <a:avLst/>
        </a:prstGeom>
        <a:ln>
          <a:noFill/>
        </a:ln>
      </xdr:spPr>
    </xdr:pic>
    <xdr:clientData/>
  </xdr:oneCellAnchor>
  <xdr:oneCellAnchor>
    <xdr:from>
      <xdr:col>5</xdr:col>
      <xdr:colOff>0</xdr:colOff>
      <xdr:row>209</xdr:row>
      <xdr:rowOff>139320</xdr:rowOff>
    </xdr:from>
    <xdr:ext cx="360" cy="188925"/>
    <xdr:pic>
      <xdr:nvPicPr>
        <xdr:cNvPr id="113" name="6 Imagen">
          <a:extLst>
            <a:ext uri="{FF2B5EF4-FFF2-40B4-BE49-F238E27FC236}">
              <a16:creationId xmlns:a16="http://schemas.microsoft.com/office/drawing/2014/main" id="{EC8BC9C7-1C55-4E19-9038-E4909701ABE2}"/>
            </a:ext>
          </a:extLst>
        </xdr:cNvPr>
        <xdr:cNvPicPr/>
      </xdr:nvPicPr>
      <xdr:blipFill>
        <a:blip xmlns:r="http://schemas.openxmlformats.org/officeDocument/2006/relationships" r:embed="rId5"/>
        <a:stretch/>
      </xdr:blipFill>
      <xdr:spPr>
        <a:xfrm>
          <a:off x="6615000" y="34162620"/>
          <a:ext cx="360" cy="188925"/>
        </a:xfrm>
        <a:prstGeom prst="rect">
          <a:avLst/>
        </a:prstGeom>
        <a:ln>
          <a:noFill/>
        </a:ln>
      </xdr:spPr>
    </xdr:pic>
    <xdr:clientData/>
  </xdr:oneCellAnchor>
  <xdr:oneCellAnchor>
    <xdr:from>
      <xdr:col>5</xdr:col>
      <xdr:colOff>0</xdr:colOff>
      <xdr:row>207</xdr:row>
      <xdr:rowOff>139320</xdr:rowOff>
    </xdr:from>
    <xdr:ext cx="360" cy="188925"/>
    <xdr:pic>
      <xdr:nvPicPr>
        <xdr:cNvPr id="114" name="6 Imagen">
          <a:extLst>
            <a:ext uri="{FF2B5EF4-FFF2-40B4-BE49-F238E27FC236}">
              <a16:creationId xmlns:a16="http://schemas.microsoft.com/office/drawing/2014/main" id="{0122F314-0BEE-4513-9307-93801D0A0859}"/>
            </a:ext>
          </a:extLst>
        </xdr:cNvPr>
        <xdr:cNvPicPr/>
      </xdr:nvPicPr>
      <xdr:blipFill>
        <a:blip xmlns:r="http://schemas.openxmlformats.org/officeDocument/2006/relationships" r:embed="rId5"/>
        <a:stretch/>
      </xdr:blipFill>
      <xdr:spPr>
        <a:xfrm>
          <a:off x="6615000" y="33735900"/>
          <a:ext cx="360" cy="188925"/>
        </a:xfrm>
        <a:prstGeom prst="rect">
          <a:avLst/>
        </a:prstGeom>
        <a:ln>
          <a:noFill/>
        </a:ln>
      </xdr:spPr>
    </xdr:pic>
    <xdr:clientData/>
  </xdr:oneCellAnchor>
  <xdr:oneCellAnchor>
    <xdr:from>
      <xdr:col>5</xdr:col>
      <xdr:colOff>0</xdr:colOff>
      <xdr:row>208</xdr:row>
      <xdr:rowOff>139320</xdr:rowOff>
    </xdr:from>
    <xdr:ext cx="360" cy="188925"/>
    <xdr:pic>
      <xdr:nvPicPr>
        <xdr:cNvPr id="115" name="6 Imagen">
          <a:extLst>
            <a:ext uri="{FF2B5EF4-FFF2-40B4-BE49-F238E27FC236}">
              <a16:creationId xmlns:a16="http://schemas.microsoft.com/office/drawing/2014/main" id="{FBF0A618-52FC-4F0A-B4D0-D9DC54566047}"/>
            </a:ext>
          </a:extLst>
        </xdr:cNvPr>
        <xdr:cNvPicPr/>
      </xdr:nvPicPr>
      <xdr:blipFill>
        <a:blip xmlns:r="http://schemas.openxmlformats.org/officeDocument/2006/relationships" r:embed="rId5"/>
        <a:stretch/>
      </xdr:blipFill>
      <xdr:spPr>
        <a:xfrm>
          <a:off x="6615000" y="33949260"/>
          <a:ext cx="360" cy="188925"/>
        </a:xfrm>
        <a:prstGeom prst="rect">
          <a:avLst/>
        </a:prstGeom>
        <a:ln>
          <a:noFill/>
        </a:ln>
      </xdr:spPr>
    </xdr:pic>
    <xdr:clientData/>
  </xdr:oneCellAnchor>
  <xdr:oneCellAnchor>
    <xdr:from>
      <xdr:col>6</xdr:col>
      <xdr:colOff>397080</xdr:colOff>
      <xdr:row>210</xdr:row>
      <xdr:rowOff>139320</xdr:rowOff>
    </xdr:from>
    <xdr:ext cx="360" cy="188925"/>
    <xdr:pic>
      <xdr:nvPicPr>
        <xdr:cNvPr id="116" name="6 Imagen">
          <a:extLst>
            <a:ext uri="{FF2B5EF4-FFF2-40B4-BE49-F238E27FC236}">
              <a16:creationId xmlns:a16="http://schemas.microsoft.com/office/drawing/2014/main" id="{C04800EF-8983-44BB-8FE4-C52DB7925255}"/>
            </a:ext>
          </a:extLst>
        </xdr:cNvPr>
        <xdr:cNvPicPr/>
      </xdr:nvPicPr>
      <xdr:blipFill>
        <a:blip xmlns:r="http://schemas.openxmlformats.org/officeDocument/2006/relationships" r:embed="rId5"/>
        <a:stretch/>
      </xdr:blipFill>
      <xdr:spPr>
        <a:xfrm>
          <a:off x="6616905" y="49945545"/>
          <a:ext cx="360" cy="188925"/>
        </a:xfrm>
        <a:prstGeom prst="rect">
          <a:avLst/>
        </a:prstGeom>
        <a:ln>
          <a:noFill/>
        </a:ln>
      </xdr:spPr>
    </xdr:pic>
    <xdr:clientData/>
  </xdr:oneCellAnchor>
  <xdr:twoCellAnchor editAs="oneCell">
    <xdr:from>
      <xdr:col>6</xdr:col>
      <xdr:colOff>1080</xdr:colOff>
      <xdr:row>228</xdr:row>
      <xdr:rowOff>124560</xdr:rowOff>
    </xdr:from>
    <xdr:to>
      <xdr:col>6</xdr:col>
      <xdr:colOff>1440</xdr:colOff>
      <xdr:row>228</xdr:row>
      <xdr:rowOff>134445</xdr:rowOff>
    </xdr:to>
    <xdr:pic>
      <xdr:nvPicPr>
        <xdr:cNvPr id="121" name="6 Imagen">
          <a:extLst>
            <a:ext uri="{FF2B5EF4-FFF2-40B4-BE49-F238E27FC236}">
              <a16:creationId xmlns:a16="http://schemas.microsoft.com/office/drawing/2014/main" id="{959F8B49-470A-42AC-B0C0-D56C7ADA8D29}"/>
            </a:ext>
          </a:extLst>
        </xdr:cNvPr>
        <xdr:cNvPicPr/>
      </xdr:nvPicPr>
      <xdr:blipFill>
        <a:blip xmlns:r="http://schemas.openxmlformats.org/officeDocument/2006/relationships" r:embed="rId5"/>
        <a:stretch/>
      </xdr:blipFill>
      <xdr:spPr>
        <a:xfrm>
          <a:off x="3948240" y="5062320"/>
          <a:ext cx="360" cy="6075"/>
        </a:xfrm>
        <a:prstGeom prst="rect">
          <a:avLst/>
        </a:prstGeom>
        <a:ln>
          <a:noFill/>
        </a:ln>
      </xdr:spPr>
    </xdr:pic>
    <xdr:clientData/>
  </xdr:twoCellAnchor>
  <xdr:twoCellAnchor editAs="oneCell">
    <xdr:from>
      <xdr:col>8</xdr:col>
      <xdr:colOff>0</xdr:colOff>
      <xdr:row>228</xdr:row>
      <xdr:rowOff>103680</xdr:rowOff>
    </xdr:from>
    <xdr:to>
      <xdr:col>8</xdr:col>
      <xdr:colOff>113745</xdr:colOff>
      <xdr:row>228</xdr:row>
      <xdr:rowOff>111240</xdr:rowOff>
    </xdr:to>
    <xdr:pic>
      <xdr:nvPicPr>
        <xdr:cNvPr id="122" name="6 Imagen">
          <a:extLst>
            <a:ext uri="{FF2B5EF4-FFF2-40B4-BE49-F238E27FC236}">
              <a16:creationId xmlns:a16="http://schemas.microsoft.com/office/drawing/2014/main" id="{FE816CDA-4A1C-499C-A388-038BF81BA580}"/>
            </a:ext>
          </a:extLst>
        </xdr:cNvPr>
        <xdr:cNvPicPr/>
      </xdr:nvPicPr>
      <xdr:blipFill>
        <a:blip xmlns:r="http://schemas.openxmlformats.org/officeDocument/2006/relationships" r:embed="rId5"/>
        <a:stretch/>
      </xdr:blipFill>
      <xdr:spPr>
        <a:xfrm>
          <a:off x="6842760" y="5041440"/>
          <a:ext cx="113745" cy="7560"/>
        </a:xfrm>
        <a:prstGeom prst="rect">
          <a:avLst/>
        </a:prstGeom>
        <a:ln>
          <a:noFill/>
        </a:ln>
      </xdr:spPr>
    </xdr:pic>
    <xdr:clientData/>
  </xdr:twoCellAnchor>
  <xdr:twoCellAnchor editAs="oneCell">
    <xdr:from>
      <xdr:col>8</xdr:col>
      <xdr:colOff>788685</xdr:colOff>
      <xdr:row>230</xdr:row>
      <xdr:rowOff>4755</xdr:rowOff>
    </xdr:from>
    <xdr:to>
      <xdr:col>8</xdr:col>
      <xdr:colOff>789045</xdr:colOff>
      <xdr:row>231</xdr:row>
      <xdr:rowOff>55683</xdr:rowOff>
    </xdr:to>
    <xdr:pic>
      <xdr:nvPicPr>
        <xdr:cNvPr id="127" name="6 Imagen">
          <a:extLst>
            <a:ext uri="{FF2B5EF4-FFF2-40B4-BE49-F238E27FC236}">
              <a16:creationId xmlns:a16="http://schemas.microsoft.com/office/drawing/2014/main" id="{2B19FCC8-38DB-468F-906C-20723CC22950}"/>
            </a:ext>
          </a:extLst>
        </xdr:cNvPr>
        <xdr:cNvPicPr/>
      </xdr:nvPicPr>
      <xdr:blipFill>
        <a:blip xmlns:r="http://schemas.openxmlformats.org/officeDocument/2006/relationships" r:embed="rId5"/>
        <a:stretch/>
      </xdr:blipFill>
      <xdr:spPr>
        <a:xfrm>
          <a:off x="8888745" y="5369235"/>
          <a:ext cx="1545" cy="273810"/>
        </a:xfrm>
        <a:prstGeom prst="rect">
          <a:avLst/>
        </a:prstGeom>
        <a:ln>
          <a:noFill/>
        </a:ln>
      </xdr:spPr>
    </xdr:pic>
    <xdr:clientData/>
  </xdr:twoCellAnchor>
  <xdr:twoCellAnchor editAs="oneCell">
    <xdr:from>
      <xdr:col>8</xdr:col>
      <xdr:colOff>0</xdr:colOff>
      <xdr:row>228</xdr:row>
      <xdr:rowOff>99000</xdr:rowOff>
    </xdr:from>
    <xdr:to>
      <xdr:col>8</xdr:col>
      <xdr:colOff>113745</xdr:colOff>
      <xdr:row>228</xdr:row>
      <xdr:rowOff>99420</xdr:rowOff>
    </xdr:to>
    <xdr:pic>
      <xdr:nvPicPr>
        <xdr:cNvPr id="130" name="6 Imagen">
          <a:extLst>
            <a:ext uri="{FF2B5EF4-FFF2-40B4-BE49-F238E27FC236}">
              <a16:creationId xmlns:a16="http://schemas.microsoft.com/office/drawing/2014/main" id="{3BCD948D-31E2-4E36-90F7-6D1B61793657}"/>
            </a:ext>
          </a:extLst>
        </xdr:cNvPr>
        <xdr:cNvPicPr/>
      </xdr:nvPicPr>
      <xdr:blipFill>
        <a:blip xmlns:r="http://schemas.openxmlformats.org/officeDocument/2006/relationships" r:embed="rId5"/>
        <a:stretch/>
      </xdr:blipFill>
      <xdr:spPr>
        <a:xfrm>
          <a:off x="6842760" y="5036760"/>
          <a:ext cx="113745" cy="3390"/>
        </a:xfrm>
        <a:prstGeom prst="rect">
          <a:avLst/>
        </a:prstGeom>
        <a:ln>
          <a:noFill/>
        </a:ln>
      </xdr:spPr>
    </xdr:pic>
    <xdr:clientData/>
  </xdr:twoCellAnchor>
  <xdr:twoCellAnchor editAs="oneCell">
    <xdr:from>
      <xdr:col>4</xdr:col>
      <xdr:colOff>0</xdr:colOff>
      <xdr:row>245</xdr:row>
      <xdr:rowOff>0</xdr:rowOff>
    </xdr:from>
    <xdr:to>
      <xdr:col>4</xdr:col>
      <xdr:colOff>360</xdr:colOff>
      <xdr:row>245</xdr:row>
      <xdr:rowOff>56535</xdr:rowOff>
    </xdr:to>
    <xdr:pic>
      <xdr:nvPicPr>
        <xdr:cNvPr id="133" name="6 Imagen">
          <a:extLst>
            <a:ext uri="{FF2B5EF4-FFF2-40B4-BE49-F238E27FC236}">
              <a16:creationId xmlns:a16="http://schemas.microsoft.com/office/drawing/2014/main" id="{966BD056-C027-4855-ADB9-A19DF22F1CAA}"/>
            </a:ext>
          </a:extLst>
        </xdr:cNvPr>
        <xdr:cNvPicPr/>
      </xdr:nvPicPr>
      <xdr:blipFill>
        <a:blip xmlns:r="http://schemas.openxmlformats.org/officeDocument/2006/relationships" r:embed="rId5"/>
        <a:stretch/>
      </xdr:blipFill>
      <xdr:spPr>
        <a:xfrm>
          <a:off x="2484120" y="8679180"/>
          <a:ext cx="360" cy="60345"/>
        </a:xfrm>
        <a:prstGeom prst="rect">
          <a:avLst/>
        </a:prstGeom>
        <a:ln>
          <a:noFill/>
        </a:ln>
      </xdr:spPr>
    </xdr:pic>
    <xdr:clientData/>
  </xdr:twoCellAnchor>
  <xdr:twoCellAnchor editAs="oneCell">
    <xdr:from>
      <xdr:col>4</xdr:col>
      <xdr:colOff>0</xdr:colOff>
      <xdr:row>245</xdr:row>
      <xdr:rowOff>0</xdr:rowOff>
    </xdr:from>
    <xdr:to>
      <xdr:col>4</xdr:col>
      <xdr:colOff>360</xdr:colOff>
      <xdr:row>245</xdr:row>
      <xdr:rowOff>98798</xdr:rowOff>
    </xdr:to>
    <xdr:pic>
      <xdr:nvPicPr>
        <xdr:cNvPr id="134" name="6 Imagen">
          <a:extLst>
            <a:ext uri="{FF2B5EF4-FFF2-40B4-BE49-F238E27FC236}">
              <a16:creationId xmlns:a16="http://schemas.microsoft.com/office/drawing/2014/main" id="{D6628F87-D807-4E57-81D3-3E59C00F8E52}"/>
            </a:ext>
          </a:extLst>
        </xdr:cNvPr>
        <xdr:cNvPicPr/>
      </xdr:nvPicPr>
      <xdr:blipFill>
        <a:blip xmlns:r="http://schemas.openxmlformats.org/officeDocument/2006/relationships" r:embed="rId5"/>
        <a:stretch/>
      </xdr:blipFill>
      <xdr:spPr>
        <a:xfrm>
          <a:off x="2484120" y="8679180"/>
          <a:ext cx="360" cy="94988"/>
        </a:xfrm>
        <a:prstGeom prst="rect">
          <a:avLst/>
        </a:prstGeom>
        <a:ln>
          <a:noFill/>
        </a:ln>
      </xdr:spPr>
    </xdr:pic>
    <xdr:clientData/>
  </xdr:twoCellAnchor>
  <xdr:twoCellAnchor editAs="oneCell">
    <xdr:from>
      <xdr:col>4</xdr:col>
      <xdr:colOff>0</xdr:colOff>
      <xdr:row>245</xdr:row>
      <xdr:rowOff>0</xdr:rowOff>
    </xdr:from>
    <xdr:to>
      <xdr:col>4</xdr:col>
      <xdr:colOff>360</xdr:colOff>
      <xdr:row>245</xdr:row>
      <xdr:rowOff>57068</xdr:rowOff>
    </xdr:to>
    <xdr:pic>
      <xdr:nvPicPr>
        <xdr:cNvPr id="135" name="6 Imagen">
          <a:extLst>
            <a:ext uri="{FF2B5EF4-FFF2-40B4-BE49-F238E27FC236}">
              <a16:creationId xmlns:a16="http://schemas.microsoft.com/office/drawing/2014/main" id="{E69EE1C7-32A5-4E13-A363-C9C018FC2DC6}"/>
            </a:ext>
          </a:extLst>
        </xdr:cNvPr>
        <xdr:cNvPicPr/>
      </xdr:nvPicPr>
      <xdr:blipFill>
        <a:blip xmlns:r="http://schemas.openxmlformats.org/officeDocument/2006/relationships" r:embed="rId5"/>
        <a:stretch/>
      </xdr:blipFill>
      <xdr:spPr>
        <a:xfrm>
          <a:off x="2484120" y="8679180"/>
          <a:ext cx="360" cy="60878"/>
        </a:xfrm>
        <a:prstGeom prst="rect">
          <a:avLst/>
        </a:prstGeom>
        <a:ln>
          <a:noFill/>
        </a:ln>
      </xdr:spPr>
    </xdr:pic>
    <xdr:clientData/>
  </xdr:twoCellAnchor>
  <xdr:twoCellAnchor editAs="oneCell">
    <xdr:from>
      <xdr:col>4</xdr:col>
      <xdr:colOff>0</xdr:colOff>
      <xdr:row>245</xdr:row>
      <xdr:rowOff>0</xdr:rowOff>
    </xdr:from>
    <xdr:to>
      <xdr:col>4</xdr:col>
      <xdr:colOff>360</xdr:colOff>
      <xdr:row>245</xdr:row>
      <xdr:rowOff>59445</xdr:rowOff>
    </xdr:to>
    <xdr:pic>
      <xdr:nvPicPr>
        <xdr:cNvPr id="136" name="6 Imagen">
          <a:extLst>
            <a:ext uri="{FF2B5EF4-FFF2-40B4-BE49-F238E27FC236}">
              <a16:creationId xmlns:a16="http://schemas.microsoft.com/office/drawing/2014/main" id="{58E96446-CF57-4A19-B549-C639A67A7205}"/>
            </a:ext>
          </a:extLst>
        </xdr:cNvPr>
        <xdr:cNvPicPr/>
      </xdr:nvPicPr>
      <xdr:blipFill>
        <a:blip xmlns:r="http://schemas.openxmlformats.org/officeDocument/2006/relationships" r:embed="rId5"/>
        <a:stretch/>
      </xdr:blipFill>
      <xdr:spPr>
        <a:xfrm>
          <a:off x="2484120" y="8679180"/>
          <a:ext cx="360" cy="55635"/>
        </a:xfrm>
        <a:prstGeom prst="rect">
          <a:avLst/>
        </a:prstGeom>
        <a:ln>
          <a:noFill/>
        </a:ln>
      </xdr:spPr>
    </xdr:pic>
    <xdr:clientData/>
  </xdr:twoCellAnchor>
  <xdr:twoCellAnchor editAs="oneCell">
    <xdr:from>
      <xdr:col>4</xdr:col>
      <xdr:colOff>0</xdr:colOff>
      <xdr:row>245</xdr:row>
      <xdr:rowOff>0</xdr:rowOff>
    </xdr:from>
    <xdr:to>
      <xdr:col>4</xdr:col>
      <xdr:colOff>360</xdr:colOff>
      <xdr:row>246</xdr:row>
      <xdr:rowOff>1641</xdr:rowOff>
    </xdr:to>
    <xdr:pic>
      <xdr:nvPicPr>
        <xdr:cNvPr id="137" name="6 Imagen">
          <a:extLst>
            <a:ext uri="{FF2B5EF4-FFF2-40B4-BE49-F238E27FC236}">
              <a16:creationId xmlns:a16="http://schemas.microsoft.com/office/drawing/2014/main" id="{C251986D-21A3-4187-9E47-F81B52DBFF99}"/>
            </a:ext>
          </a:extLst>
        </xdr:cNvPr>
        <xdr:cNvPicPr/>
      </xdr:nvPicPr>
      <xdr:blipFill>
        <a:blip xmlns:r="http://schemas.openxmlformats.org/officeDocument/2006/relationships" r:embed="rId5"/>
        <a:stretch/>
      </xdr:blipFill>
      <xdr:spPr>
        <a:xfrm>
          <a:off x="2484120" y="8679180"/>
          <a:ext cx="360" cy="207382"/>
        </a:xfrm>
        <a:prstGeom prst="rect">
          <a:avLst/>
        </a:prstGeom>
        <a:ln>
          <a:noFill/>
        </a:ln>
      </xdr:spPr>
    </xdr:pic>
    <xdr:clientData/>
  </xdr:twoCellAnchor>
  <xdr:twoCellAnchor editAs="oneCell">
    <xdr:from>
      <xdr:col>4</xdr:col>
      <xdr:colOff>0</xdr:colOff>
      <xdr:row>245</xdr:row>
      <xdr:rowOff>0</xdr:rowOff>
    </xdr:from>
    <xdr:to>
      <xdr:col>4</xdr:col>
      <xdr:colOff>360</xdr:colOff>
      <xdr:row>245</xdr:row>
      <xdr:rowOff>360</xdr:rowOff>
    </xdr:to>
    <xdr:pic>
      <xdr:nvPicPr>
        <xdr:cNvPr id="138" name="6 Imagen">
          <a:extLst>
            <a:ext uri="{FF2B5EF4-FFF2-40B4-BE49-F238E27FC236}">
              <a16:creationId xmlns:a16="http://schemas.microsoft.com/office/drawing/2014/main" id="{9A4813DF-50FA-45D0-BFCF-2EFDCEA22C35}"/>
            </a:ext>
          </a:extLst>
        </xdr:cNvPr>
        <xdr:cNvPicPr/>
      </xdr:nvPicPr>
      <xdr:blipFill>
        <a:blip xmlns:r="http://schemas.openxmlformats.org/officeDocument/2006/relationships" r:embed="rId5"/>
        <a:stretch/>
      </xdr:blipFill>
      <xdr:spPr>
        <a:xfrm>
          <a:off x="2484120" y="8679180"/>
          <a:ext cx="360" cy="360"/>
        </a:xfrm>
        <a:prstGeom prst="rect">
          <a:avLst/>
        </a:prstGeom>
        <a:ln>
          <a:noFill/>
        </a:ln>
      </xdr:spPr>
    </xdr:pic>
    <xdr:clientData/>
  </xdr:twoCellAnchor>
  <xdr:twoCellAnchor editAs="oneCell">
    <xdr:from>
      <xdr:col>4</xdr:col>
      <xdr:colOff>0</xdr:colOff>
      <xdr:row>245</xdr:row>
      <xdr:rowOff>0</xdr:rowOff>
    </xdr:from>
    <xdr:to>
      <xdr:col>4</xdr:col>
      <xdr:colOff>134340</xdr:colOff>
      <xdr:row>245</xdr:row>
      <xdr:rowOff>3030</xdr:rowOff>
    </xdr:to>
    <xdr:pic>
      <xdr:nvPicPr>
        <xdr:cNvPr id="139" name="6 Imagen">
          <a:extLst>
            <a:ext uri="{FF2B5EF4-FFF2-40B4-BE49-F238E27FC236}">
              <a16:creationId xmlns:a16="http://schemas.microsoft.com/office/drawing/2014/main" id="{A94B084D-928C-4FF7-8754-24AAE29B1449}"/>
            </a:ext>
          </a:extLst>
        </xdr:cNvPr>
        <xdr:cNvPicPr/>
      </xdr:nvPicPr>
      <xdr:blipFill>
        <a:blip xmlns:r="http://schemas.openxmlformats.org/officeDocument/2006/relationships" r:embed="rId5"/>
        <a:stretch/>
      </xdr:blipFill>
      <xdr:spPr>
        <a:xfrm>
          <a:off x="2484120" y="8679180"/>
          <a:ext cx="130530" cy="3030"/>
        </a:xfrm>
        <a:prstGeom prst="rect">
          <a:avLst/>
        </a:prstGeom>
        <a:ln>
          <a:noFill/>
        </a:ln>
      </xdr:spPr>
    </xdr:pic>
    <xdr:clientData/>
  </xdr:twoCellAnchor>
  <xdr:twoCellAnchor editAs="oneCell">
    <xdr:from>
      <xdr:col>4</xdr:col>
      <xdr:colOff>0</xdr:colOff>
      <xdr:row>245</xdr:row>
      <xdr:rowOff>0</xdr:rowOff>
    </xdr:from>
    <xdr:to>
      <xdr:col>4</xdr:col>
      <xdr:colOff>360</xdr:colOff>
      <xdr:row>248</xdr:row>
      <xdr:rowOff>16266</xdr:rowOff>
    </xdr:to>
    <xdr:pic>
      <xdr:nvPicPr>
        <xdr:cNvPr id="141" name="6 Imagen">
          <a:extLst>
            <a:ext uri="{FF2B5EF4-FFF2-40B4-BE49-F238E27FC236}">
              <a16:creationId xmlns:a16="http://schemas.microsoft.com/office/drawing/2014/main" id="{8D816F61-DDB8-4FA0-80FC-11108FABA004}"/>
            </a:ext>
          </a:extLst>
        </xdr:cNvPr>
        <xdr:cNvPicPr/>
      </xdr:nvPicPr>
      <xdr:blipFill>
        <a:blip xmlns:r="http://schemas.openxmlformats.org/officeDocument/2006/relationships" r:embed="rId5"/>
        <a:stretch/>
      </xdr:blipFill>
      <xdr:spPr>
        <a:xfrm>
          <a:off x="2484120" y="8679180"/>
          <a:ext cx="360" cy="652537"/>
        </a:xfrm>
        <a:prstGeom prst="rect">
          <a:avLst/>
        </a:prstGeom>
        <a:ln>
          <a:noFill/>
        </a:ln>
      </xdr:spPr>
    </xdr:pic>
    <xdr:clientData/>
  </xdr:twoCellAnchor>
  <xdr:twoCellAnchor editAs="oneCell">
    <xdr:from>
      <xdr:col>4</xdr:col>
      <xdr:colOff>0</xdr:colOff>
      <xdr:row>245</xdr:row>
      <xdr:rowOff>0</xdr:rowOff>
    </xdr:from>
    <xdr:to>
      <xdr:col>4</xdr:col>
      <xdr:colOff>360</xdr:colOff>
      <xdr:row>245</xdr:row>
      <xdr:rowOff>3450</xdr:rowOff>
    </xdr:to>
    <xdr:pic>
      <xdr:nvPicPr>
        <xdr:cNvPr id="142" name="6 Imagen">
          <a:extLst>
            <a:ext uri="{FF2B5EF4-FFF2-40B4-BE49-F238E27FC236}">
              <a16:creationId xmlns:a16="http://schemas.microsoft.com/office/drawing/2014/main" id="{55A765A2-80C8-40D8-9C84-F1F849CCA39B}"/>
            </a:ext>
          </a:extLst>
        </xdr:cNvPr>
        <xdr:cNvPicPr/>
      </xdr:nvPicPr>
      <xdr:blipFill>
        <a:blip xmlns:r="http://schemas.openxmlformats.org/officeDocument/2006/relationships" r:embed="rId5"/>
        <a:stretch/>
      </xdr:blipFill>
      <xdr:spPr>
        <a:xfrm>
          <a:off x="2484120" y="8679180"/>
          <a:ext cx="360" cy="3450"/>
        </a:xfrm>
        <a:prstGeom prst="rect">
          <a:avLst/>
        </a:prstGeom>
        <a:ln>
          <a:noFill/>
        </a:ln>
      </xdr:spPr>
    </xdr:pic>
    <xdr:clientData/>
  </xdr:twoCellAnchor>
  <xdr:oneCellAnchor>
    <xdr:from>
      <xdr:col>8</xdr:col>
      <xdr:colOff>788685</xdr:colOff>
      <xdr:row>229</xdr:row>
      <xdr:rowOff>4755</xdr:rowOff>
    </xdr:from>
    <xdr:ext cx="360" cy="247140"/>
    <xdr:pic>
      <xdr:nvPicPr>
        <xdr:cNvPr id="192" name="6 Imagen">
          <a:extLst>
            <a:ext uri="{FF2B5EF4-FFF2-40B4-BE49-F238E27FC236}">
              <a16:creationId xmlns:a16="http://schemas.microsoft.com/office/drawing/2014/main" id="{CB78CBBA-7AA8-4A56-ACF2-50D2BD0AC939}"/>
            </a:ext>
          </a:extLst>
        </xdr:cNvPr>
        <xdr:cNvPicPr/>
      </xdr:nvPicPr>
      <xdr:blipFill>
        <a:blip xmlns:r="http://schemas.openxmlformats.org/officeDocument/2006/relationships" r:embed="rId5"/>
        <a:stretch/>
      </xdr:blipFill>
      <xdr:spPr>
        <a:xfrm>
          <a:off x="8888745" y="5148255"/>
          <a:ext cx="360" cy="247140"/>
        </a:xfrm>
        <a:prstGeom prst="rect">
          <a:avLst/>
        </a:prstGeom>
        <a:ln>
          <a:noFill/>
        </a:ln>
      </xdr:spPr>
    </xdr:pic>
    <xdr:clientData/>
  </xdr:oneCellAnchor>
  <xdr:oneCellAnchor>
    <xdr:from>
      <xdr:col>4</xdr:col>
      <xdr:colOff>0</xdr:colOff>
      <xdr:row>245</xdr:row>
      <xdr:rowOff>0</xdr:rowOff>
    </xdr:from>
    <xdr:ext cx="360" cy="43200"/>
    <xdr:pic>
      <xdr:nvPicPr>
        <xdr:cNvPr id="193" name="6 Imagen">
          <a:extLst>
            <a:ext uri="{FF2B5EF4-FFF2-40B4-BE49-F238E27FC236}">
              <a16:creationId xmlns:a16="http://schemas.microsoft.com/office/drawing/2014/main" id="{C793F003-9B2E-4104-9863-9C1BFFAFDECE}"/>
            </a:ext>
          </a:extLst>
        </xdr:cNvPr>
        <xdr:cNvPicPr/>
      </xdr:nvPicPr>
      <xdr:blipFill>
        <a:blip xmlns:r="http://schemas.openxmlformats.org/officeDocument/2006/relationships" r:embed="rId5"/>
        <a:stretch/>
      </xdr:blipFill>
      <xdr:spPr>
        <a:xfrm>
          <a:off x="2484120" y="8679180"/>
          <a:ext cx="360" cy="43200"/>
        </a:xfrm>
        <a:prstGeom prst="rect">
          <a:avLst/>
        </a:prstGeom>
        <a:ln>
          <a:noFill/>
        </a:ln>
      </xdr:spPr>
    </xdr:pic>
    <xdr:clientData/>
  </xdr:oneCellAnchor>
  <xdr:oneCellAnchor>
    <xdr:from>
      <xdr:col>4</xdr:col>
      <xdr:colOff>0</xdr:colOff>
      <xdr:row>245</xdr:row>
      <xdr:rowOff>0</xdr:rowOff>
    </xdr:from>
    <xdr:ext cx="360" cy="101671"/>
    <xdr:pic>
      <xdr:nvPicPr>
        <xdr:cNvPr id="194" name="6 Imagen">
          <a:extLst>
            <a:ext uri="{FF2B5EF4-FFF2-40B4-BE49-F238E27FC236}">
              <a16:creationId xmlns:a16="http://schemas.microsoft.com/office/drawing/2014/main" id="{88BA8194-0D65-405C-A94D-F68F48EF8FBD}"/>
            </a:ext>
          </a:extLst>
        </xdr:cNvPr>
        <xdr:cNvPicPr/>
      </xdr:nvPicPr>
      <xdr:blipFill>
        <a:blip xmlns:r="http://schemas.openxmlformats.org/officeDocument/2006/relationships" r:embed="rId5"/>
        <a:stretch/>
      </xdr:blipFill>
      <xdr:spPr>
        <a:xfrm>
          <a:off x="2484120" y="8679180"/>
          <a:ext cx="360" cy="101671"/>
        </a:xfrm>
        <a:prstGeom prst="rect">
          <a:avLst/>
        </a:prstGeom>
        <a:ln>
          <a:noFill/>
        </a:ln>
      </xdr:spPr>
    </xdr:pic>
    <xdr:clientData/>
  </xdr:oneCellAnchor>
  <xdr:oneCellAnchor>
    <xdr:from>
      <xdr:col>4</xdr:col>
      <xdr:colOff>0</xdr:colOff>
      <xdr:row>245</xdr:row>
      <xdr:rowOff>0</xdr:rowOff>
    </xdr:from>
    <xdr:ext cx="360" cy="43560"/>
    <xdr:pic>
      <xdr:nvPicPr>
        <xdr:cNvPr id="196" name="6 Imagen">
          <a:extLst>
            <a:ext uri="{FF2B5EF4-FFF2-40B4-BE49-F238E27FC236}">
              <a16:creationId xmlns:a16="http://schemas.microsoft.com/office/drawing/2014/main" id="{51E26F44-AD41-4200-A5CA-0463577E5601}"/>
            </a:ext>
          </a:extLst>
        </xdr:cNvPr>
        <xdr:cNvPicPr/>
      </xdr:nvPicPr>
      <xdr:blipFill>
        <a:blip xmlns:r="http://schemas.openxmlformats.org/officeDocument/2006/relationships" r:embed="rId5"/>
        <a:stretch/>
      </xdr:blipFill>
      <xdr:spPr>
        <a:xfrm>
          <a:off x="2484120" y="8679180"/>
          <a:ext cx="360" cy="43560"/>
        </a:xfrm>
        <a:prstGeom prst="rect">
          <a:avLst/>
        </a:prstGeom>
        <a:ln>
          <a:noFill/>
        </a:ln>
      </xdr:spPr>
    </xdr:pic>
    <xdr:clientData/>
  </xdr:oneCellAnchor>
  <xdr:oneCellAnchor>
    <xdr:from>
      <xdr:col>4</xdr:col>
      <xdr:colOff>0</xdr:colOff>
      <xdr:row>245</xdr:row>
      <xdr:rowOff>0</xdr:rowOff>
    </xdr:from>
    <xdr:ext cx="360" cy="103833"/>
    <xdr:pic>
      <xdr:nvPicPr>
        <xdr:cNvPr id="197" name="6 Imagen">
          <a:extLst>
            <a:ext uri="{FF2B5EF4-FFF2-40B4-BE49-F238E27FC236}">
              <a16:creationId xmlns:a16="http://schemas.microsoft.com/office/drawing/2014/main" id="{73CDBECD-D74F-4189-867B-AB2A500345FF}"/>
            </a:ext>
          </a:extLst>
        </xdr:cNvPr>
        <xdr:cNvPicPr/>
      </xdr:nvPicPr>
      <xdr:blipFill>
        <a:blip xmlns:r="http://schemas.openxmlformats.org/officeDocument/2006/relationships" r:embed="rId5"/>
        <a:stretch/>
      </xdr:blipFill>
      <xdr:spPr>
        <a:xfrm>
          <a:off x="2484120" y="8679180"/>
          <a:ext cx="360" cy="103833"/>
        </a:xfrm>
        <a:prstGeom prst="rect">
          <a:avLst/>
        </a:prstGeom>
        <a:ln>
          <a:noFill/>
        </a:ln>
      </xdr:spPr>
    </xdr:pic>
    <xdr:clientData/>
  </xdr:oneCellAnchor>
  <xdr:oneCellAnchor>
    <xdr:from>
      <xdr:col>4</xdr:col>
      <xdr:colOff>0</xdr:colOff>
      <xdr:row>245</xdr:row>
      <xdr:rowOff>0</xdr:rowOff>
    </xdr:from>
    <xdr:ext cx="360" cy="244292"/>
    <xdr:pic>
      <xdr:nvPicPr>
        <xdr:cNvPr id="198" name="6 Imagen">
          <a:extLst>
            <a:ext uri="{FF2B5EF4-FFF2-40B4-BE49-F238E27FC236}">
              <a16:creationId xmlns:a16="http://schemas.microsoft.com/office/drawing/2014/main" id="{DB6DCAFB-4A43-45AC-8DBE-53A8E2FD882B}"/>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360"/>
    <xdr:pic>
      <xdr:nvPicPr>
        <xdr:cNvPr id="199" name="6 Imagen">
          <a:extLst>
            <a:ext uri="{FF2B5EF4-FFF2-40B4-BE49-F238E27FC236}">
              <a16:creationId xmlns:a16="http://schemas.microsoft.com/office/drawing/2014/main" id="{BA668A3C-0017-4CF7-A80F-054F880BB123}"/>
            </a:ext>
          </a:extLst>
        </xdr:cNvPr>
        <xdr:cNvPicPr/>
      </xdr:nvPicPr>
      <xdr:blipFill>
        <a:blip xmlns:r="http://schemas.openxmlformats.org/officeDocument/2006/relationships" r:embed="rId5"/>
        <a:stretch/>
      </xdr:blipFill>
      <xdr:spPr>
        <a:xfrm>
          <a:off x="2484120" y="8679180"/>
          <a:ext cx="360" cy="360"/>
        </a:xfrm>
        <a:prstGeom prst="rect">
          <a:avLst/>
        </a:prstGeom>
        <a:ln>
          <a:noFill/>
        </a:ln>
      </xdr:spPr>
    </xdr:pic>
    <xdr:clientData/>
  </xdr:oneCellAnchor>
  <xdr:oneCellAnchor>
    <xdr:from>
      <xdr:col>4</xdr:col>
      <xdr:colOff>0</xdr:colOff>
      <xdr:row>245</xdr:row>
      <xdr:rowOff>0</xdr:rowOff>
    </xdr:from>
    <xdr:ext cx="360" cy="495602"/>
    <xdr:pic>
      <xdr:nvPicPr>
        <xdr:cNvPr id="200" name="6 Imagen">
          <a:extLst>
            <a:ext uri="{FF2B5EF4-FFF2-40B4-BE49-F238E27FC236}">
              <a16:creationId xmlns:a16="http://schemas.microsoft.com/office/drawing/2014/main" id="{DABC7823-BAEA-41ED-ACDA-069980ED7206}"/>
            </a:ext>
          </a:extLst>
        </xdr:cNvPr>
        <xdr:cNvPicPr/>
      </xdr:nvPicPr>
      <xdr:blipFill>
        <a:blip xmlns:r="http://schemas.openxmlformats.org/officeDocument/2006/relationships" r:embed="rId5"/>
        <a:stretch/>
      </xdr:blipFill>
      <xdr:spPr>
        <a:xfrm>
          <a:off x="2484120" y="8679180"/>
          <a:ext cx="360" cy="495602"/>
        </a:xfrm>
        <a:prstGeom prst="rect">
          <a:avLst/>
        </a:prstGeom>
        <a:ln>
          <a:noFill/>
        </a:ln>
      </xdr:spPr>
    </xdr:pic>
    <xdr:clientData/>
  </xdr:oneCellAnchor>
  <xdr:oneCellAnchor>
    <xdr:from>
      <xdr:col>4</xdr:col>
      <xdr:colOff>0</xdr:colOff>
      <xdr:row>245</xdr:row>
      <xdr:rowOff>0</xdr:rowOff>
    </xdr:from>
    <xdr:ext cx="360" cy="360"/>
    <xdr:pic>
      <xdr:nvPicPr>
        <xdr:cNvPr id="201" name="6 Imagen">
          <a:extLst>
            <a:ext uri="{FF2B5EF4-FFF2-40B4-BE49-F238E27FC236}">
              <a16:creationId xmlns:a16="http://schemas.microsoft.com/office/drawing/2014/main" id="{C3BF1632-29B3-4460-8C9A-A554F09413DC}"/>
            </a:ext>
          </a:extLst>
        </xdr:cNvPr>
        <xdr:cNvPicPr/>
      </xdr:nvPicPr>
      <xdr:blipFill>
        <a:blip xmlns:r="http://schemas.openxmlformats.org/officeDocument/2006/relationships" r:embed="rId5"/>
        <a:stretch/>
      </xdr:blipFill>
      <xdr:spPr>
        <a:xfrm>
          <a:off x="2484120" y="8679180"/>
          <a:ext cx="360" cy="360"/>
        </a:xfrm>
        <a:prstGeom prst="rect">
          <a:avLst/>
        </a:prstGeom>
        <a:ln>
          <a:noFill/>
        </a:ln>
      </xdr:spPr>
    </xdr:pic>
    <xdr:clientData/>
  </xdr:oneCellAnchor>
  <xdr:oneCellAnchor>
    <xdr:from>
      <xdr:col>4</xdr:col>
      <xdr:colOff>0</xdr:colOff>
      <xdr:row>245</xdr:row>
      <xdr:rowOff>0</xdr:rowOff>
    </xdr:from>
    <xdr:ext cx="360" cy="244292"/>
    <xdr:pic>
      <xdr:nvPicPr>
        <xdr:cNvPr id="202" name="6 Imagen">
          <a:extLst>
            <a:ext uri="{FF2B5EF4-FFF2-40B4-BE49-F238E27FC236}">
              <a16:creationId xmlns:a16="http://schemas.microsoft.com/office/drawing/2014/main" id="{19F763DF-3590-40B9-968E-59B0C6838DB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03" name="6 Imagen">
          <a:extLst>
            <a:ext uri="{FF2B5EF4-FFF2-40B4-BE49-F238E27FC236}">
              <a16:creationId xmlns:a16="http://schemas.microsoft.com/office/drawing/2014/main" id="{6907AD08-0501-46F7-A82F-979D980F30F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04" name="6 Imagen">
          <a:extLst>
            <a:ext uri="{FF2B5EF4-FFF2-40B4-BE49-F238E27FC236}">
              <a16:creationId xmlns:a16="http://schemas.microsoft.com/office/drawing/2014/main" id="{D0EDBF7A-A34F-4C54-853D-41A7D6D6693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05" name="6 Imagen">
          <a:extLst>
            <a:ext uri="{FF2B5EF4-FFF2-40B4-BE49-F238E27FC236}">
              <a16:creationId xmlns:a16="http://schemas.microsoft.com/office/drawing/2014/main" id="{A818DA33-02C4-4C38-A0A7-54DE1F24380B}"/>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06" name="6 Imagen">
          <a:extLst>
            <a:ext uri="{FF2B5EF4-FFF2-40B4-BE49-F238E27FC236}">
              <a16:creationId xmlns:a16="http://schemas.microsoft.com/office/drawing/2014/main" id="{8F523D4D-02BB-40B5-9386-4CCD5B3BEDB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07" name="6 Imagen">
          <a:extLst>
            <a:ext uri="{FF2B5EF4-FFF2-40B4-BE49-F238E27FC236}">
              <a16:creationId xmlns:a16="http://schemas.microsoft.com/office/drawing/2014/main" id="{1E95B772-52C7-4022-B0BE-64B5831DBE9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08" name="6 Imagen">
          <a:extLst>
            <a:ext uri="{FF2B5EF4-FFF2-40B4-BE49-F238E27FC236}">
              <a16:creationId xmlns:a16="http://schemas.microsoft.com/office/drawing/2014/main" id="{487B47D2-18E0-45B2-B27E-F9F6BA94D396}"/>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09" name="6 Imagen">
          <a:extLst>
            <a:ext uri="{FF2B5EF4-FFF2-40B4-BE49-F238E27FC236}">
              <a16:creationId xmlns:a16="http://schemas.microsoft.com/office/drawing/2014/main" id="{DB941CBD-2781-46B4-B770-70DCF06ED85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0" name="6 Imagen">
          <a:extLst>
            <a:ext uri="{FF2B5EF4-FFF2-40B4-BE49-F238E27FC236}">
              <a16:creationId xmlns:a16="http://schemas.microsoft.com/office/drawing/2014/main" id="{56E0A4E1-450F-40D1-B821-413AF63977B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1" name="6 Imagen">
          <a:extLst>
            <a:ext uri="{FF2B5EF4-FFF2-40B4-BE49-F238E27FC236}">
              <a16:creationId xmlns:a16="http://schemas.microsoft.com/office/drawing/2014/main" id="{0C91D20B-CE4A-4A5A-9A5E-EC5743B89BB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2" name="6 Imagen">
          <a:extLst>
            <a:ext uri="{FF2B5EF4-FFF2-40B4-BE49-F238E27FC236}">
              <a16:creationId xmlns:a16="http://schemas.microsoft.com/office/drawing/2014/main" id="{02F800D2-49D4-49CA-A055-C38ED0CCA5A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3" name="6 Imagen">
          <a:extLst>
            <a:ext uri="{FF2B5EF4-FFF2-40B4-BE49-F238E27FC236}">
              <a16:creationId xmlns:a16="http://schemas.microsoft.com/office/drawing/2014/main" id="{5F2A9132-8E63-4EC0-8D16-2E41F32E46E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4" name="6 Imagen">
          <a:extLst>
            <a:ext uri="{FF2B5EF4-FFF2-40B4-BE49-F238E27FC236}">
              <a16:creationId xmlns:a16="http://schemas.microsoft.com/office/drawing/2014/main" id="{62E8B341-01F1-496D-9C1C-FC3245B5756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5" name="6 Imagen">
          <a:extLst>
            <a:ext uri="{FF2B5EF4-FFF2-40B4-BE49-F238E27FC236}">
              <a16:creationId xmlns:a16="http://schemas.microsoft.com/office/drawing/2014/main" id="{2D884CDD-1C9B-43E5-8064-04510B11AC2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6" name="6 Imagen">
          <a:extLst>
            <a:ext uri="{FF2B5EF4-FFF2-40B4-BE49-F238E27FC236}">
              <a16:creationId xmlns:a16="http://schemas.microsoft.com/office/drawing/2014/main" id="{24658EED-9CB5-4D14-A985-EAAB250BDAD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7" name="6 Imagen">
          <a:extLst>
            <a:ext uri="{FF2B5EF4-FFF2-40B4-BE49-F238E27FC236}">
              <a16:creationId xmlns:a16="http://schemas.microsoft.com/office/drawing/2014/main" id="{8AECE5C4-2461-4452-92A8-BA3782F1D84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8" name="6 Imagen">
          <a:extLst>
            <a:ext uri="{FF2B5EF4-FFF2-40B4-BE49-F238E27FC236}">
              <a16:creationId xmlns:a16="http://schemas.microsoft.com/office/drawing/2014/main" id="{318BCBB0-C319-41D1-9F39-AFE1AC8E6E7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19" name="6 Imagen">
          <a:extLst>
            <a:ext uri="{FF2B5EF4-FFF2-40B4-BE49-F238E27FC236}">
              <a16:creationId xmlns:a16="http://schemas.microsoft.com/office/drawing/2014/main" id="{D5F6A2FC-46C1-47ED-9893-BE95C8444B57}"/>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0" name="6 Imagen">
          <a:extLst>
            <a:ext uri="{FF2B5EF4-FFF2-40B4-BE49-F238E27FC236}">
              <a16:creationId xmlns:a16="http://schemas.microsoft.com/office/drawing/2014/main" id="{2A518778-663A-40C2-9256-766A938C297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1" name="6 Imagen">
          <a:extLst>
            <a:ext uri="{FF2B5EF4-FFF2-40B4-BE49-F238E27FC236}">
              <a16:creationId xmlns:a16="http://schemas.microsoft.com/office/drawing/2014/main" id="{11637E41-C332-4B03-A83F-9A1DC6B877F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2" name="6 Imagen">
          <a:extLst>
            <a:ext uri="{FF2B5EF4-FFF2-40B4-BE49-F238E27FC236}">
              <a16:creationId xmlns:a16="http://schemas.microsoft.com/office/drawing/2014/main" id="{F125AD36-0A61-4A1D-8B05-65112E7CBB6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3" name="6 Imagen">
          <a:extLst>
            <a:ext uri="{FF2B5EF4-FFF2-40B4-BE49-F238E27FC236}">
              <a16:creationId xmlns:a16="http://schemas.microsoft.com/office/drawing/2014/main" id="{5A0A260B-4899-42E5-B6CC-1C2F0512458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4" name="6 Imagen">
          <a:extLst>
            <a:ext uri="{FF2B5EF4-FFF2-40B4-BE49-F238E27FC236}">
              <a16:creationId xmlns:a16="http://schemas.microsoft.com/office/drawing/2014/main" id="{174CBF2D-1C13-473C-A60C-AEF0CF35730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5" name="6 Imagen">
          <a:extLst>
            <a:ext uri="{FF2B5EF4-FFF2-40B4-BE49-F238E27FC236}">
              <a16:creationId xmlns:a16="http://schemas.microsoft.com/office/drawing/2014/main" id="{578BFD85-E8A7-4BE9-860E-54A218B4A23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6" name="6 Imagen">
          <a:extLst>
            <a:ext uri="{FF2B5EF4-FFF2-40B4-BE49-F238E27FC236}">
              <a16:creationId xmlns:a16="http://schemas.microsoft.com/office/drawing/2014/main" id="{5CDFF221-5895-4342-A995-4DE4D82CBF8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7" name="6 Imagen">
          <a:extLst>
            <a:ext uri="{FF2B5EF4-FFF2-40B4-BE49-F238E27FC236}">
              <a16:creationId xmlns:a16="http://schemas.microsoft.com/office/drawing/2014/main" id="{A971BDAA-0BFD-4AB7-9367-5DC41E2B5F1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8" name="6 Imagen">
          <a:extLst>
            <a:ext uri="{FF2B5EF4-FFF2-40B4-BE49-F238E27FC236}">
              <a16:creationId xmlns:a16="http://schemas.microsoft.com/office/drawing/2014/main" id="{1A9ADCCE-8545-49BB-AFDF-4314C8F7D47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29" name="6 Imagen">
          <a:extLst>
            <a:ext uri="{FF2B5EF4-FFF2-40B4-BE49-F238E27FC236}">
              <a16:creationId xmlns:a16="http://schemas.microsoft.com/office/drawing/2014/main" id="{00CE5927-C0C0-4AE7-9437-D9BB17443CD6}"/>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0" name="6 Imagen">
          <a:extLst>
            <a:ext uri="{FF2B5EF4-FFF2-40B4-BE49-F238E27FC236}">
              <a16:creationId xmlns:a16="http://schemas.microsoft.com/office/drawing/2014/main" id="{C5503D7C-D32D-4D81-8962-4C8DFEF035A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1" name="6 Imagen">
          <a:extLst>
            <a:ext uri="{FF2B5EF4-FFF2-40B4-BE49-F238E27FC236}">
              <a16:creationId xmlns:a16="http://schemas.microsoft.com/office/drawing/2014/main" id="{5C72577D-D5FE-4033-81A5-A7AA0472633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2" name="6 Imagen">
          <a:extLst>
            <a:ext uri="{FF2B5EF4-FFF2-40B4-BE49-F238E27FC236}">
              <a16:creationId xmlns:a16="http://schemas.microsoft.com/office/drawing/2014/main" id="{0A4F94C7-A5B0-4C54-8A49-D1411A3F9E2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3" name="6 Imagen">
          <a:extLst>
            <a:ext uri="{FF2B5EF4-FFF2-40B4-BE49-F238E27FC236}">
              <a16:creationId xmlns:a16="http://schemas.microsoft.com/office/drawing/2014/main" id="{3EC1377F-0A32-4274-A501-AE0F338E30F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4" name="6 Imagen">
          <a:extLst>
            <a:ext uri="{FF2B5EF4-FFF2-40B4-BE49-F238E27FC236}">
              <a16:creationId xmlns:a16="http://schemas.microsoft.com/office/drawing/2014/main" id="{2178DD19-D52A-4588-8E82-086C1A9318C7}"/>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5" name="6 Imagen">
          <a:extLst>
            <a:ext uri="{FF2B5EF4-FFF2-40B4-BE49-F238E27FC236}">
              <a16:creationId xmlns:a16="http://schemas.microsoft.com/office/drawing/2014/main" id="{9B98DA56-3FA1-46FB-9E9D-1321D21ECE5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6" name="6 Imagen">
          <a:extLst>
            <a:ext uri="{FF2B5EF4-FFF2-40B4-BE49-F238E27FC236}">
              <a16:creationId xmlns:a16="http://schemas.microsoft.com/office/drawing/2014/main" id="{27D093D3-79C3-47F0-8D6A-3FA59C6455E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7" name="6 Imagen">
          <a:extLst>
            <a:ext uri="{FF2B5EF4-FFF2-40B4-BE49-F238E27FC236}">
              <a16:creationId xmlns:a16="http://schemas.microsoft.com/office/drawing/2014/main" id="{784B83FE-B00B-4D78-8BD7-49C383D9852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38" name="6 Imagen">
          <a:extLst>
            <a:ext uri="{FF2B5EF4-FFF2-40B4-BE49-F238E27FC236}">
              <a16:creationId xmlns:a16="http://schemas.microsoft.com/office/drawing/2014/main" id="{1B09ECDC-8082-4F73-997E-71008AD4A076}"/>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1" name="6 Imagen">
          <a:extLst>
            <a:ext uri="{FF2B5EF4-FFF2-40B4-BE49-F238E27FC236}">
              <a16:creationId xmlns:a16="http://schemas.microsoft.com/office/drawing/2014/main" id="{F5C7E620-B0B6-452C-831B-6133C73DAC1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2" name="6 Imagen">
          <a:extLst>
            <a:ext uri="{FF2B5EF4-FFF2-40B4-BE49-F238E27FC236}">
              <a16:creationId xmlns:a16="http://schemas.microsoft.com/office/drawing/2014/main" id="{925B2678-7975-4F52-8D37-75F19186BEE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3" name="6 Imagen">
          <a:extLst>
            <a:ext uri="{FF2B5EF4-FFF2-40B4-BE49-F238E27FC236}">
              <a16:creationId xmlns:a16="http://schemas.microsoft.com/office/drawing/2014/main" id="{87E3E605-8827-4CC6-9C86-89B5EE00969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4" name="6 Imagen">
          <a:extLst>
            <a:ext uri="{FF2B5EF4-FFF2-40B4-BE49-F238E27FC236}">
              <a16:creationId xmlns:a16="http://schemas.microsoft.com/office/drawing/2014/main" id="{7D0E6F2C-C28A-451E-9BB0-5D7C24CDFE7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5" name="6 Imagen">
          <a:extLst>
            <a:ext uri="{FF2B5EF4-FFF2-40B4-BE49-F238E27FC236}">
              <a16:creationId xmlns:a16="http://schemas.microsoft.com/office/drawing/2014/main" id="{05B8E30A-21F1-476A-AF1F-07961847712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6" name="6 Imagen">
          <a:extLst>
            <a:ext uri="{FF2B5EF4-FFF2-40B4-BE49-F238E27FC236}">
              <a16:creationId xmlns:a16="http://schemas.microsoft.com/office/drawing/2014/main" id="{E96E7F75-4C45-4732-B4A0-AEA83DDDD0B6}"/>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7" name="6 Imagen">
          <a:extLst>
            <a:ext uri="{FF2B5EF4-FFF2-40B4-BE49-F238E27FC236}">
              <a16:creationId xmlns:a16="http://schemas.microsoft.com/office/drawing/2014/main" id="{4A406E73-BD6E-43D1-A378-DCDAF90C907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8" name="6 Imagen">
          <a:extLst>
            <a:ext uri="{FF2B5EF4-FFF2-40B4-BE49-F238E27FC236}">
              <a16:creationId xmlns:a16="http://schemas.microsoft.com/office/drawing/2014/main" id="{53CF00C6-504D-4221-A250-9302502A28E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49" name="6 Imagen">
          <a:extLst>
            <a:ext uri="{FF2B5EF4-FFF2-40B4-BE49-F238E27FC236}">
              <a16:creationId xmlns:a16="http://schemas.microsoft.com/office/drawing/2014/main" id="{F8184B29-4A9C-4F24-BF93-F973975E17A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0" name="6 Imagen">
          <a:extLst>
            <a:ext uri="{FF2B5EF4-FFF2-40B4-BE49-F238E27FC236}">
              <a16:creationId xmlns:a16="http://schemas.microsoft.com/office/drawing/2014/main" id="{2ACCB808-226F-4AC3-BF30-EC52AE1E292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1" name="6 Imagen">
          <a:extLst>
            <a:ext uri="{FF2B5EF4-FFF2-40B4-BE49-F238E27FC236}">
              <a16:creationId xmlns:a16="http://schemas.microsoft.com/office/drawing/2014/main" id="{F774A137-5873-4B6D-919E-85670C041F1B}"/>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2" name="6 Imagen">
          <a:extLst>
            <a:ext uri="{FF2B5EF4-FFF2-40B4-BE49-F238E27FC236}">
              <a16:creationId xmlns:a16="http://schemas.microsoft.com/office/drawing/2014/main" id="{AFDAFEF6-3AE0-442B-9A68-EA5CC502ADE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3" name="6 Imagen">
          <a:extLst>
            <a:ext uri="{FF2B5EF4-FFF2-40B4-BE49-F238E27FC236}">
              <a16:creationId xmlns:a16="http://schemas.microsoft.com/office/drawing/2014/main" id="{2EA4EFE2-6DC3-4709-B4FC-DE6A80B46F5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4" name="6 Imagen">
          <a:extLst>
            <a:ext uri="{FF2B5EF4-FFF2-40B4-BE49-F238E27FC236}">
              <a16:creationId xmlns:a16="http://schemas.microsoft.com/office/drawing/2014/main" id="{12CEDA38-EA32-44E5-9737-3A0F2A30CD4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5" name="6 Imagen">
          <a:extLst>
            <a:ext uri="{FF2B5EF4-FFF2-40B4-BE49-F238E27FC236}">
              <a16:creationId xmlns:a16="http://schemas.microsoft.com/office/drawing/2014/main" id="{17A36409-AB53-4ABF-A48B-85CD86F4C7A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6" name="6 Imagen">
          <a:extLst>
            <a:ext uri="{FF2B5EF4-FFF2-40B4-BE49-F238E27FC236}">
              <a16:creationId xmlns:a16="http://schemas.microsoft.com/office/drawing/2014/main" id="{18C0977A-7FF9-4001-A976-5195D674BE8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7" name="6 Imagen">
          <a:extLst>
            <a:ext uri="{FF2B5EF4-FFF2-40B4-BE49-F238E27FC236}">
              <a16:creationId xmlns:a16="http://schemas.microsoft.com/office/drawing/2014/main" id="{FA9277F4-E846-45FC-B941-EBA03899E7C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8" name="6 Imagen">
          <a:extLst>
            <a:ext uri="{FF2B5EF4-FFF2-40B4-BE49-F238E27FC236}">
              <a16:creationId xmlns:a16="http://schemas.microsoft.com/office/drawing/2014/main" id="{2A355F5B-3EFB-497F-9E53-AED6CADFC74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59" name="6 Imagen">
          <a:extLst>
            <a:ext uri="{FF2B5EF4-FFF2-40B4-BE49-F238E27FC236}">
              <a16:creationId xmlns:a16="http://schemas.microsoft.com/office/drawing/2014/main" id="{F613D13D-0070-452D-83A4-10EAC165DF4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0" name="6 Imagen">
          <a:extLst>
            <a:ext uri="{FF2B5EF4-FFF2-40B4-BE49-F238E27FC236}">
              <a16:creationId xmlns:a16="http://schemas.microsoft.com/office/drawing/2014/main" id="{AA832A27-3509-4F4F-8B45-8E3182DD7D7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1" name="6 Imagen">
          <a:extLst>
            <a:ext uri="{FF2B5EF4-FFF2-40B4-BE49-F238E27FC236}">
              <a16:creationId xmlns:a16="http://schemas.microsoft.com/office/drawing/2014/main" id="{29239E92-B93A-4508-ABB3-C421A649AD6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2" name="6 Imagen">
          <a:extLst>
            <a:ext uri="{FF2B5EF4-FFF2-40B4-BE49-F238E27FC236}">
              <a16:creationId xmlns:a16="http://schemas.microsoft.com/office/drawing/2014/main" id="{5CFFC0B1-0BE1-4161-896E-E9B2820EBF6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3" name="6 Imagen">
          <a:extLst>
            <a:ext uri="{FF2B5EF4-FFF2-40B4-BE49-F238E27FC236}">
              <a16:creationId xmlns:a16="http://schemas.microsoft.com/office/drawing/2014/main" id="{36397636-5AC1-427B-BD95-DE368B693AE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4" name="6 Imagen">
          <a:extLst>
            <a:ext uri="{FF2B5EF4-FFF2-40B4-BE49-F238E27FC236}">
              <a16:creationId xmlns:a16="http://schemas.microsoft.com/office/drawing/2014/main" id="{4C8FA332-0B48-453C-9CBB-CF9FF1C772F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5" name="6 Imagen">
          <a:extLst>
            <a:ext uri="{FF2B5EF4-FFF2-40B4-BE49-F238E27FC236}">
              <a16:creationId xmlns:a16="http://schemas.microsoft.com/office/drawing/2014/main" id="{FB3A2944-347A-4D1F-8BB0-FBB2D0E6C4BB}"/>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6" name="6 Imagen">
          <a:extLst>
            <a:ext uri="{FF2B5EF4-FFF2-40B4-BE49-F238E27FC236}">
              <a16:creationId xmlns:a16="http://schemas.microsoft.com/office/drawing/2014/main" id="{A75004E0-FD8D-4B15-B834-22308E0598A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7" name="6 Imagen">
          <a:extLst>
            <a:ext uri="{FF2B5EF4-FFF2-40B4-BE49-F238E27FC236}">
              <a16:creationId xmlns:a16="http://schemas.microsoft.com/office/drawing/2014/main" id="{21D35EEE-3C18-4C14-8479-1C4234B141B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8" name="6 Imagen">
          <a:extLst>
            <a:ext uri="{FF2B5EF4-FFF2-40B4-BE49-F238E27FC236}">
              <a16:creationId xmlns:a16="http://schemas.microsoft.com/office/drawing/2014/main" id="{73E0DD2D-E796-4BB8-A837-11620411ECB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69" name="6 Imagen">
          <a:extLst>
            <a:ext uri="{FF2B5EF4-FFF2-40B4-BE49-F238E27FC236}">
              <a16:creationId xmlns:a16="http://schemas.microsoft.com/office/drawing/2014/main" id="{0872CB59-5122-43FF-9C87-237C320075A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0" name="6 Imagen">
          <a:extLst>
            <a:ext uri="{FF2B5EF4-FFF2-40B4-BE49-F238E27FC236}">
              <a16:creationId xmlns:a16="http://schemas.microsoft.com/office/drawing/2014/main" id="{C3747077-BA82-45F5-A66D-3FC8A5E14F3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1" name="6 Imagen">
          <a:extLst>
            <a:ext uri="{FF2B5EF4-FFF2-40B4-BE49-F238E27FC236}">
              <a16:creationId xmlns:a16="http://schemas.microsoft.com/office/drawing/2014/main" id="{1D0A312F-1F2E-40D4-9B31-83512C3CDD7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2" name="6 Imagen">
          <a:extLst>
            <a:ext uri="{FF2B5EF4-FFF2-40B4-BE49-F238E27FC236}">
              <a16:creationId xmlns:a16="http://schemas.microsoft.com/office/drawing/2014/main" id="{0B94B24A-5BF0-4420-AD54-36A8C47CAE8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3" name="6 Imagen">
          <a:extLst>
            <a:ext uri="{FF2B5EF4-FFF2-40B4-BE49-F238E27FC236}">
              <a16:creationId xmlns:a16="http://schemas.microsoft.com/office/drawing/2014/main" id="{A15F47AB-6E96-4E1D-AF6E-EDA2E450341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4" name="6 Imagen">
          <a:extLst>
            <a:ext uri="{FF2B5EF4-FFF2-40B4-BE49-F238E27FC236}">
              <a16:creationId xmlns:a16="http://schemas.microsoft.com/office/drawing/2014/main" id="{31896DB4-EBFE-457A-A4F2-795B5DF4F64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5" name="6 Imagen">
          <a:extLst>
            <a:ext uri="{FF2B5EF4-FFF2-40B4-BE49-F238E27FC236}">
              <a16:creationId xmlns:a16="http://schemas.microsoft.com/office/drawing/2014/main" id="{3C65E22B-35D7-41F1-9E9D-3300D2CD255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6" name="6 Imagen">
          <a:extLst>
            <a:ext uri="{FF2B5EF4-FFF2-40B4-BE49-F238E27FC236}">
              <a16:creationId xmlns:a16="http://schemas.microsoft.com/office/drawing/2014/main" id="{2BB48C26-3A18-416E-939D-A3505D16DF8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7" name="6 Imagen">
          <a:extLst>
            <a:ext uri="{FF2B5EF4-FFF2-40B4-BE49-F238E27FC236}">
              <a16:creationId xmlns:a16="http://schemas.microsoft.com/office/drawing/2014/main" id="{6B128831-79D8-4348-90B9-9494E7FFF05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8" name="6 Imagen">
          <a:extLst>
            <a:ext uri="{FF2B5EF4-FFF2-40B4-BE49-F238E27FC236}">
              <a16:creationId xmlns:a16="http://schemas.microsoft.com/office/drawing/2014/main" id="{9B2F0EB5-EF38-4F7A-A1EF-9FC014AAE516}"/>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79" name="6 Imagen">
          <a:extLst>
            <a:ext uri="{FF2B5EF4-FFF2-40B4-BE49-F238E27FC236}">
              <a16:creationId xmlns:a16="http://schemas.microsoft.com/office/drawing/2014/main" id="{C41A375F-7E11-4412-B681-7F184AAEDC2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0" name="6 Imagen">
          <a:extLst>
            <a:ext uri="{FF2B5EF4-FFF2-40B4-BE49-F238E27FC236}">
              <a16:creationId xmlns:a16="http://schemas.microsoft.com/office/drawing/2014/main" id="{0F5F57E2-AB91-4420-98EE-8FE4A3C5EBE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1" name="6 Imagen">
          <a:extLst>
            <a:ext uri="{FF2B5EF4-FFF2-40B4-BE49-F238E27FC236}">
              <a16:creationId xmlns:a16="http://schemas.microsoft.com/office/drawing/2014/main" id="{9FBDE270-1DD7-4E1B-9E44-1E44107193E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2" name="6 Imagen">
          <a:extLst>
            <a:ext uri="{FF2B5EF4-FFF2-40B4-BE49-F238E27FC236}">
              <a16:creationId xmlns:a16="http://schemas.microsoft.com/office/drawing/2014/main" id="{EC50A447-23C1-4721-9C2E-BBEA25BD74C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3" name="6 Imagen">
          <a:extLst>
            <a:ext uri="{FF2B5EF4-FFF2-40B4-BE49-F238E27FC236}">
              <a16:creationId xmlns:a16="http://schemas.microsoft.com/office/drawing/2014/main" id="{178E6CF1-26D7-4424-B07F-FE086647436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4" name="6 Imagen">
          <a:extLst>
            <a:ext uri="{FF2B5EF4-FFF2-40B4-BE49-F238E27FC236}">
              <a16:creationId xmlns:a16="http://schemas.microsoft.com/office/drawing/2014/main" id="{DC88CD95-F127-4817-8A52-FF57B274FC0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5" name="6 Imagen">
          <a:extLst>
            <a:ext uri="{FF2B5EF4-FFF2-40B4-BE49-F238E27FC236}">
              <a16:creationId xmlns:a16="http://schemas.microsoft.com/office/drawing/2014/main" id="{8F5C182E-6BD1-4A57-BC66-78585495B26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6" name="6 Imagen">
          <a:extLst>
            <a:ext uri="{FF2B5EF4-FFF2-40B4-BE49-F238E27FC236}">
              <a16:creationId xmlns:a16="http://schemas.microsoft.com/office/drawing/2014/main" id="{DD7FFCBD-FA8C-44B1-B28D-4193497786A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7" name="6 Imagen">
          <a:extLst>
            <a:ext uri="{FF2B5EF4-FFF2-40B4-BE49-F238E27FC236}">
              <a16:creationId xmlns:a16="http://schemas.microsoft.com/office/drawing/2014/main" id="{B2434B98-21DE-40CC-B2C6-BE002C8FE9F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8" name="6 Imagen">
          <a:extLst>
            <a:ext uri="{FF2B5EF4-FFF2-40B4-BE49-F238E27FC236}">
              <a16:creationId xmlns:a16="http://schemas.microsoft.com/office/drawing/2014/main" id="{F82B6666-6EA4-44AD-A31D-1207FAB55B26}"/>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89" name="6 Imagen">
          <a:extLst>
            <a:ext uri="{FF2B5EF4-FFF2-40B4-BE49-F238E27FC236}">
              <a16:creationId xmlns:a16="http://schemas.microsoft.com/office/drawing/2014/main" id="{52272763-D8D0-44D5-9196-503F5BCF9A8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90" name="6 Imagen">
          <a:extLst>
            <a:ext uri="{FF2B5EF4-FFF2-40B4-BE49-F238E27FC236}">
              <a16:creationId xmlns:a16="http://schemas.microsoft.com/office/drawing/2014/main" id="{40A29520-11B9-45A7-8C2B-97ECCCA313C0}"/>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91" name="6 Imagen">
          <a:extLst>
            <a:ext uri="{FF2B5EF4-FFF2-40B4-BE49-F238E27FC236}">
              <a16:creationId xmlns:a16="http://schemas.microsoft.com/office/drawing/2014/main" id="{9D7F7FE2-4CC2-4649-ADC6-CB6726DDE26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92" name="6 Imagen">
          <a:extLst>
            <a:ext uri="{FF2B5EF4-FFF2-40B4-BE49-F238E27FC236}">
              <a16:creationId xmlns:a16="http://schemas.microsoft.com/office/drawing/2014/main" id="{E42B7F38-C2A9-4AA3-867A-42522404364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93" name="6 Imagen">
          <a:extLst>
            <a:ext uri="{FF2B5EF4-FFF2-40B4-BE49-F238E27FC236}">
              <a16:creationId xmlns:a16="http://schemas.microsoft.com/office/drawing/2014/main" id="{8DB0007A-AD2F-4244-B5F2-CF1A6968AC2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94" name="6 Imagen">
          <a:extLst>
            <a:ext uri="{FF2B5EF4-FFF2-40B4-BE49-F238E27FC236}">
              <a16:creationId xmlns:a16="http://schemas.microsoft.com/office/drawing/2014/main" id="{CD3A430C-D8A3-4F83-B575-A34D27FB9CD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95" name="6 Imagen">
          <a:extLst>
            <a:ext uri="{FF2B5EF4-FFF2-40B4-BE49-F238E27FC236}">
              <a16:creationId xmlns:a16="http://schemas.microsoft.com/office/drawing/2014/main" id="{BCBA43F2-F779-4BD2-8765-AD93047E100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96" name="6 Imagen">
          <a:extLst>
            <a:ext uri="{FF2B5EF4-FFF2-40B4-BE49-F238E27FC236}">
              <a16:creationId xmlns:a16="http://schemas.microsoft.com/office/drawing/2014/main" id="{1941BD5C-7F73-49B9-AD70-2A97758C698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297" name="6 Imagen">
          <a:extLst>
            <a:ext uri="{FF2B5EF4-FFF2-40B4-BE49-F238E27FC236}">
              <a16:creationId xmlns:a16="http://schemas.microsoft.com/office/drawing/2014/main" id="{8EA8E9AB-DFB6-4F06-A0E3-D2F503919543}"/>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298" name="6 Imagen">
          <a:extLst>
            <a:ext uri="{FF2B5EF4-FFF2-40B4-BE49-F238E27FC236}">
              <a16:creationId xmlns:a16="http://schemas.microsoft.com/office/drawing/2014/main" id="{B9CA2C15-38E0-485F-A0F6-4AA17A45676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299" name="6 Imagen">
          <a:extLst>
            <a:ext uri="{FF2B5EF4-FFF2-40B4-BE49-F238E27FC236}">
              <a16:creationId xmlns:a16="http://schemas.microsoft.com/office/drawing/2014/main" id="{68625BF4-ED21-4BD6-9F88-CE27CF964D67}"/>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00" name="6 Imagen">
          <a:extLst>
            <a:ext uri="{FF2B5EF4-FFF2-40B4-BE49-F238E27FC236}">
              <a16:creationId xmlns:a16="http://schemas.microsoft.com/office/drawing/2014/main" id="{49A7C8F7-FEC9-4CF0-BF27-79EC0525BC1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01" name="6 Imagen">
          <a:extLst>
            <a:ext uri="{FF2B5EF4-FFF2-40B4-BE49-F238E27FC236}">
              <a16:creationId xmlns:a16="http://schemas.microsoft.com/office/drawing/2014/main" id="{0020CE1F-F154-4231-B2C1-834D4A7B10C6}"/>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02" name="6 Imagen">
          <a:extLst>
            <a:ext uri="{FF2B5EF4-FFF2-40B4-BE49-F238E27FC236}">
              <a16:creationId xmlns:a16="http://schemas.microsoft.com/office/drawing/2014/main" id="{A00D4006-A92A-4D53-B57D-2EFE587B8780}"/>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03" name="6 Imagen">
          <a:extLst>
            <a:ext uri="{FF2B5EF4-FFF2-40B4-BE49-F238E27FC236}">
              <a16:creationId xmlns:a16="http://schemas.microsoft.com/office/drawing/2014/main" id="{BEB1B7D2-5704-410E-A922-BCAA42F4E0FE}"/>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04" name="6 Imagen">
          <a:extLst>
            <a:ext uri="{FF2B5EF4-FFF2-40B4-BE49-F238E27FC236}">
              <a16:creationId xmlns:a16="http://schemas.microsoft.com/office/drawing/2014/main" id="{27FBBB38-BE50-496E-9A0C-801890AF8A4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05" name="6 Imagen">
          <a:extLst>
            <a:ext uri="{FF2B5EF4-FFF2-40B4-BE49-F238E27FC236}">
              <a16:creationId xmlns:a16="http://schemas.microsoft.com/office/drawing/2014/main" id="{CA1B4659-CB58-49AB-9331-86E31AB23692}"/>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06" name="6 Imagen">
          <a:extLst>
            <a:ext uri="{FF2B5EF4-FFF2-40B4-BE49-F238E27FC236}">
              <a16:creationId xmlns:a16="http://schemas.microsoft.com/office/drawing/2014/main" id="{4CB4EED1-CD6F-479E-9CFA-D27DFD8FB7C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07" name="6 Imagen">
          <a:extLst>
            <a:ext uri="{FF2B5EF4-FFF2-40B4-BE49-F238E27FC236}">
              <a16:creationId xmlns:a16="http://schemas.microsoft.com/office/drawing/2014/main" id="{1457295A-3F0E-4EA2-8632-E8219197A0D8}"/>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08" name="6 Imagen">
          <a:extLst>
            <a:ext uri="{FF2B5EF4-FFF2-40B4-BE49-F238E27FC236}">
              <a16:creationId xmlns:a16="http://schemas.microsoft.com/office/drawing/2014/main" id="{AC7D5C6B-AC44-4CE8-8212-D3D5080CB5D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09" name="6 Imagen">
          <a:extLst>
            <a:ext uri="{FF2B5EF4-FFF2-40B4-BE49-F238E27FC236}">
              <a16:creationId xmlns:a16="http://schemas.microsoft.com/office/drawing/2014/main" id="{FF32AEC3-BC88-499E-AC45-358F8346FE6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10" name="6 Imagen">
          <a:extLst>
            <a:ext uri="{FF2B5EF4-FFF2-40B4-BE49-F238E27FC236}">
              <a16:creationId xmlns:a16="http://schemas.microsoft.com/office/drawing/2014/main" id="{DFFD6365-7F73-4E25-8A64-1088E8E75680}"/>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11" name="6 Imagen">
          <a:extLst>
            <a:ext uri="{FF2B5EF4-FFF2-40B4-BE49-F238E27FC236}">
              <a16:creationId xmlns:a16="http://schemas.microsoft.com/office/drawing/2014/main" id="{CF6DE006-E434-4581-8C4E-0D2D7A6F379D}"/>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12" name="6 Imagen">
          <a:extLst>
            <a:ext uri="{FF2B5EF4-FFF2-40B4-BE49-F238E27FC236}">
              <a16:creationId xmlns:a16="http://schemas.microsoft.com/office/drawing/2014/main" id="{057733A6-59EF-4A7F-96BC-885594AC1C7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13" name="6 Imagen">
          <a:extLst>
            <a:ext uri="{FF2B5EF4-FFF2-40B4-BE49-F238E27FC236}">
              <a16:creationId xmlns:a16="http://schemas.microsoft.com/office/drawing/2014/main" id="{FF263733-FF07-46DE-A2D7-A3449A02CD36}"/>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14" name="6 Imagen">
          <a:extLst>
            <a:ext uri="{FF2B5EF4-FFF2-40B4-BE49-F238E27FC236}">
              <a16:creationId xmlns:a16="http://schemas.microsoft.com/office/drawing/2014/main" id="{70E9DF24-33D4-41CA-8479-1AEC2609B29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15" name="6 Imagen">
          <a:extLst>
            <a:ext uri="{FF2B5EF4-FFF2-40B4-BE49-F238E27FC236}">
              <a16:creationId xmlns:a16="http://schemas.microsoft.com/office/drawing/2014/main" id="{7067ED77-4CB0-49B2-98BB-96A553B6765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16" name="6 Imagen">
          <a:extLst>
            <a:ext uri="{FF2B5EF4-FFF2-40B4-BE49-F238E27FC236}">
              <a16:creationId xmlns:a16="http://schemas.microsoft.com/office/drawing/2014/main" id="{3325EBD7-0F15-4DDF-8090-2E7B5AC3622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17" name="6 Imagen">
          <a:extLst>
            <a:ext uri="{FF2B5EF4-FFF2-40B4-BE49-F238E27FC236}">
              <a16:creationId xmlns:a16="http://schemas.microsoft.com/office/drawing/2014/main" id="{C9A394F6-D8CB-4852-9F7D-B46B043EAA80}"/>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18" name="6 Imagen">
          <a:extLst>
            <a:ext uri="{FF2B5EF4-FFF2-40B4-BE49-F238E27FC236}">
              <a16:creationId xmlns:a16="http://schemas.microsoft.com/office/drawing/2014/main" id="{6C2AE3A9-107F-4EE3-8305-072165FF341B}"/>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19" name="6 Imagen">
          <a:extLst>
            <a:ext uri="{FF2B5EF4-FFF2-40B4-BE49-F238E27FC236}">
              <a16:creationId xmlns:a16="http://schemas.microsoft.com/office/drawing/2014/main" id="{FE8B62CD-8A27-424E-A6EC-8F2F81AB614E}"/>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20" name="6 Imagen">
          <a:extLst>
            <a:ext uri="{FF2B5EF4-FFF2-40B4-BE49-F238E27FC236}">
              <a16:creationId xmlns:a16="http://schemas.microsoft.com/office/drawing/2014/main" id="{6A1264D1-A5FD-429F-BF57-83A74A65084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21" name="6 Imagen">
          <a:extLst>
            <a:ext uri="{FF2B5EF4-FFF2-40B4-BE49-F238E27FC236}">
              <a16:creationId xmlns:a16="http://schemas.microsoft.com/office/drawing/2014/main" id="{DFAA7D42-B2F9-4B83-BD20-78B140E2441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22" name="6 Imagen">
          <a:extLst>
            <a:ext uri="{FF2B5EF4-FFF2-40B4-BE49-F238E27FC236}">
              <a16:creationId xmlns:a16="http://schemas.microsoft.com/office/drawing/2014/main" id="{1A286211-42A7-44DC-BB51-4EE80F1E2B9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23" name="6 Imagen">
          <a:extLst>
            <a:ext uri="{FF2B5EF4-FFF2-40B4-BE49-F238E27FC236}">
              <a16:creationId xmlns:a16="http://schemas.microsoft.com/office/drawing/2014/main" id="{C21FBA3D-F2C1-444C-ABF9-AE14C0A33FCD}"/>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24" name="6 Imagen">
          <a:extLst>
            <a:ext uri="{FF2B5EF4-FFF2-40B4-BE49-F238E27FC236}">
              <a16:creationId xmlns:a16="http://schemas.microsoft.com/office/drawing/2014/main" id="{687D1A59-D292-4E91-A32D-2A819F681767}"/>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25" name="6 Imagen">
          <a:extLst>
            <a:ext uri="{FF2B5EF4-FFF2-40B4-BE49-F238E27FC236}">
              <a16:creationId xmlns:a16="http://schemas.microsoft.com/office/drawing/2014/main" id="{07C56951-E85D-451D-95E2-FA1BD0523D73}"/>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26" name="6 Imagen">
          <a:extLst>
            <a:ext uri="{FF2B5EF4-FFF2-40B4-BE49-F238E27FC236}">
              <a16:creationId xmlns:a16="http://schemas.microsoft.com/office/drawing/2014/main" id="{39650919-51C7-455E-85FA-5A5AB039E047}"/>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27" name="6 Imagen">
          <a:extLst>
            <a:ext uri="{FF2B5EF4-FFF2-40B4-BE49-F238E27FC236}">
              <a16:creationId xmlns:a16="http://schemas.microsoft.com/office/drawing/2014/main" id="{161E95EA-D39A-4698-8703-691CB38D3F3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28" name="6 Imagen">
          <a:extLst>
            <a:ext uri="{FF2B5EF4-FFF2-40B4-BE49-F238E27FC236}">
              <a16:creationId xmlns:a16="http://schemas.microsoft.com/office/drawing/2014/main" id="{074BDB2A-1F86-4ED7-86B8-DC60BDD3A30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29" name="6 Imagen">
          <a:extLst>
            <a:ext uri="{FF2B5EF4-FFF2-40B4-BE49-F238E27FC236}">
              <a16:creationId xmlns:a16="http://schemas.microsoft.com/office/drawing/2014/main" id="{07413965-2E88-48B1-96FA-B50ED6F3045A}"/>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30" name="6 Imagen">
          <a:extLst>
            <a:ext uri="{FF2B5EF4-FFF2-40B4-BE49-F238E27FC236}">
              <a16:creationId xmlns:a16="http://schemas.microsoft.com/office/drawing/2014/main" id="{49F8B25C-BD61-46F0-B91B-9A33F2CDF52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31" name="6 Imagen">
          <a:extLst>
            <a:ext uri="{FF2B5EF4-FFF2-40B4-BE49-F238E27FC236}">
              <a16:creationId xmlns:a16="http://schemas.microsoft.com/office/drawing/2014/main" id="{87A32684-8163-4ECE-9740-D75239358A4F}"/>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32" name="6 Imagen">
          <a:extLst>
            <a:ext uri="{FF2B5EF4-FFF2-40B4-BE49-F238E27FC236}">
              <a16:creationId xmlns:a16="http://schemas.microsoft.com/office/drawing/2014/main" id="{9513C5FE-8AB7-4C70-ABCC-7F49DE59BD2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33" name="6 Imagen">
          <a:extLst>
            <a:ext uri="{FF2B5EF4-FFF2-40B4-BE49-F238E27FC236}">
              <a16:creationId xmlns:a16="http://schemas.microsoft.com/office/drawing/2014/main" id="{7ECFDB9F-F0B3-4F10-9C4E-B0D89F4A4A1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34" name="6 Imagen">
          <a:extLst>
            <a:ext uri="{FF2B5EF4-FFF2-40B4-BE49-F238E27FC236}">
              <a16:creationId xmlns:a16="http://schemas.microsoft.com/office/drawing/2014/main" id="{598EC246-67C8-4CA6-9B5C-EFDC259C37D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35" name="6 Imagen">
          <a:extLst>
            <a:ext uri="{FF2B5EF4-FFF2-40B4-BE49-F238E27FC236}">
              <a16:creationId xmlns:a16="http://schemas.microsoft.com/office/drawing/2014/main" id="{38D59684-6BCF-4927-80D5-0D920ECC9577}"/>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36" name="6 Imagen">
          <a:extLst>
            <a:ext uri="{FF2B5EF4-FFF2-40B4-BE49-F238E27FC236}">
              <a16:creationId xmlns:a16="http://schemas.microsoft.com/office/drawing/2014/main" id="{A3A31DB0-B219-432A-9428-824D0745B590}"/>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37" name="6 Imagen">
          <a:extLst>
            <a:ext uri="{FF2B5EF4-FFF2-40B4-BE49-F238E27FC236}">
              <a16:creationId xmlns:a16="http://schemas.microsoft.com/office/drawing/2014/main" id="{8078428E-CB3A-4464-8B1F-129C2EE33283}"/>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38" name="6 Imagen">
          <a:extLst>
            <a:ext uri="{FF2B5EF4-FFF2-40B4-BE49-F238E27FC236}">
              <a16:creationId xmlns:a16="http://schemas.microsoft.com/office/drawing/2014/main" id="{FA50AAD4-ADB0-490A-A1F3-C79E05984BF7}"/>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39" name="6 Imagen">
          <a:extLst>
            <a:ext uri="{FF2B5EF4-FFF2-40B4-BE49-F238E27FC236}">
              <a16:creationId xmlns:a16="http://schemas.microsoft.com/office/drawing/2014/main" id="{447E8FD8-C491-4B4C-81E3-1C5A6F844D4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40" name="6 Imagen">
          <a:extLst>
            <a:ext uri="{FF2B5EF4-FFF2-40B4-BE49-F238E27FC236}">
              <a16:creationId xmlns:a16="http://schemas.microsoft.com/office/drawing/2014/main" id="{6D5FC735-9223-4388-B7F7-EB669FCD6CAC}"/>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41" name="6 Imagen">
          <a:extLst>
            <a:ext uri="{FF2B5EF4-FFF2-40B4-BE49-F238E27FC236}">
              <a16:creationId xmlns:a16="http://schemas.microsoft.com/office/drawing/2014/main" id="{C72E3B2C-39AC-4342-8FA8-79E40B4427AA}"/>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42" name="6 Imagen">
          <a:extLst>
            <a:ext uri="{FF2B5EF4-FFF2-40B4-BE49-F238E27FC236}">
              <a16:creationId xmlns:a16="http://schemas.microsoft.com/office/drawing/2014/main" id="{D0206015-57D8-4EA4-8A2A-8C1A63B7E7C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43" name="6 Imagen">
          <a:extLst>
            <a:ext uri="{FF2B5EF4-FFF2-40B4-BE49-F238E27FC236}">
              <a16:creationId xmlns:a16="http://schemas.microsoft.com/office/drawing/2014/main" id="{9C3885FD-7909-4F15-864D-8BD1439F325D}"/>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44" name="6 Imagen">
          <a:extLst>
            <a:ext uri="{FF2B5EF4-FFF2-40B4-BE49-F238E27FC236}">
              <a16:creationId xmlns:a16="http://schemas.microsoft.com/office/drawing/2014/main" id="{2B773F13-72C3-45CA-9731-39AACBE3F2C4}"/>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45" name="6 Imagen">
          <a:extLst>
            <a:ext uri="{FF2B5EF4-FFF2-40B4-BE49-F238E27FC236}">
              <a16:creationId xmlns:a16="http://schemas.microsoft.com/office/drawing/2014/main" id="{2EB5B031-2EFF-46E1-BE11-0A224ADA093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46" name="6 Imagen">
          <a:extLst>
            <a:ext uri="{FF2B5EF4-FFF2-40B4-BE49-F238E27FC236}">
              <a16:creationId xmlns:a16="http://schemas.microsoft.com/office/drawing/2014/main" id="{50E8A351-16C9-4765-A335-977596BED59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47" name="6 Imagen">
          <a:extLst>
            <a:ext uri="{FF2B5EF4-FFF2-40B4-BE49-F238E27FC236}">
              <a16:creationId xmlns:a16="http://schemas.microsoft.com/office/drawing/2014/main" id="{C94C2F17-B075-4A74-B0DB-2C6439B055DC}"/>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48" name="6 Imagen">
          <a:extLst>
            <a:ext uri="{FF2B5EF4-FFF2-40B4-BE49-F238E27FC236}">
              <a16:creationId xmlns:a16="http://schemas.microsoft.com/office/drawing/2014/main" id="{F441F409-774C-42BF-BFA8-A96B042A7E0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49" name="6 Imagen">
          <a:extLst>
            <a:ext uri="{FF2B5EF4-FFF2-40B4-BE49-F238E27FC236}">
              <a16:creationId xmlns:a16="http://schemas.microsoft.com/office/drawing/2014/main" id="{53A2029A-DB68-45BB-8782-2ED20A40978C}"/>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50" name="6 Imagen">
          <a:extLst>
            <a:ext uri="{FF2B5EF4-FFF2-40B4-BE49-F238E27FC236}">
              <a16:creationId xmlns:a16="http://schemas.microsoft.com/office/drawing/2014/main" id="{692486A3-6A51-472E-AE17-D4CE147D618B}"/>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51" name="6 Imagen">
          <a:extLst>
            <a:ext uri="{FF2B5EF4-FFF2-40B4-BE49-F238E27FC236}">
              <a16:creationId xmlns:a16="http://schemas.microsoft.com/office/drawing/2014/main" id="{C315E0B9-101C-45A9-AFF3-DAD8BCC82BC0}"/>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52" name="6 Imagen">
          <a:extLst>
            <a:ext uri="{FF2B5EF4-FFF2-40B4-BE49-F238E27FC236}">
              <a16:creationId xmlns:a16="http://schemas.microsoft.com/office/drawing/2014/main" id="{4BB88317-4B8D-473E-B946-C9A06851B58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53" name="6 Imagen">
          <a:extLst>
            <a:ext uri="{FF2B5EF4-FFF2-40B4-BE49-F238E27FC236}">
              <a16:creationId xmlns:a16="http://schemas.microsoft.com/office/drawing/2014/main" id="{DD2765E8-32E9-42E1-A024-7C837F167B77}"/>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54" name="6 Imagen">
          <a:extLst>
            <a:ext uri="{FF2B5EF4-FFF2-40B4-BE49-F238E27FC236}">
              <a16:creationId xmlns:a16="http://schemas.microsoft.com/office/drawing/2014/main" id="{441BC67D-1844-43B4-9A85-D6179BFA9F5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55" name="6 Imagen">
          <a:extLst>
            <a:ext uri="{FF2B5EF4-FFF2-40B4-BE49-F238E27FC236}">
              <a16:creationId xmlns:a16="http://schemas.microsoft.com/office/drawing/2014/main" id="{5B50A74F-ECD1-48DA-BA2F-1F307F3627BD}"/>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56" name="6 Imagen">
          <a:extLst>
            <a:ext uri="{FF2B5EF4-FFF2-40B4-BE49-F238E27FC236}">
              <a16:creationId xmlns:a16="http://schemas.microsoft.com/office/drawing/2014/main" id="{E70C3553-F3C0-4E2B-AA8B-3508A9FBF7C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57" name="6 Imagen">
          <a:extLst>
            <a:ext uri="{FF2B5EF4-FFF2-40B4-BE49-F238E27FC236}">
              <a16:creationId xmlns:a16="http://schemas.microsoft.com/office/drawing/2014/main" id="{F41EEA66-3FCD-4941-8781-E4816C7053F6}"/>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58" name="6 Imagen">
          <a:extLst>
            <a:ext uri="{FF2B5EF4-FFF2-40B4-BE49-F238E27FC236}">
              <a16:creationId xmlns:a16="http://schemas.microsoft.com/office/drawing/2014/main" id="{78EBFA76-C2E8-4127-987A-B96DE029CF2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59" name="6 Imagen">
          <a:extLst>
            <a:ext uri="{FF2B5EF4-FFF2-40B4-BE49-F238E27FC236}">
              <a16:creationId xmlns:a16="http://schemas.microsoft.com/office/drawing/2014/main" id="{01734180-A5DD-4F14-9C73-F83BA9CF3DBF}"/>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60" name="6 Imagen">
          <a:extLst>
            <a:ext uri="{FF2B5EF4-FFF2-40B4-BE49-F238E27FC236}">
              <a16:creationId xmlns:a16="http://schemas.microsoft.com/office/drawing/2014/main" id="{6ADBE0D2-8F3D-4118-9A2E-09BD8A76029B}"/>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61" name="6 Imagen">
          <a:extLst>
            <a:ext uri="{FF2B5EF4-FFF2-40B4-BE49-F238E27FC236}">
              <a16:creationId xmlns:a16="http://schemas.microsoft.com/office/drawing/2014/main" id="{638EBBE0-E615-44CC-9F1D-D4C1E344191A}"/>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62" name="6 Imagen">
          <a:extLst>
            <a:ext uri="{FF2B5EF4-FFF2-40B4-BE49-F238E27FC236}">
              <a16:creationId xmlns:a16="http://schemas.microsoft.com/office/drawing/2014/main" id="{871CE36E-E3FE-4370-9364-503992C95D0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63" name="6 Imagen">
          <a:extLst>
            <a:ext uri="{FF2B5EF4-FFF2-40B4-BE49-F238E27FC236}">
              <a16:creationId xmlns:a16="http://schemas.microsoft.com/office/drawing/2014/main" id="{FB2DB2BA-F087-4CFE-AA62-CFAF4E976B1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64" name="6 Imagen">
          <a:extLst>
            <a:ext uri="{FF2B5EF4-FFF2-40B4-BE49-F238E27FC236}">
              <a16:creationId xmlns:a16="http://schemas.microsoft.com/office/drawing/2014/main" id="{5C6CA4CC-334B-4D4B-B092-13A1592A9DE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65" name="6 Imagen">
          <a:extLst>
            <a:ext uri="{FF2B5EF4-FFF2-40B4-BE49-F238E27FC236}">
              <a16:creationId xmlns:a16="http://schemas.microsoft.com/office/drawing/2014/main" id="{F8339F9B-C4F5-439D-A5A2-6BE89F99097E}"/>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66" name="6 Imagen">
          <a:extLst>
            <a:ext uri="{FF2B5EF4-FFF2-40B4-BE49-F238E27FC236}">
              <a16:creationId xmlns:a16="http://schemas.microsoft.com/office/drawing/2014/main" id="{A54F5E33-FCA1-475D-85DA-8A94D6D7EF7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67" name="6 Imagen">
          <a:extLst>
            <a:ext uri="{FF2B5EF4-FFF2-40B4-BE49-F238E27FC236}">
              <a16:creationId xmlns:a16="http://schemas.microsoft.com/office/drawing/2014/main" id="{CAC30C61-E20A-48E4-AFBB-F98273A8676E}"/>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68" name="6 Imagen">
          <a:extLst>
            <a:ext uri="{FF2B5EF4-FFF2-40B4-BE49-F238E27FC236}">
              <a16:creationId xmlns:a16="http://schemas.microsoft.com/office/drawing/2014/main" id="{0D151839-B224-44D5-BA08-149BAFE888A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69" name="6 Imagen">
          <a:extLst>
            <a:ext uri="{FF2B5EF4-FFF2-40B4-BE49-F238E27FC236}">
              <a16:creationId xmlns:a16="http://schemas.microsoft.com/office/drawing/2014/main" id="{600BB5E9-4EE3-4AF1-B489-9F7D9979D96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70" name="6 Imagen">
          <a:extLst>
            <a:ext uri="{FF2B5EF4-FFF2-40B4-BE49-F238E27FC236}">
              <a16:creationId xmlns:a16="http://schemas.microsoft.com/office/drawing/2014/main" id="{DBABD467-D23B-40D0-B1AE-92A3ACF2B3D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71" name="6 Imagen">
          <a:extLst>
            <a:ext uri="{FF2B5EF4-FFF2-40B4-BE49-F238E27FC236}">
              <a16:creationId xmlns:a16="http://schemas.microsoft.com/office/drawing/2014/main" id="{F310FB45-6792-4BF7-8485-3D81B6C3CCDC}"/>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72" name="6 Imagen">
          <a:extLst>
            <a:ext uri="{FF2B5EF4-FFF2-40B4-BE49-F238E27FC236}">
              <a16:creationId xmlns:a16="http://schemas.microsoft.com/office/drawing/2014/main" id="{8BB6343E-3100-4BA2-959F-24F47BF597CF}"/>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73" name="6 Imagen">
          <a:extLst>
            <a:ext uri="{FF2B5EF4-FFF2-40B4-BE49-F238E27FC236}">
              <a16:creationId xmlns:a16="http://schemas.microsoft.com/office/drawing/2014/main" id="{AF516082-CE8F-40DB-A400-15E1E009285A}"/>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74" name="6 Imagen">
          <a:extLst>
            <a:ext uri="{FF2B5EF4-FFF2-40B4-BE49-F238E27FC236}">
              <a16:creationId xmlns:a16="http://schemas.microsoft.com/office/drawing/2014/main" id="{4EA158A8-1614-45FA-A3FB-7EC2550010D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75" name="6 Imagen">
          <a:extLst>
            <a:ext uri="{FF2B5EF4-FFF2-40B4-BE49-F238E27FC236}">
              <a16:creationId xmlns:a16="http://schemas.microsoft.com/office/drawing/2014/main" id="{C1F88774-58A1-4266-A88E-C87B475C4FC9}"/>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76" name="6 Imagen">
          <a:extLst>
            <a:ext uri="{FF2B5EF4-FFF2-40B4-BE49-F238E27FC236}">
              <a16:creationId xmlns:a16="http://schemas.microsoft.com/office/drawing/2014/main" id="{71F30FCC-A1E9-46FA-83E4-87765B1002A6}"/>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77" name="6 Imagen">
          <a:extLst>
            <a:ext uri="{FF2B5EF4-FFF2-40B4-BE49-F238E27FC236}">
              <a16:creationId xmlns:a16="http://schemas.microsoft.com/office/drawing/2014/main" id="{05C35206-4557-4972-A509-ADA8895D3BAF}"/>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78" name="6 Imagen">
          <a:extLst>
            <a:ext uri="{FF2B5EF4-FFF2-40B4-BE49-F238E27FC236}">
              <a16:creationId xmlns:a16="http://schemas.microsoft.com/office/drawing/2014/main" id="{7C38A25C-64CF-42B8-8589-1D4F198C1537}"/>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79" name="6 Imagen">
          <a:extLst>
            <a:ext uri="{FF2B5EF4-FFF2-40B4-BE49-F238E27FC236}">
              <a16:creationId xmlns:a16="http://schemas.microsoft.com/office/drawing/2014/main" id="{D2EF31E1-B177-45E2-831E-3D57DFE98A66}"/>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80" name="6 Imagen">
          <a:extLst>
            <a:ext uri="{FF2B5EF4-FFF2-40B4-BE49-F238E27FC236}">
              <a16:creationId xmlns:a16="http://schemas.microsoft.com/office/drawing/2014/main" id="{741D5B7F-6833-4F0E-AB6F-78A0DE21DB35}"/>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81" name="6 Imagen">
          <a:extLst>
            <a:ext uri="{FF2B5EF4-FFF2-40B4-BE49-F238E27FC236}">
              <a16:creationId xmlns:a16="http://schemas.microsoft.com/office/drawing/2014/main" id="{5A040E8F-001A-4A7E-9AF5-A42DFB6D74F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82" name="6 Imagen">
          <a:extLst>
            <a:ext uri="{FF2B5EF4-FFF2-40B4-BE49-F238E27FC236}">
              <a16:creationId xmlns:a16="http://schemas.microsoft.com/office/drawing/2014/main" id="{4C275777-B0D3-4664-8DEB-BA77E6A5A1C8}"/>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83" name="6 Imagen">
          <a:extLst>
            <a:ext uri="{FF2B5EF4-FFF2-40B4-BE49-F238E27FC236}">
              <a16:creationId xmlns:a16="http://schemas.microsoft.com/office/drawing/2014/main" id="{F6C9B9A0-C227-4605-A4D7-AA908C6F19BA}"/>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84" name="6 Imagen">
          <a:extLst>
            <a:ext uri="{FF2B5EF4-FFF2-40B4-BE49-F238E27FC236}">
              <a16:creationId xmlns:a16="http://schemas.microsoft.com/office/drawing/2014/main" id="{4A15E6A0-E70C-4602-9009-C43ECE09FE5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85" name="6 Imagen">
          <a:extLst>
            <a:ext uri="{FF2B5EF4-FFF2-40B4-BE49-F238E27FC236}">
              <a16:creationId xmlns:a16="http://schemas.microsoft.com/office/drawing/2014/main" id="{0D9E71E3-A947-4E2A-AB57-134A0C49998E}"/>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86" name="6 Imagen">
          <a:extLst>
            <a:ext uri="{FF2B5EF4-FFF2-40B4-BE49-F238E27FC236}">
              <a16:creationId xmlns:a16="http://schemas.microsoft.com/office/drawing/2014/main" id="{B5F5EC0A-80FF-4B52-9E65-9FC3F774AD0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87" name="6 Imagen">
          <a:extLst>
            <a:ext uri="{FF2B5EF4-FFF2-40B4-BE49-F238E27FC236}">
              <a16:creationId xmlns:a16="http://schemas.microsoft.com/office/drawing/2014/main" id="{DBE20998-BBA3-403C-AD19-81FCC638E577}"/>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88" name="6 Imagen">
          <a:extLst>
            <a:ext uri="{FF2B5EF4-FFF2-40B4-BE49-F238E27FC236}">
              <a16:creationId xmlns:a16="http://schemas.microsoft.com/office/drawing/2014/main" id="{0DD270E9-3D83-4C7D-8E7D-168B62E07B4A}"/>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89" name="6 Imagen">
          <a:extLst>
            <a:ext uri="{FF2B5EF4-FFF2-40B4-BE49-F238E27FC236}">
              <a16:creationId xmlns:a16="http://schemas.microsoft.com/office/drawing/2014/main" id="{1E03AA9A-2451-4725-96C1-B5F58B592D95}"/>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90" name="6 Imagen">
          <a:extLst>
            <a:ext uri="{FF2B5EF4-FFF2-40B4-BE49-F238E27FC236}">
              <a16:creationId xmlns:a16="http://schemas.microsoft.com/office/drawing/2014/main" id="{E8E719B4-D364-4218-A877-64C00AA2DA3D}"/>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91" name="6 Imagen">
          <a:extLst>
            <a:ext uri="{FF2B5EF4-FFF2-40B4-BE49-F238E27FC236}">
              <a16:creationId xmlns:a16="http://schemas.microsoft.com/office/drawing/2014/main" id="{D741D4D7-D100-4742-9B5A-73F8E1CCDB70}"/>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92" name="6 Imagen">
          <a:extLst>
            <a:ext uri="{FF2B5EF4-FFF2-40B4-BE49-F238E27FC236}">
              <a16:creationId xmlns:a16="http://schemas.microsoft.com/office/drawing/2014/main" id="{B91A42DF-7279-449B-8F33-2EB55393B823}"/>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93" name="6 Imagen">
          <a:extLst>
            <a:ext uri="{FF2B5EF4-FFF2-40B4-BE49-F238E27FC236}">
              <a16:creationId xmlns:a16="http://schemas.microsoft.com/office/drawing/2014/main" id="{8232D92A-942C-4A0B-860C-501637CE0CD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44292"/>
    <xdr:pic>
      <xdr:nvPicPr>
        <xdr:cNvPr id="394" name="6 Imagen">
          <a:extLst>
            <a:ext uri="{FF2B5EF4-FFF2-40B4-BE49-F238E27FC236}">
              <a16:creationId xmlns:a16="http://schemas.microsoft.com/office/drawing/2014/main" id="{F8FCC5E8-954B-437F-ADF0-CEBF8BE9D682}"/>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0</xdr:colOff>
      <xdr:row>245</xdr:row>
      <xdr:rowOff>0</xdr:rowOff>
    </xdr:from>
    <xdr:ext cx="360" cy="214050"/>
    <xdr:pic>
      <xdr:nvPicPr>
        <xdr:cNvPr id="395" name="6 Imagen">
          <a:extLst>
            <a:ext uri="{FF2B5EF4-FFF2-40B4-BE49-F238E27FC236}">
              <a16:creationId xmlns:a16="http://schemas.microsoft.com/office/drawing/2014/main" id="{10D8AE47-710E-4A8F-82D0-7982475B4045}"/>
            </a:ext>
          </a:extLst>
        </xdr:cNvPr>
        <xdr:cNvPicPr/>
      </xdr:nvPicPr>
      <xdr:blipFill>
        <a:blip xmlns:r="http://schemas.openxmlformats.org/officeDocument/2006/relationships" r:embed="rId5"/>
        <a:stretch/>
      </xdr:blipFill>
      <xdr:spPr>
        <a:xfrm>
          <a:off x="2484120" y="8679180"/>
          <a:ext cx="360" cy="214050"/>
        </a:xfrm>
        <a:prstGeom prst="rect">
          <a:avLst/>
        </a:prstGeom>
        <a:ln>
          <a:noFill/>
        </a:ln>
      </xdr:spPr>
    </xdr:pic>
    <xdr:clientData/>
  </xdr:oneCellAnchor>
  <xdr:oneCellAnchor>
    <xdr:from>
      <xdr:col>4</xdr:col>
      <xdr:colOff>0</xdr:colOff>
      <xdr:row>245</xdr:row>
      <xdr:rowOff>0</xdr:rowOff>
    </xdr:from>
    <xdr:ext cx="360" cy="244292"/>
    <xdr:pic>
      <xdr:nvPicPr>
        <xdr:cNvPr id="396" name="6 Imagen">
          <a:extLst>
            <a:ext uri="{FF2B5EF4-FFF2-40B4-BE49-F238E27FC236}">
              <a16:creationId xmlns:a16="http://schemas.microsoft.com/office/drawing/2014/main" id="{5A6F76BF-3F75-4F8F-858D-B57E419492D1}"/>
            </a:ext>
          </a:extLst>
        </xdr:cNvPr>
        <xdr:cNvPicPr/>
      </xdr:nvPicPr>
      <xdr:blipFill>
        <a:blip xmlns:r="http://schemas.openxmlformats.org/officeDocument/2006/relationships" r:embed="rId5"/>
        <a:stretch/>
      </xdr:blipFill>
      <xdr:spPr>
        <a:xfrm>
          <a:off x="2484120" y="8679180"/>
          <a:ext cx="360" cy="244292"/>
        </a:xfrm>
        <a:prstGeom prst="rect">
          <a:avLst/>
        </a:prstGeom>
        <a:ln>
          <a:noFill/>
        </a:ln>
      </xdr:spPr>
    </xdr:pic>
    <xdr:clientData/>
  </xdr:oneCellAnchor>
  <xdr:oneCellAnchor>
    <xdr:from>
      <xdr:col>4</xdr:col>
      <xdr:colOff>40640</xdr:colOff>
      <xdr:row>245</xdr:row>
      <xdr:rowOff>20320</xdr:rowOff>
    </xdr:from>
    <xdr:ext cx="360" cy="214050"/>
    <xdr:pic>
      <xdr:nvPicPr>
        <xdr:cNvPr id="397" name="6 Imagen">
          <a:extLst>
            <a:ext uri="{FF2B5EF4-FFF2-40B4-BE49-F238E27FC236}">
              <a16:creationId xmlns:a16="http://schemas.microsoft.com/office/drawing/2014/main" id="{97CABBF3-3ADB-4820-9844-FECEA5B7C318}"/>
            </a:ext>
          </a:extLst>
        </xdr:cNvPr>
        <xdr:cNvPicPr/>
      </xdr:nvPicPr>
      <xdr:blipFill>
        <a:blip xmlns:r="http://schemas.openxmlformats.org/officeDocument/2006/relationships" r:embed="rId5"/>
        <a:stretch/>
      </xdr:blipFill>
      <xdr:spPr>
        <a:xfrm>
          <a:off x="2814320" y="48463200"/>
          <a:ext cx="360" cy="214050"/>
        </a:xfrm>
        <a:prstGeom prst="rect">
          <a:avLst/>
        </a:prstGeom>
        <a:ln>
          <a:noFill/>
        </a:ln>
      </xdr:spPr>
    </xdr:pic>
    <xdr:clientData/>
  </xdr:oneCellAnchor>
  <xdr:oneCellAnchor>
    <xdr:from>
      <xdr:col>0</xdr:col>
      <xdr:colOff>1422400</xdr:colOff>
      <xdr:row>245</xdr:row>
      <xdr:rowOff>20320</xdr:rowOff>
    </xdr:from>
    <xdr:ext cx="360" cy="244292"/>
    <xdr:pic>
      <xdr:nvPicPr>
        <xdr:cNvPr id="406" name="6 Imagen">
          <a:extLst>
            <a:ext uri="{FF2B5EF4-FFF2-40B4-BE49-F238E27FC236}">
              <a16:creationId xmlns:a16="http://schemas.microsoft.com/office/drawing/2014/main" id="{CF2E7E60-A1AA-43BB-9684-915FD2CE5263}"/>
            </a:ext>
          </a:extLst>
        </xdr:cNvPr>
        <xdr:cNvPicPr/>
      </xdr:nvPicPr>
      <xdr:blipFill>
        <a:blip xmlns:r="http://schemas.openxmlformats.org/officeDocument/2006/relationships" r:embed="rId5"/>
        <a:stretch/>
      </xdr:blipFill>
      <xdr:spPr>
        <a:xfrm>
          <a:off x="1422400" y="48463200"/>
          <a:ext cx="360" cy="244292"/>
        </a:xfrm>
        <a:prstGeom prst="rect">
          <a:avLst/>
        </a:prstGeom>
        <a:ln>
          <a:noFill/>
        </a:ln>
      </xdr:spPr>
    </xdr:pic>
    <xdr:clientData/>
  </xdr:oneCellAnchor>
  <xdr:oneCellAnchor>
    <xdr:from>
      <xdr:col>8</xdr:col>
      <xdr:colOff>0</xdr:colOff>
      <xdr:row>227</xdr:row>
      <xdr:rowOff>118080</xdr:rowOff>
    </xdr:from>
    <xdr:ext cx="237473" cy="7560"/>
    <xdr:pic>
      <xdr:nvPicPr>
        <xdr:cNvPr id="440" name="6 Imagen">
          <a:extLst>
            <a:ext uri="{FF2B5EF4-FFF2-40B4-BE49-F238E27FC236}">
              <a16:creationId xmlns:a16="http://schemas.microsoft.com/office/drawing/2014/main" id="{634A941C-6372-4623-A0F0-2141279E2CB2}"/>
            </a:ext>
          </a:extLst>
        </xdr:cNvPr>
        <xdr:cNvPicPr/>
      </xdr:nvPicPr>
      <xdr:blipFill>
        <a:blip xmlns:r="http://schemas.openxmlformats.org/officeDocument/2006/relationships" r:embed="rId5"/>
        <a:stretch/>
      </xdr:blipFill>
      <xdr:spPr>
        <a:xfrm>
          <a:off x="6842760" y="4850100"/>
          <a:ext cx="237473" cy="7560"/>
        </a:xfrm>
        <a:prstGeom prst="rect">
          <a:avLst/>
        </a:prstGeom>
        <a:ln>
          <a:noFill/>
        </a:ln>
      </xdr:spPr>
    </xdr:pic>
    <xdr:clientData/>
  </xdr:oneCellAnchor>
  <xdr:oneCellAnchor>
    <xdr:from>
      <xdr:col>6</xdr:col>
      <xdr:colOff>397080</xdr:colOff>
      <xdr:row>227</xdr:row>
      <xdr:rowOff>139320</xdr:rowOff>
    </xdr:from>
    <xdr:ext cx="360" cy="188925"/>
    <xdr:pic>
      <xdr:nvPicPr>
        <xdr:cNvPr id="441" name="6 Imagen">
          <a:extLst>
            <a:ext uri="{FF2B5EF4-FFF2-40B4-BE49-F238E27FC236}">
              <a16:creationId xmlns:a16="http://schemas.microsoft.com/office/drawing/2014/main" id="{E05353F0-24A1-471E-B2AF-94DE177F54DA}"/>
            </a:ext>
          </a:extLst>
        </xdr:cNvPr>
        <xdr:cNvPicPr/>
      </xdr:nvPicPr>
      <xdr:blipFill>
        <a:blip xmlns:r="http://schemas.openxmlformats.org/officeDocument/2006/relationships" r:embed="rId5"/>
        <a:stretch/>
      </xdr:blipFill>
      <xdr:spPr>
        <a:xfrm>
          <a:off x="4344240" y="4871340"/>
          <a:ext cx="360" cy="188925"/>
        </a:xfrm>
        <a:prstGeom prst="rect">
          <a:avLst/>
        </a:prstGeom>
        <a:ln>
          <a:noFill/>
        </a:ln>
      </xdr:spPr>
    </xdr:pic>
    <xdr:clientData/>
  </xdr:oneCellAnchor>
  <xdr:oneCellAnchor>
    <xdr:from>
      <xdr:col>6</xdr:col>
      <xdr:colOff>1080</xdr:colOff>
      <xdr:row>227</xdr:row>
      <xdr:rowOff>139320</xdr:rowOff>
    </xdr:from>
    <xdr:ext cx="360" cy="360"/>
    <xdr:pic>
      <xdr:nvPicPr>
        <xdr:cNvPr id="442" name="6 Imagen">
          <a:extLst>
            <a:ext uri="{FF2B5EF4-FFF2-40B4-BE49-F238E27FC236}">
              <a16:creationId xmlns:a16="http://schemas.microsoft.com/office/drawing/2014/main" id="{9CC02F32-3F5B-4B8B-9927-EBCC45ACCEE3}"/>
            </a:ext>
          </a:extLst>
        </xdr:cNvPr>
        <xdr:cNvPicPr/>
      </xdr:nvPicPr>
      <xdr:blipFill>
        <a:blip xmlns:r="http://schemas.openxmlformats.org/officeDocument/2006/relationships" r:embed="rId5"/>
        <a:stretch/>
      </xdr:blipFill>
      <xdr:spPr>
        <a:xfrm>
          <a:off x="3948240" y="4871340"/>
          <a:ext cx="360" cy="360"/>
        </a:xfrm>
        <a:prstGeom prst="rect">
          <a:avLst/>
        </a:prstGeom>
        <a:ln>
          <a:noFill/>
        </a:ln>
      </xdr:spPr>
    </xdr:pic>
    <xdr:clientData/>
  </xdr:oneCellAnchor>
  <xdr:oneCellAnchor>
    <xdr:from>
      <xdr:col>6</xdr:col>
      <xdr:colOff>355680</xdr:colOff>
      <xdr:row>245</xdr:row>
      <xdr:rowOff>125280</xdr:rowOff>
    </xdr:from>
    <xdr:ext cx="228443" cy="4170"/>
    <xdr:pic>
      <xdr:nvPicPr>
        <xdr:cNvPr id="497" name="6 Imagen">
          <a:extLst>
            <a:ext uri="{FF2B5EF4-FFF2-40B4-BE49-F238E27FC236}">
              <a16:creationId xmlns:a16="http://schemas.microsoft.com/office/drawing/2014/main" id="{582C0503-02FB-41E5-8270-761C2117D63B}"/>
            </a:ext>
          </a:extLst>
        </xdr:cNvPr>
        <xdr:cNvPicPr/>
      </xdr:nvPicPr>
      <xdr:blipFill>
        <a:blip xmlns:r="http://schemas.openxmlformats.org/officeDocument/2006/relationships" r:embed="rId5"/>
        <a:stretch/>
      </xdr:blipFill>
      <xdr:spPr>
        <a:xfrm>
          <a:off x="5903040" y="8804460"/>
          <a:ext cx="228443" cy="4170"/>
        </a:xfrm>
        <a:prstGeom prst="rect">
          <a:avLst/>
        </a:prstGeom>
        <a:ln>
          <a:noFill/>
        </a:ln>
      </xdr:spPr>
    </xdr:pic>
    <xdr:clientData/>
  </xdr:oneCellAnchor>
  <xdr:oneCellAnchor>
    <xdr:from>
      <xdr:col>6</xdr:col>
      <xdr:colOff>355680</xdr:colOff>
      <xdr:row>250</xdr:row>
      <xdr:rowOff>125280</xdr:rowOff>
    </xdr:from>
    <xdr:ext cx="228443" cy="4170"/>
    <xdr:pic>
      <xdr:nvPicPr>
        <xdr:cNvPr id="508" name="6 Imagen">
          <a:extLst>
            <a:ext uri="{FF2B5EF4-FFF2-40B4-BE49-F238E27FC236}">
              <a16:creationId xmlns:a16="http://schemas.microsoft.com/office/drawing/2014/main" id="{011E8163-B085-4220-B761-B81DF366F565}"/>
            </a:ext>
          </a:extLst>
        </xdr:cNvPr>
        <xdr:cNvPicPr/>
      </xdr:nvPicPr>
      <xdr:blipFill>
        <a:blip xmlns:r="http://schemas.openxmlformats.org/officeDocument/2006/relationships" r:embed="rId5"/>
        <a:stretch/>
      </xdr:blipFill>
      <xdr:spPr>
        <a:xfrm>
          <a:off x="5903040" y="9246420"/>
          <a:ext cx="228443" cy="4170"/>
        </a:xfrm>
        <a:prstGeom prst="rect">
          <a:avLst/>
        </a:prstGeom>
        <a:ln>
          <a:noFill/>
        </a:ln>
      </xdr:spPr>
    </xdr:pic>
    <xdr:clientData/>
  </xdr:oneCellAnchor>
  <xdr:oneCellAnchor>
    <xdr:from>
      <xdr:col>6</xdr:col>
      <xdr:colOff>355680</xdr:colOff>
      <xdr:row>252</xdr:row>
      <xdr:rowOff>0</xdr:rowOff>
    </xdr:from>
    <xdr:ext cx="228443" cy="4170"/>
    <xdr:pic>
      <xdr:nvPicPr>
        <xdr:cNvPr id="524" name="6 Imagen">
          <a:extLst>
            <a:ext uri="{FF2B5EF4-FFF2-40B4-BE49-F238E27FC236}">
              <a16:creationId xmlns:a16="http://schemas.microsoft.com/office/drawing/2014/main" id="{955FC669-014F-4C11-9D41-A6B95F654EBF}"/>
            </a:ext>
          </a:extLst>
        </xdr:cNvPr>
        <xdr:cNvPicPr/>
      </xdr:nvPicPr>
      <xdr:blipFill>
        <a:blip xmlns:r="http://schemas.openxmlformats.org/officeDocument/2006/relationships" r:embed="rId5"/>
        <a:stretch/>
      </xdr:blipFill>
      <xdr:spPr>
        <a:xfrm>
          <a:off x="5903040" y="9688380"/>
          <a:ext cx="228443" cy="4170"/>
        </a:xfrm>
        <a:prstGeom prst="rect">
          <a:avLst/>
        </a:prstGeom>
        <a:ln>
          <a:noFill/>
        </a:ln>
      </xdr:spPr>
    </xdr:pic>
    <xdr:clientData/>
  </xdr:oneCellAnchor>
  <xdr:oneCellAnchor>
    <xdr:from>
      <xdr:col>6</xdr:col>
      <xdr:colOff>355680</xdr:colOff>
      <xdr:row>252</xdr:row>
      <xdr:rowOff>0</xdr:rowOff>
    </xdr:from>
    <xdr:ext cx="228443" cy="4170"/>
    <xdr:pic>
      <xdr:nvPicPr>
        <xdr:cNvPr id="540" name="6 Imagen">
          <a:extLst>
            <a:ext uri="{FF2B5EF4-FFF2-40B4-BE49-F238E27FC236}">
              <a16:creationId xmlns:a16="http://schemas.microsoft.com/office/drawing/2014/main" id="{4A252FC0-E14C-4980-9A9B-AF4A8FBAF9C6}"/>
            </a:ext>
          </a:extLst>
        </xdr:cNvPr>
        <xdr:cNvPicPr/>
      </xdr:nvPicPr>
      <xdr:blipFill>
        <a:blip xmlns:r="http://schemas.openxmlformats.org/officeDocument/2006/relationships" r:embed="rId5"/>
        <a:stretch/>
      </xdr:blipFill>
      <xdr:spPr>
        <a:xfrm>
          <a:off x="5903040" y="10130340"/>
          <a:ext cx="228443" cy="4170"/>
        </a:xfrm>
        <a:prstGeom prst="rect">
          <a:avLst/>
        </a:prstGeom>
        <a:ln>
          <a:noFill/>
        </a:ln>
      </xdr:spPr>
    </xdr:pic>
    <xdr:clientData/>
  </xdr:oneCellAnchor>
  <xdr:oneCellAnchor>
    <xdr:from>
      <xdr:col>6</xdr:col>
      <xdr:colOff>108030</xdr:colOff>
      <xdr:row>239</xdr:row>
      <xdr:rowOff>201480</xdr:rowOff>
    </xdr:from>
    <xdr:ext cx="228443" cy="4170"/>
    <xdr:pic>
      <xdr:nvPicPr>
        <xdr:cNvPr id="556" name="6 Imagen">
          <a:extLst>
            <a:ext uri="{FF2B5EF4-FFF2-40B4-BE49-F238E27FC236}">
              <a16:creationId xmlns:a16="http://schemas.microsoft.com/office/drawing/2014/main" id="{BFD5F5AE-C80A-4E4E-B60F-3FC71EC82FB1}"/>
            </a:ext>
          </a:extLst>
        </xdr:cNvPr>
        <xdr:cNvPicPr/>
      </xdr:nvPicPr>
      <xdr:blipFill>
        <a:blip xmlns:r="http://schemas.openxmlformats.org/officeDocument/2006/relationships" r:embed="rId5"/>
        <a:stretch/>
      </xdr:blipFill>
      <xdr:spPr>
        <a:xfrm>
          <a:off x="8728155" y="45816705"/>
          <a:ext cx="228443" cy="4170"/>
        </a:xfrm>
        <a:prstGeom prst="rect">
          <a:avLst/>
        </a:prstGeom>
        <a:ln>
          <a:noFill/>
        </a:ln>
      </xdr:spPr>
    </xdr:pic>
    <xdr:clientData/>
  </xdr:oneCellAnchor>
  <xdr:oneCellAnchor>
    <xdr:from>
      <xdr:col>5</xdr:col>
      <xdr:colOff>1080</xdr:colOff>
      <xdr:row>226</xdr:row>
      <xdr:rowOff>0</xdr:rowOff>
    </xdr:from>
    <xdr:ext cx="360" cy="276620"/>
    <xdr:pic>
      <xdr:nvPicPr>
        <xdr:cNvPr id="575" name="6 Imagen">
          <a:extLst>
            <a:ext uri="{FF2B5EF4-FFF2-40B4-BE49-F238E27FC236}">
              <a16:creationId xmlns:a16="http://schemas.microsoft.com/office/drawing/2014/main" id="{219D6462-0194-4025-BEC3-835E7A554D8F}"/>
            </a:ext>
          </a:extLst>
        </xdr:cNvPr>
        <xdr:cNvPicPr/>
      </xdr:nvPicPr>
      <xdr:blipFill>
        <a:blip xmlns:r="http://schemas.openxmlformats.org/officeDocument/2006/relationships" r:embed="rId5"/>
        <a:stretch/>
      </xdr:blipFill>
      <xdr:spPr>
        <a:xfrm>
          <a:off x="3948240" y="4504140"/>
          <a:ext cx="360" cy="276620"/>
        </a:xfrm>
        <a:prstGeom prst="rect">
          <a:avLst/>
        </a:prstGeom>
        <a:ln>
          <a:noFill/>
        </a:ln>
      </xdr:spPr>
    </xdr:pic>
    <xdr:clientData/>
  </xdr:oneCellAnchor>
  <xdr:oneCellAnchor>
    <xdr:from>
      <xdr:col>6</xdr:col>
      <xdr:colOff>397080</xdr:colOff>
      <xdr:row>227</xdr:row>
      <xdr:rowOff>139320</xdr:rowOff>
    </xdr:from>
    <xdr:ext cx="360" cy="188925"/>
    <xdr:pic>
      <xdr:nvPicPr>
        <xdr:cNvPr id="576" name="6 Imagen">
          <a:extLst>
            <a:ext uri="{FF2B5EF4-FFF2-40B4-BE49-F238E27FC236}">
              <a16:creationId xmlns:a16="http://schemas.microsoft.com/office/drawing/2014/main" id="{BCFE5F57-0A72-413B-8FF7-34E4095758AE}"/>
            </a:ext>
          </a:extLst>
        </xdr:cNvPr>
        <xdr:cNvPicPr/>
      </xdr:nvPicPr>
      <xdr:blipFill>
        <a:blip xmlns:r="http://schemas.openxmlformats.org/officeDocument/2006/relationships" r:embed="rId5"/>
        <a:stretch/>
      </xdr:blipFill>
      <xdr:spPr>
        <a:xfrm>
          <a:off x="4344240" y="4871340"/>
          <a:ext cx="360" cy="188925"/>
        </a:xfrm>
        <a:prstGeom prst="rect">
          <a:avLst/>
        </a:prstGeom>
        <a:ln>
          <a:noFill/>
        </a:ln>
      </xdr:spPr>
    </xdr:pic>
    <xdr:clientData/>
  </xdr:oneCellAnchor>
  <xdr:oneCellAnchor>
    <xdr:from>
      <xdr:col>6</xdr:col>
      <xdr:colOff>1080</xdr:colOff>
      <xdr:row>227</xdr:row>
      <xdr:rowOff>139320</xdr:rowOff>
    </xdr:from>
    <xdr:ext cx="360" cy="360"/>
    <xdr:pic>
      <xdr:nvPicPr>
        <xdr:cNvPr id="577" name="6 Imagen">
          <a:extLst>
            <a:ext uri="{FF2B5EF4-FFF2-40B4-BE49-F238E27FC236}">
              <a16:creationId xmlns:a16="http://schemas.microsoft.com/office/drawing/2014/main" id="{2645A6EA-AC62-478F-B8F9-6C2CDC46FAF2}"/>
            </a:ext>
          </a:extLst>
        </xdr:cNvPr>
        <xdr:cNvPicPr/>
      </xdr:nvPicPr>
      <xdr:blipFill>
        <a:blip xmlns:r="http://schemas.openxmlformats.org/officeDocument/2006/relationships" r:embed="rId5"/>
        <a:stretch/>
      </xdr:blipFill>
      <xdr:spPr>
        <a:xfrm>
          <a:off x="3948240" y="4871340"/>
          <a:ext cx="360" cy="360"/>
        </a:xfrm>
        <a:prstGeom prst="rect">
          <a:avLst/>
        </a:prstGeom>
        <a:ln>
          <a:noFill/>
        </a:ln>
      </xdr:spPr>
    </xdr:pic>
    <xdr:clientData/>
  </xdr:oneCellAnchor>
  <xdr:oneCellAnchor>
    <xdr:from>
      <xdr:col>8</xdr:col>
      <xdr:colOff>788685</xdr:colOff>
      <xdr:row>231</xdr:row>
      <xdr:rowOff>4755</xdr:rowOff>
    </xdr:from>
    <xdr:ext cx="360" cy="247140"/>
    <xdr:pic>
      <xdr:nvPicPr>
        <xdr:cNvPr id="694" name="6 Imagen">
          <a:extLst>
            <a:ext uri="{FF2B5EF4-FFF2-40B4-BE49-F238E27FC236}">
              <a16:creationId xmlns:a16="http://schemas.microsoft.com/office/drawing/2014/main" id="{FAD6A616-6308-49CD-8DE4-4655B884DEC3}"/>
            </a:ext>
          </a:extLst>
        </xdr:cNvPr>
        <xdr:cNvPicPr/>
      </xdr:nvPicPr>
      <xdr:blipFill>
        <a:blip xmlns:r="http://schemas.openxmlformats.org/officeDocument/2006/relationships" r:embed="rId5"/>
        <a:stretch/>
      </xdr:blipFill>
      <xdr:spPr>
        <a:xfrm>
          <a:off x="8888745" y="5590215"/>
          <a:ext cx="360" cy="247140"/>
        </a:xfrm>
        <a:prstGeom prst="rect">
          <a:avLst/>
        </a:prstGeom>
        <a:ln>
          <a:noFill/>
        </a:ln>
      </xdr:spPr>
    </xdr:pic>
    <xdr:clientData/>
  </xdr:oneCellAnchor>
  <xdr:oneCellAnchor>
    <xdr:from>
      <xdr:col>8</xdr:col>
      <xdr:colOff>788685</xdr:colOff>
      <xdr:row>232</xdr:row>
      <xdr:rowOff>4755</xdr:rowOff>
    </xdr:from>
    <xdr:ext cx="360" cy="247140"/>
    <xdr:pic>
      <xdr:nvPicPr>
        <xdr:cNvPr id="695" name="6 Imagen">
          <a:extLst>
            <a:ext uri="{FF2B5EF4-FFF2-40B4-BE49-F238E27FC236}">
              <a16:creationId xmlns:a16="http://schemas.microsoft.com/office/drawing/2014/main" id="{0C12D1EB-4268-4C20-B00A-FBD6898EE757}"/>
            </a:ext>
          </a:extLst>
        </xdr:cNvPr>
        <xdr:cNvPicPr/>
      </xdr:nvPicPr>
      <xdr:blipFill>
        <a:blip xmlns:r="http://schemas.openxmlformats.org/officeDocument/2006/relationships" r:embed="rId5"/>
        <a:stretch/>
      </xdr:blipFill>
      <xdr:spPr>
        <a:xfrm>
          <a:off x="8888745" y="5811195"/>
          <a:ext cx="360" cy="247140"/>
        </a:xfrm>
        <a:prstGeom prst="rect">
          <a:avLst/>
        </a:prstGeom>
        <a:ln>
          <a:noFill/>
        </a:ln>
      </xdr:spPr>
    </xdr:pic>
    <xdr:clientData/>
  </xdr:oneCellAnchor>
  <xdr:oneCellAnchor>
    <xdr:from>
      <xdr:col>8</xdr:col>
      <xdr:colOff>788685</xdr:colOff>
      <xdr:row>233</xdr:row>
      <xdr:rowOff>4755</xdr:rowOff>
    </xdr:from>
    <xdr:ext cx="360" cy="247140"/>
    <xdr:pic>
      <xdr:nvPicPr>
        <xdr:cNvPr id="696" name="6 Imagen">
          <a:extLst>
            <a:ext uri="{FF2B5EF4-FFF2-40B4-BE49-F238E27FC236}">
              <a16:creationId xmlns:a16="http://schemas.microsoft.com/office/drawing/2014/main" id="{8967A4E7-AA22-4B11-B69F-00057CAF2FE3}"/>
            </a:ext>
          </a:extLst>
        </xdr:cNvPr>
        <xdr:cNvPicPr/>
      </xdr:nvPicPr>
      <xdr:blipFill>
        <a:blip xmlns:r="http://schemas.openxmlformats.org/officeDocument/2006/relationships" r:embed="rId5"/>
        <a:stretch/>
      </xdr:blipFill>
      <xdr:spPr>
        <a:xfrm>
          <a:off x="8888745" y="6032175"/>
          <a:ext cx="360" cy="247140"/>
        </a:xfrm>
        <a:prstGeom prst="rect">
          <a:avLst/>
        </a:prstGeom>
        <a:ln>
          <a:noFill/>
        </a:ln>
      </xdr:spPr>
    </xdr:pic>
    <xdr:clientData/>
  </xdr:oneCellAnchor>
  <xdr:oneCellAnchor>
    <xdr:from>
      <xdr:col>8</xdr:col>
      <xdr:colOff>788685</xdr:colOff>
      <xdr:row>234</xdr:row>
      <xdr:rowOff>4755</xdr:rowOff>
    </xdr:from>
    <xdr:ext cx="360" cy="247140"/>
    <xdr:pic>
      <xdr:nvPicPr>
        <xdr:cNvPr id="697" name="6 Imagen">
          <a:extLst>
            <a:ext uri="{FF2B5EF4-FFF2-40B4-BE49-F238E27FC236}">
              <a16:creationId xmlns:a16="http://schemas.microsoft.com/office/drawing/2014/main" id="{141A3C7A-7584-4772-8606-9ADFA45513E9}"/>
            </a:ext>
          </a:extLst>
        </xdr:cNvPr>
        <xdr:cNvPicPr/>
      </xdr:nvPicPr>
      <xdr:blipFill>
        <a:blip xmlns:r="http://schemas.openxmlformats.org/officeDocument/2006/relationships" r:embed="rId5"/>
        <a:stretch/>
      </xdr:blipFill>
      <xdr:spPr>
        <a:xfrm>
          <a:off x="8888745" y="6253155"/>
          <a:ext cx="360" cy="247140"/>
        </a:xfrm>
        <a:prstGeom prst="rect">
          <a:avLst/>
        </a:prstGeom>
        <a:ln>
          <a:noFill/>
        </a:ln>
      </xdr:spPr>
    </xdr:pic>
    <xdr:clientData/>
  </xdr:oneCellAnchor>
  <xdr:oneCellAnchor>
    <xdr:from>
      <xdr:col>8</xdr:col>
      <xdr:colOff>788685</xdr:colOff>
      <xdr:row>235</xdr:row>
      <xdr:rowOff>4755</xdr:rowOff>
    </xdr:from>
    <xdr:ext cx="360" cy="247140"/>
    <xdr:pic>
      <xdr:nvPicPr>
        <xdr:cNvPr id="698" name="6 Imagen">
          <a:extLst>
            <a:ext uri="{FF2B5EF4-FFF2-40B4-BE49-F238E27FC236}">
              <a16:creationId xmlns:a16="http://schemas.microsoft.com/office/drawing/2014/main" id="{18585D60-20F4-4581-9991-73E462677278}"/>
            </a:ext>
          </a:extLst>
        </xdr:cNvPr>
        <xdr:cNvPicPr/>
      </xdr:nvPicPr>
      <xdr:blipFill>
        <a:blip xmlns:r="http://schemas.openxmlformats.org/officeDocument/2006/relationships" r:embed="rId5"/>
        <a:stretch/>
      </xdr:blipFill>
      <xdr:spPr>
        <a:xfrm>
          <a:off x="8888745" y="6474135"/>
          <a:ext cx="360" cy="247140"/>
        </a:xfrm>
        <a:prstGeom prst="rect">
          <a:avLst/>
        </a:prstGeom>
        <a:ln>
          <a:noFill/>
        </a:ln>
      </xdr:spPr>
    </xdr:pic>
    <xdr:clientData/>
  </xdr:oneCellAnchor>
  <xdr:oneCellAnchor>
    <xdr:from>
      <xdr:col>8</xdr:col>
      <xdr:colOff>788685</xdr:colOff>
      <xdr:row>236</xdr:row>
      <xdr:rowOff>4755</xdr:rowOff>
    </xdr:from>
    <xdr:ext cx="360" cy="247140"/>
    <xdr:pic>
      <xdr:nvPicPr>
        <xdr:cNvPr id="699" name="6 Imagen">
          <a:extLst>
            <a:ext uri="{FF2B5EF4-FFF2-40B4-BE49-F238E27FC236}">
              <a16:creationId xmlns:a16="http://schemas.microsoft.com/office/drawing/2014/main" id="{E443A247-C64D-49A5-84CB-EE1BA1C04CEA}"/>
            </a:ext>
          </a:extLst>
        </xdr:cNvPr>
        <xdr:cNvPicPr/>
      </xdr:nvPicPr>
      <xdr:blipFill>
        <a:blip xmlns:r="http://schemas.openxmlformats.org/officeDocument/2006/relationships" r:embed="rId5"/>
        <a:stretch/>
      </xdr:blipFill>
      <xdr:spPr>
        <a:xfrm>
          <a:off x="8888745" y="6695115"/>
          <a:ext cx="360" cy="247140"/>
        </a:xfrm>
        <a:prstGeom prst="rect">
          <a:avLst/>
        </a:prstGeom>
        <a:ln>
          <a:noFill/>
        </a:ln>
      </xdr:spPr>
    </xdr:pic>
    <xdr:clientData/>
  </xdr:oneCellAnchor>
  <xdr:oneCellAnchor>
    <xdr:from>
      <xdr:col>8</xdr:col>
      <xdr:colOff>788685</xdr:colOff>
      <xdr:row>237</xdr:row>
      <xdr:rowOff>4755</xdr:rowOff>
    </xdr:from>
    <xdr:ext cx="360" cy="247140"/>
    <xdr:pic>
      <xdr:nvPicPr>
        <xdr:cNvPr id="700" name="6 Imagen">
          <a:extLst>
            <a:ext uri="{FF2B5EF4-FFF2-40B4-BE49-F238E27FC236}">
              <a16:creationId xmlns:a16="http://schemas.microsoft.com/office/drawing/2014/main" id="{3263819C-DACB-4673-ADDC-EAAC42686629}"/>
            </a:ext>
          </a:extLst>
        </xdr:cNvPr>
        <xdr:cNvPicPr/>
      </xdr:nvPicPr>
      <xdr:blipFill>
        <a:blip xmlns:r="http://schemas.openxmlformats.org/officeDocument/2006/relationships" r:embed="rId5"/>
        <a:stretch/>
      </xdr:blipFill>
      <xdr:spPr>
        <a:xfrm>
          <a:off x="8888745" y="6916095"/>
          <a:ext cx="360" cy="247140"/>
        </a:xfrm>
        <a:prstGeom prst="rect">
          <a:avLst/>
        </a:prstGeom>
        <a:ln>
          <a:noFill/>
        </a:ln>
      </xdr:spPr>
    </xdr:pic>
    <xdr:clientData/>
  </xdr:oneCellAnchor>
  <xdr:oneCellAnchor>
    <xdr:from>
      <xdr:col>8</xdr:col>
      <xdr:colOff>788685</xdr:colOff>
      <xdr:row>238</xdr:row>
      <xdr:rowOff>4755</xdr:rowOff>
    </xdr:from>
    <xdr:ext cx="360" cy="247140"/>
    <xdr:pic>
      <xdr:nvPicPr>
        <xdr:cNvPr id="701" name="6 Imagen">
          <a:extLst>
            <a:ext uri="{FF2B5EF4-FFF2-40B4-BE49-F238E27FC236}">
              <a16:creationId xmlns:a16="http://schemas.microsoft.com/office/drawing/2014/main" id="{01C162BE-3EC7-464F-A8F0-F3AF55D5A6E5}"/>
            </a:ext>
          </a:extLst>
        </xdr:cNvPr>
        <xdr:cNvPicPr/>
      </xdr:nvPicPr>
      <xdr:blipFill>
        <a:blip xmlns:r="http://schemas.openxmlformats.org/officeDocument/2006/relationships" r:embed="rId5"/>
        <a:stretch/>
      </xdr:blipFill>
      <xdr:spPr>
        <a:xfrm>
          <a:off x="8888745" y="7137075"/>
          <a:ext cx="360" cy="247140"/>
        </a:xfrm>
        <a:prstGeom prst="rect">
          <a:avLst/>
        </a:prstGeom>
        <a:ln>
          <a:noFill/>
        </a:ln>
      </xdr:spPr>
    </xdr:pic>
    <xdr:clientData/>
  </xdr:oneCellAnchor>
  <xdr:oneCellAnchor>
    <xdr:from>
      <xdr:col>8</xdr:col>
      <xdr:colOff>788685</xdr:colOff>
      <xdr:row>239</xdr:row>
      <xdr:rowOff>4755</xdr:rowOff>
    </xdr:from>
    <xdr:ext cx="360" cy="247140"/>
    <xdr:pic>
      <xdr:nvPicPr>
        <xdr:cNvPr id="702" name="6 Imagen">
          <a:extLst>
            <a:ext uri="{FF2B5EF4-FFF2-40B4-BE49-F238E27FC236}">
              <a16:creationId xmlns:a16="http://schemas.microsoft.com/office/drawing/2014/main" id="{BE4FF3E6-AD58-4DC6-B186-3FE8F3B48AEC}"/>
            </a:ext>
          </a:extLst>
        </xdr:cNvPr>
        <xdr:cNvPicPr/>
      </xdr:nvPicPr>
      <xdr:blipFill>
        <a:blip xmlns:r="http://schemas.openxmlformats.org/officeDocument/2006/relationships" r:embed="rId5"/>
        <a:stretch/>
      </xdr:blipFill>
      <xdr:spPr>
        <a:xfrm>
          <a:off x="8888745" y="7358055"/>
          <a:ext cx="360" cy="247140"/>
        </a:xfrm>
        <a:prstGeom prst="rect">
          <a:avLst/>
        </a:prstGeom>
        <a:ln>
          <a:noFill/>
        </a:ln>
      </xdr:spPr>
    </xdr:pic>
    <xdr:clientData/>
  </xdr:oneCellAnchor>
  <xdr:oneCellAnchor>
    <xdr:from>
      <xdr:col>8</xdr:col>
      <xdr:colOff>788685</xdr:colOff>
      <xdr:row>240</xdr:row>
      <xdr:rowOff>4755</xdr:rowOff>
    </xdr:from>
    <xdr:ext cx="360" cy="247140"/>
    <xdr:pic>
      <xdr:nvPicPr>
        <xdr:cNvPr id="703" name="6 Imagen">
          <a:extLst>
            <a:ext uri="{FF2B5EF4-FFF2-40B4-BE49-F238E27FC236}">
              <a16:creationId xmlns:a16="http://schemas.microsoft.com/office/drawing/2014/main" id="{C8EEB9FD-5A31-4248-AECD-D261DD759ECC}"/>
            </a:ext>
          </a:extLst>
        </xdr:cNvPr>
        <xdr:cNvPicPr/>
      </xdr:nvPicPr>
      <xdr:blipFill>
        <a:blip xmlns:r="http://schemas.openxmlformats.org/officeDocument/2006/relationships" r:embed="rId5"/>
        <a:stretch/>
      </xdr:blipFill>
      <xdr:spPr>
        <a:xfrm>
          <a:off x="8888745" y="7579035"/>
          <a:ext cx="360" cy="247140"/>
        </a:xfrm>
        <a:prstGeom prst="rect">
          <a:avLst/>
        </a:prstGeom>
        <a:ln>
          <a:noFill/>
        </a:ln>
      </xdr:spPr>
    </xdr:pic>
    <xdr:clientData/>
  </xdr:oneCellAnchor>
  <xdr:oneCellAnchor>
    <xdr:from>
      <xdr:col>8</xdr:col>
      <xdr:colOff>788685</xdr:colOff>
      <xdr:row>241</xdr:row>
      <xdr:rowOff>4755</xdr:rowOff>
    </xdr:from>
    <xdr:ext cx="360" cy="247140"/>
    <xdr:pic>
      <xdr:nvPicPr>
        <xdr:cNvPr id="704" name="6 Imagen">
          <a:extLst>
            <a:ext uri="{FF2B5EF4-FFF2-40B4-BE49-F238E27FC236}">
              <a16:creationId xmlns:a16="http://schemas.microsoft.com/office/drawing/2014/main" id="{3E4C8BD2-AF11-4A19-8D0A-AB71616D567C}"/>
            </a:ext>
          </a:extLst>
        </xdr:cNvPr>
        <xdr:cNvPicPr/>
      </xdr:nvPicPr>
      <xdr:blipFill>
        <a:blip xmlns:r="http://schemas.openxmlformats.org/officeDocument/2006/relationships" r:embed="rId5"/>
        <a:stretch/>
      </xdr:blipFill>
      <xdr:spPr>
        <a:xfrm>
          <a:off x="8888745" y="7800015"/>
          <a:ext cx="360" cy="247140"/>
        </a:xfrm>
        <a:prstGeom prst="rect">
          <a:avLst/>
        </a:prstGeom>
        <a:ln>
          <a:noFill/>
        </a:ln>
      </xdr:spPr>
    </xdr:pic>
    <xdr:clientData/>
  </xdr:oneCellAnchor>
  <xdr:oneCellAnchor>
    <xdr:from>
      <xdr:col>8</xdr:col>
      <xdr:colOff>788685</xdr:colOff>
      <xdr:row>242</xdr:row>
      <xdr:rowOff>4755</xdr:rowOff>
    </xdr:from>
    <xdr:ext cx="360" cy="247140"/>
    <xdr:pic>
      <xdr:nvPicPr>
        <xdr:cNvPr id="705" name="6 Imagen">
          <a:extLst>
            <a:ext uri="{FF2B5EF4-FFF2-40B4-BE49-F238E27FC236}">
              <a16:creationId xmlns:a16="http://schemas.microsoft.com/office/drawing/2014/main" id="{ED189C99-A21E-48A3-99FD-E0D98667CAD6}"/>
            </a:ext>
          </a:extLst>
        </xdr:cNvPr>
        <xdr:cNvPicPr/>
      </xdr:nvPicPr>
      <xdr:blipFill>
        <a:blip xmlns:r="http://schemas.openxmlformats.org/officeDocument/2006/relationships" r:embed="rId5"/>
        <a:stretch/>
      </xdr:blipFill>
      <xdr:spPr>
        <a:xfrm>
          <a:off x="8888745" y="8020995"/>
          <a:ext cx="360" cy="247140"/>
        </a:xfrm>
        <a:prstGeom prst="rect">
          <a:avLst/>
        </a:prstGeom>
        <a:ln>
          <a:noFill/>
        </a:ln>
      </xdr:spPr>
    </xdr:pic>
    <xdr:clientData/>
  </xdr:oneCellAnchor>
  <xdr:oneCellAnchor>
    <xdr:from>
      <xdr:col>8</xdr:col>
      <xdr:colOff>788685</xdr:colOff>
      <xdr:row>243</xdr:row>
      <xdr:rowOff>4755</xdr:rowOff>
    </xdr:from>
    <xdr:ext cx="360" cy="247140"/>
    <xdr:pic>
      <xdr:nvPicPr>
        <xdr:cNvPr id="706" name="6 Imagen">
          <a:extLst>
            <a:ext uri="{FF2B5EF4-FFF2-40B4-BE49-F238E27FC236}">
              <a16:creationId xmlns:a16="http://schemas.microsoft.com/office/drawing/2014/main" id="{BFEEC3A6-B562-4C96-98F1-7A14A1A03472}"/>
            </a:ext>
          </a:extLst>
        </xdr:cNvPr>
        <xdr:cNvPicPr/>
      </xdr:nvPicPr>
      <xdr:blipFill>
        <a:blip xmlns:r="http://schemas.openxmlformats.org/officeDocument/2006/relationships" r:embed="rId5"/>
        <a:stretch/>
      </xdr:blipFill>
      <xdr:spPr>
        <a:xfrm>
          <a:off x="8888745" y="8241975"/>
          <a:ext cx="360" cy="247140"/>
        </a:xfrm>
        <a:prstGeom prst="rect">
          <a:avLst/>
        </a:prstGeom>
        <a:ln>
          <a:noFill/>
        </a:ln>
      </xdr:spPr>
    </xdr:pic>
    <xdr:clientData/>
  </xdr:oneCellAnchor>
  <xdr:oneCellAnchor>
    <xdr:from>
      <xdr:col>8</xdr:col>
      <xdr:colOff>788685</xdr:colOff>
      <xdr:row>244</xdr:row>
      <xdr:rowOff>4755</xdr:rowOff>
    </xdr:from>
    <xdr:ext cx="360" cy="247140"/>
    <xdr:pic>
      <xdr:nvPicPr>
        <xdr:cNvPr id="707" name="6 Imagen">
          <a:extLst>
            <a:ext uri="{FF2B5EF4-FFF2-40B4-BE49-F238E27FC236}">
              <a16:creationId xmlns:a16="http://schemas.microsoft.com/office/drawing/2014/main" id="{EE8DDF77-2312-4F46-858E-5D6DBDBF96BA}"/>
            </a:ext>
          </a:extLst>
        </xdr:cNvPr>
        <xdr:cNvPicPr/>
      </xdr:nvPicPr>
      <xdr:blipFill>
        <a:blip xmlns:r="http://schemas.openxmlformats.org/officeDocument/2006/relationships" r:embed="rId5"/>
        <a:stretch/>
      </xdr:blipFill>
      <xdr:spPr>
        <a:xfrm>
          <a:off x="8888745" y="8462955"/>
          <a:ext cx="360" cy="247140"/>
        </a:xfrm>
        <a:prstGeom prst="rect">
          <a:avLst/>
        </a:prstGeom>
        <a:ln>
          <a:noFill/>
        </a:ln>
      </xdr:spPr>
    </xdr:pic>
    <xdr:clientData/>
  </xdr:oneCellAnchor>
  <xdr:oneCellAnchor>
    <xdr:from>
      <xdr:col>8</xdr:col>
      <xdr:colOff>788685</xdr:colOff>
      <xdr:row>245</xdr:row>
      <xdr:rowOff>4755</xdr:rowOff>
    </xdr:from>
    <xdr:ext cx="360" cy="247140"/>
    <xdr:pic>
      <xdr:nvPicPr>
        <xdr:cNvPr id="708" name="6 Imagen">
          <a:extLst>
            <a:ext uri="{FF2B5EF4-FFF2-40B4-BE49-F238E27FC236}">
              <a16:creationId xmlns:a16="http://schemas.microsoft.com/office/drawing/2014/main" id="{24ADF2D7-1848-42C9-8EB0-FF991311AB65}"/>
            </a:ext>
          </a:extLst>
        </xdr:cNvPr>
        <xdr:cNvPicPr/>
      </xdr:nvPicPr>
      <xdr:blipFill>
        <a:blip xmlns:r="http://schemas.openxmlformats.org/officeDocument/2006/relationships" r:embed="rId5"/>
        <a:stretch/>
      </xdr:blipFill>
      <xdr:spPr>
        <a:xfrm>
          <a:off x="8888745" y="8683935"/>
          <a:ext cx="360" cy="247140"/>
        </a:xfrm>
        <a:prstGeom prst="rect">
          <a:avLst/>
        </a:prstGeom>
        <a:ln>
          <a:noFill/>
        </a:ln>
      </xdr:spPr>
    </xdr:pic>
    <xdr:clientData/>
  </xdr:oneCellAnchor>
  <xdr:oneCellAnchor>
    <xdr:from>
      <xdr:col>8</xdr:col>
      <xdr:colOff>788685</xdr:colOff>
      <xdr:row>249</xdr:row>
      <xdr:rowOff>4755</xdr:rowOff>
    </xdr:from>
    <xdr:ext cx="360" cy="247140"/>
    <xdr:pic>
      <xdr:nvPicPr>
        <xdr:cNvPr id="709" name="6 Imagen">
          <a:extLst>
            <a:ext uri="{FF2B5EF4-FFF2-40B4-BE49-F238E27FC236}">
              <a16:creationId xmlns:a16="http://schemas.microsoft.com/office/drawing/2014/main" id="{6A133FCD-68E0-40F0-ADB6-86A3FEB34D3B}"/>
            </a:ext>
          </a:extLst>
        </xdr:cNvPr>
        <xdr:cNvPicPr/>
      </xdr:nvPicPr>
      <xdr:blipFill>
        <a:blip xmlns:r="http://schemas.openxmlformats.org/officeDocument/2006/relationships" r:embed="rId5"/>
        <a:stretch/>
      </xdr:blipFill>
      <xdr:spPr>
        <a:xfrm>
          <a:off x="8888745" y="8904915"/>
          <a:ext cx="360" cy="247140"/>
        </a:xfrm>
        <a:prstGeom prst="rect">
          <a:avLst/>
        </a:prstGeom>
        <a:ln>
          <a:noFill/>
        </a:ln>
      </xdr:spPr>
    </xdr:pic>
    <xdr:clientData/>
  </xdr:oneCellAnchor>
  <xdr:oneCellAnchor>
    <xdr:from>
      <xdr:col>8</xdr:col>
      <xdr:colOff>788685</xdr:colOff>
      <xdr:row>250</xdr:row>
      <xdr:rowOff>4755</xdr:rowOff>
    </xdr:from>
    <xdr:ext cx="360" cy="247140"/>
    <xdr:pic>
      <xdr:nvPicPr>
        <xdr:cNvPr id="710" name="6 Imagen">
          <a:extLst>
            <a:ext uri="{FF2B5EF4-FFF2-40B4-BE49-F238E27FC236}">
              <a16:creationId xmlns:a16="http://schemas.microsoft.com/office/drawing/2014/main" id="{C9D216F5-3046-494B-972E-8555711C400D}"/>
            </a:ext>
          </a:extLst>
        </xdr:cNvPr>
        <xdr:cNvPicPr/>
      </xdr:nvPicPr>
      <xdr:blipFill>
        <a:blip xmlns:r="http://schemas.openxmlformats.org/officeDocument/2006/relationships" r:embed="rId5"/>
        <a:stretch/>
      </xdr:blipFill>
      <xdr:spPr>
        <a:xfrm>
          <a:off x="8888745" y="9125895"/>
          <a:ext cx="360" cy="247140"/>
        </a:xfrm>
        <a:prstGeom prst="rect">
          <a:avLst/>
        </a:prstGeom>
        <a:ln>
          <a:noFill/>
        </a:ln>
      </xdr:spPr>
    </xdr:pic>
    <xdr:clientData/>
  </xdr:oneCellAnchor>
  <xdr:oneCellAnchor>
    <xdr:from>
      <xdr:col>8</xdr:col>
      <xdr:colOff>788685</xdr:colOff>
      <xdr:row>251</xdr:row>
      <xdr:rowOff>4755</xdr:rowOff>
    </xdr:from>
    <xdr:ext cx="360" cy="247140"/>
    <xdr:pic>
      <xdr:nvPicPr>
        <xdr:cNvPr id="711" name="6 Imagen">
          <a:extLst>
            <a:ext uri="{FF2B5EF4-FFF2-40B4-BE49-F238E27FC236}">
              <a16:creationId xmlns:a16="http://schemas.microsoft.com/office/drawing/2014/main" id="{B601E882-27CF-42DA-9451-1918A69D2465}"/>
            </a:ext>
          </a:extLst>
        </xdr:cNvPr>
        <xdr:cNvPicPr/>
      </xdr:nvPicPr>
      <xdr:blipFill>
        <a:blip xmlns:r="http://schemas.openxmlformats.org/officeDocument/2006/relationships" r:embed="rId5"/>
        <a:stretch/>
      </xdr:blipFill>
      <xdr:spPr>
        <a:xfrm>
          <a:off x="8888745" y="9346875"/>
          <a:ext cx="360" cy="247140"/>
        </a:xfrm>
        <a:prstGeom prst="rect">
          <a:avLst/>
        </a:prstGeom>
        <a:ln>
          <a:noFill/>
        </a:ln>
      </xdr:spPr>
    </xdr:pic>
    <xdr:clientData/>
  </xdr:oneCellAnchor>
  <xdr:oneCellAnchor>
    <xdr:from>
      <xdr:col>8</xdr:col>
      <xdr:colOff>788685</xdr:colOff>
      <xdr:row>252</xdr:row>
      <xdr:rowOff>0</xdr:rowOff>
    </xdr:from>
    <xdr:ext cx="360" cy="247140"/>
    <xdr:pic>
      <xdr:nvPicPr>
        <xdr:cNvPr id="712" name="6 Imagen">
          <a:extLst>
            <a:ext uri="{FF2B5EF4-FFF2-40B4-BE49-F238E27FC236}">
              <a16:creationId xmlns:a16="http://schemas.microsoft.com/office/drawing/2014/main" id="{46F58442-13A9-4A64-AEC6-F218A2EBBF69}"/>
            </a:ext>
          </a:extLst>
        </xdr:cNvPr>
        <xdr:cNvPicPr/>
      </xdr:nvPicPr>
      <xdr:blipFill>
        <a:blip xmlns:r="http://schemas.openxmlformats.org/officeDocument/2006/relationships" r:embed="rId5"/>
        <a:stretch/>
      </xdr:blipFill>
      <xdr:spPr>
        <a:xfrm>
          <a:off x="8888745" y="9567855"/>
          <a:ext cx="360" cy="247140"/>
        </a:xfrm>
        <a:prstGeom prst="rect">
          <a:avLst/>
        </a:prstGeom>
        <a:ln>
          <a:noFill/>
        </a:ln>
      </xdr:spPr>
    </xdr:pic>
    <xdr:clientData/>
  </xdr:oneCellAnchor>
  <xdr:oneCellAnchor>
    <xdr:from>
      <xdr:col>8</xdr:col>
      <xdr:colOff>788685</xdr:colOff>
      <xdr:row>252</xdr:row>
      <xdr:rowOff>0</xdr:rowOff>
    </xdr:from>
    <xdr:ext cx="360" cy="247140"/>
    <xdr:pic>
      <xdr:nvPicPr>
        <xdr:cNvPr id="713" name="6 Imagen">
          <a:extLst>
            <a:ext uri="{FF2B5EF4-FFF2-40B4-BE49-F238E27FC236}">
              <a16:creationId xmlns:a16="http://schemas.microsoft.com/office/drawing/2014/main" id="{86EFD8EF-F613-4A31-9BCC-7EB36E3A8A84}"/>
            </a:ext>
          </a:extLst>
        </xdr:cNvPr>
        <xdr:cNvPicPr/>
      </xdr:nvPicPr>
      <xdr:blipFill>
        <a:blip xmlns:r="http://schemas.openxmlformats.org/officeDocument/2006/relationships" r:embed="rId5"/>
        <a:stretch/>
      </xdr:blipFill>
      <xdr:spPr>
        <a:xfrm>
          <a:off x="8888745" y="9788835"/>
          <a:ext cx="360" cy="247140"/>
        </a:xfrm>
        <a:prstGeom prst="rect">
          <a:avLst/>
        </a:prstGeom>
        <a:ln>
          <a:noFill/>
        </a:ln>
      </xdr:spPr>
    </xdr:pic>
    <xdr:clientData/>
  </xdr:oneCellAnchor>
  <xdr:oneCellAnchor>
    <xdr:from>
      <xdr:col>8</xdr:col>
      <xdr:colOff>788685</xdr:colOff>
      <xdr:row>252</xdr:row>
      <xdr:rowOff>0</xdr:rowOff>
    </xdr:from>
    <xdr:ext cx="360" cy="247140"/>
    <xdr:pic>
      <xdr:nvPicPr>
        <xdr:cNvPr id="714" name="6 Imagen">
          <a:extLst>
            <a:ext uri="{FF2B5EF4-FFF2-40B4-BE49-F238E27FC236}">
              <a16:creationId xmlns:a16="http://schemas.microsoft.com/office/drawing/2014/main" id="{3DC8D1A1-E673-41C3-AFB1-B9ABF5F715F7}"/>
            </a:ext>
          </a:extLst>
        </xdr:cNvPr>
        <xdr:cNvPicPr/>
      </xdr:nvPicPr>
      <xdr:blipFill>
        <a:blip xmlns:r="http://schemas.openxmlformats.org/officeDocument/2006/relationships" r:embed="rId5"/>
        <a:stretch/>
      </xdr:blipFill>
      <xdr:spPr>
        <a:xfrm>
          <a:off x="8888745" y="10009815"/>
          <a:ext cx="360" cy="247140"/>
        </a:xfrm>
        <a:prstGeom prst="rect">
          <a:avLst/>
        </a:prstGeom>
        <a:ln>
          <a:noFill/>
        </a:ln>
      </xdr:spPr>
    </xdr:pic>
    <xdr:clientData/>
  </xdr:oneCellAnchor>
  <xdr:oneCellAnchor>
    <xdr:from>
      <xdr:col>8</xdr:col>
      <xdr:colOff>788685</xdr:colOff>
      <xdr:row>252</xdr:row>
      <xdr:rowOff>0</xdr:rowOff>
    </xdr:from>
    <xdr:ext cx="360" cy="247140"/>
    <xdr:pic>
      <xdr:nvPicPr>
        <xdr:cNvPr id="715" name="6 Imagen">
          <a:extLst>
            <a:ext uri="{FF2B5EF4-FFF2-40B4-BE49-F238E27FC236}">
              <a16:creationId xmlns:a16="http://schemas.microsoft.com/office/drawing/2014/main" id="{CA5D4D7C-696C-44E6-AB80-3CE7A72E4C1D}"/>
            </a:ext>
          </a:extLst>
        </xdr:cNvPr>
        <xdr:cNvPicPr/>
      </xdr:nvPicPr>
      <xdr:blipFill>
        <a:blip xmlns:r="http://schemas.openxmlformats.org/officeDocument/2006/relationships" r:embed="rId5"/>
        <a:stretch/>
      </xdr:blipFill>
      <xdr:spPr>
        <a:xfrm>
          <a:off x="8888745" y="10230795"/>
          <a:ext cx="360" cy="247140"/>
        </a:xfrm>
        <a:prstGeom prst="rect">
          <a:avLst/>
        </a:prstGeom>
        <a:ln>
          <a:noFill/>
        </a:ln>
      </xdr:spPr>
    </xdr:pic>
    <xdr:clientData/>
  </xdr:oneCellAnchor>
  <xdr:oneCellAnchor>
    <xdr:from>
      <xdr:col>8</xdr:col>
      <xdr:colOff>788685</xdr:colOff>
      <xdr:row>252</xdr:row>
      <xdr:rowOff>0</xdr:rowOff>
    </xdr:from>
    <xdr:ext cx="360" cy="247140"/>
    <xdr:pic>
      <xdr:nvPicPr>
        <xdr:cNvPr id="716" name="6 Imagen">
          <a:extLst>
            <a:ext uri="{FF2B5EF4-FFF2-40B4-BE49-F238E27FC236}">
              <a16:creationId xmlns:a16="http://schemas.microsoft.com/office/drawing/2014/main" id="{C3F00A8A-90B9-4E55-AA24-97DAFB4AE286}"/>
            </a:ext>
          </a:extLst>
        </xdr:cNvPr>
        <xdr:cNvPicPr/>
      </xdr:nvPicPr>
      <xdr:blipFill>
        <a:blip xmlns:r="http://schemas.openxmlformats.org/officeDocument/2006/relationships" r:embed="rId5"/>
        <a:stretch/>
      </xdr:blipFill>
      <xdr:spPr>
        <a:xfrm>
          <a:off x="10342260" y="48496530"/>
          <a:ext cx="360" cy="247140"/>
        </a:xfrm>
        <a:prstGeom prst="rect">
          <a:avLst/>
        </a:prstGeom>
        <a:ln>
          <a:noFill/>
        </a:ln>
      </xdr:spPr>
    </xdr:pic>
    <xdr:clientData/>
  </xdr:oneCellAnchor>
  <xdr:oneCellAnchor>
    <xdr:from>
      <xdr:col>12</xdr:col>
      <xdr:colOff>1080</xdr:colOff>
      <xdr:row>228</xdr:row>
      <xdr:rowOff>124560</xdr:rowOff>
    </xdr:from>
    <xdr:ext cx="360" cy="6075"/>
    <xdr:pic>
      <xdr:nvPicPr>
        <xdr:cNvPr id="721" name="6 Imagen">
          <a:extLst>
            <a:ext uri="{FF2B5EF4-FFF2-40B4-BE49-F238E27FC236}">
              <a16:creationId xmlns:a16="http://schemas.microsoft.com/office/drawing/2014/main" id="{A0300FDE-68FC-48EF-A2A3-FA1B7A5CE7FB}"/>
            </a:ext>
          </a:extLst>
        </xdr:cNvPr>
        <xdr:cNvPicPr/>
      </xdr:nvPicPr>
      <xdr:blipFill>
        <a:blip xmlns:r="http://schemas.openxmlformats.org/officeDocument/2006/relationships" r:embed="rId5"/>
        <a:stretch/>
      </xdr:blipFill>
      <xdr:spPr>
        <a:xfrm>
          <a:off x="6220905" y="43434735"/>
          <a:ext cx="360" cy="6075"/>
        </a:xfrm>
        <a:prstGeom prst="rect">
          <a:avLst/>
        </a:prstGeom>
        <a:ln>
          <a:noFill/>
        </a:ln>
      </xdr:spPr>
    </xdr:pic>
    <xdr:clientData/>
  </xdr:oneCellAnchor>
  <xdr:oneCellAnchor>
    <xdr:from>
      <xdr:col>14</xdr:col>
      <xdr:colOff>0</xdr:colOff>
      <xdr:row>228</xdr:row>
      <xdr:rowOff>103680</xdr:rowOff>
    </xdr:from>
    <xdr:ext cx="113745" cy="7560"/>
    <xdr:pic>
      <xdr:nvPicPr>
        <xdr:cNvPr id="722" name="6 Imagen">
          <a:extLst>
            <a:ext uri="{FF2B5EF4-FFF2-40B4-BE49-F238E27FC236}">
              <a16:creationId xmlns:a16="http://schemas.microsoft.com/office/drawing/2014/main" id="{1F26771A-F5EB-4D52-9A75-9D5F36C39C3A}"/>
            </a:ext>
          </a:extLst>
        </xdr:cNvPr>
        <xdr:cNvPicPr/>
      </xdr:nvPicPr>
      <xdr:blipFill>
        <a:blip xmlns:r="http://schemas.openxmlformats.org/officeDocument/2006/relationships" r:embed="rId5"/>
        <a:stretch/>
      </xdr:blipFill>
      <xdr:spPr>
        <a:xfrm>
          <a:off x="9553575" y="43413855"/>
          <a:ext cx="113745" cy="7560"/>
        </a:xfrm>
        <a:prstGeom prst="rect">
          <a:avLst/>
        </a:prstGeom>
        <a:ln>
          <a:noFill/>
        </a:ln>
      </xdr:spPr>
    </xdr:pic>
    <xdr:clientData/>
  </xdr:oneCellAnchor>
  <xdr:oneCellAnchor>
    <xdr:from>
      <xdr:col>12</xdr:col>
      <xdr:colOff>355680</xdr:colOff>
      <xdr:row>243</xdr:row>
      <xdr:rowOff>125280</xdr:rowOff>
    </xdr:from>
    <xdr:ext cx="232253" cy="6075"/>
    <xdr:pic>
      <xdr:nvPicPr>
        <xdr:cNvPr id="725" name="6 Imagen">
          <a:extLst>
            <a:ext uri="{FF2B5EF4-FFF2-40B4-BE49-F238E27FC236}">
              <a16:creationId xmlns:a16="http://schemas.microsoft.com/office/drawing/2014/main" id="{7F7CA8F5-1C06-4A3F-A892-4E07A8020569}"/>
            </a:ext>
          </a:extLst>
        </xdr:cNvPr>
        <xdr:cNvPicPr/>
      </xdr:nvPicPr>
      <xdr:blipFill>
        <a:blip xmlns:r="http://schemas.openxmlformats.org/officeDocument/2006/relationships" r:embed="rId5"/>
        <a:stretch/>
      </xdr:blipFill>
      <xdr:spPr>
        <a:xfrm>
          <a:off x="6575505" y="46578705"/>
          <a:ext cx="232253" cy="6075"/>
        </a:xfrm>
        <a:prstGeom prst="rect">
          <a:avLst/>
        </a:prstGeom>
        <a:ln>
          <a:noFill/>
        </a:ln>
      </xdr:spPr>
    </xdr:pic>
    <xdr:clientData/>
  </xdr:oneCellAnchor>
  <xdr:oneCellAnchor>
    <xdr:from>
      <xdr:col>13</xdr:col>
      <xdr:colOff>573480</xdr:colOff>
      <xdr:row>230</xdr:row>
      <xdr:rowOff>145440</xdr:rowOff>
    </xdr:from>
    <xdr:ext cx="246064" cy="7560"/>
    <xdr:pic>
      <xdr:nvPicPr>
        <xdr:cNvPr id="726" name="6 Imagen">
          <a:extLst>
            <a:ext uri="{FF2B5EF4-FFF2-40B4-BE49-F238E27FC236}">
              <a16:creationId xmlns:a16="http://schemas.microsoft.com/office/drawing/2014/main" id="{C77A06F6-8C68-4C27-9892-2D476B58D684}"/>
            </a:ext>
          </a:extLst>
        </xdr:cNvPr>
        <xdr:cNvPicPr/>
      </xdr:nvPicPr>
      <xdr:blipFill>
        <a:blip xmlns:r="http://schemas.openxmlformats.org/officeDocument/2006/relationships" r:embed="rId5"/>
        <a:stretch/>
      </xdr:blipFill>
      <xdr:spPr>
        <a:xfrm>
          <a:off x="9193605" y="43874715"/>
          <a:ext cx="246064" cy="7560"/>
        </a:xfrm>
        <a:prstGeom prst="rect">
          <a:avLst/>
        </a:prstGeom>
        <a:ln>
          <a:noFill/>
        </a:ln>
      </xdr:spPr>
    </xdr:pic>
    <xdr:clientData/>
  </xdr:oneCellAnchor>
  <xdr:oneCellAnchor>
    <xdr:from>
      <xdr:col>14</xdr:col>
      <xdr:colOff>0</xdr:colOff>
      <xdr:row>228</xdr:row>
      <xdr:rowOff>99000</xdr:rowOff>
    </xdr:from>
    <xdr:ext cx="113745" cy="3390"/>
    <xdr:pic>
      <xdr:nvPicPr>
        <xdr:cNvPr id="730" name="6 Imagen">
          <a:extLst>
            <a:ext uri="{FF2B5EF4-FFF2-40B4-BE49-F238E27FC236}">
              <a16:creationId xmlns:a16="http://schemas.microsoft.com/office/drawing/2014/main" id="{C1D61613-4472-48CA-9EDF-3E5D48955EE3}"/>
            </a:ext>
          </a:extLst>
        </xdr:cNvPr>
        <xdr:cNvPicPr/>
      </xdr:nvPicPr>
      <xdr:blipFill>
        <a:blip xmlns:r="http://schemas.openxmlformats.org/officeDocument/2006/relationships" r:embed="rId5"/>
        <a:stretch/>
      </xdr:blipFill>
      <xdr:spPr>
        <a:xfrm>
          <a:off x="9553575" y="43409175"/>
          <a:ext cx="113745" cy="3390"/>
        </a:xfrm>
        <a:prstGeom prst="rect">
          <a:avLst/>
        </a:prstGeom>
        <a:ln>
          <a:noFill/>
        </a:ln>
      </xdr:spPr>
    </xdr:pic>
    <xdr:clientData/>
  </xdr:oneCellAnchor>
  <xdr:oneCellAnchor>
    <xdr:from>
      <xdr:col>13</xdr:col>
      <xdr:colOff>2160</xdr:colOff>
      <xdr:row>230</xdr:row>
      <xdr:rowOff>135000</xdr:rowOff>
    </xdr:from>
    <xdr:ext cx="360" cy="360"/>
    <xdr:pic>
      <xdr:nvPicPr>
        <xdr:cNvPr id="732" name="6 Imagen">
          <a:extLst>
            <a:ext uri="{FF2B5EF4-FFF2-40B4-BE49-F238E27FC236}">
              <a16:creationId xmlns:a16="http://schemas.microsoft.com/office/drawing/2014/main" id="{AA27B1B9-4554-4432-982E-3F4F712DA5A4}"/>
            </a:ext>
          </a:extLst>
        </xdr:cNvPr>
        <xdr:cNvPicPr/>
      </xdr:nvPicPr>
      <xdr:blipFill>
        <a:blip xmlns:r="http://schemas.openxmlformats.org/officeDocument/2006/relationships" r:embed="rId5"/>
        <a:stretch/>
      </xdr:blipFill>
      <xdr:spPr>
        <a:xfrm>
          <a:off x="8622285" y="43864275"/>
          <a:ext cx="360" cy="360"/>
        </a:xfrm>
        <a:prstGeom prst="rect">
          <a:avLst/>
        </a:prstGeom>
        <a:ln>
          <a:noFill/>
        </a:ln>
      </xdr:spPr>
    </xdr:pic>
    <xdr:clientData/>
  </xdr:oneCellAnchor>
  <xdr:oneCellAnchor>
    <xdr:from>
      <xdr:col>10</xdr:col>
      <xdr:colOff>0</xdr:colOff>
      <xdr:row>245</xdr:row>
      <xdr:rowOff>0</xdr:rowOff>
    </xdr:from>
    <xdr:ext cx="360" cy="60345"/>
    <xdr:pic>
      <xdr:nvPicPr>
        <xdr:cNvPr id="733" name="6 Imagen">
          <a:extLst>
            <a:ext uri="{FF2B5EF4-FFF2-40B4-BE49-F238E27FC236}">
              <a16:creationId xmlns:a16="http://schemas.microsoft.com/office/drawing/2014/main" id="{084E87F6-1E25-4ABD-B938-6A6DD6F8B865}"/>
            </a:ext>
          </a:extLst>
        </xdr:cNvPr>
        <xdr:cNvPicPr/>
      </xdr:nvPicPr>
      <xdr:blipFill>
        <a:blip xmlns:r="http://schemas.openxmlformats.org/officeDocument/2006/relationships" r:embed="rId5"/>
        <a:stretch/>
      </xdr:blipFill>
      <xdr:spPr>
        <a:xfrm>
          <a:off x="2762250" y="46872525"/>
          <a:ext cx="360" cy="60345"/>
        </a:xfrm>
        <a:prstGeom prst="rect">
          <a:avLst/>
        </a:prstGeom>
        <a:ln>
          <a:noFill/>
        </a:ln>
      </xdr:spPr>
    </xdr:pic>
    <xdr:clientData/>
  </xdr:oneCellAnchor>
  <xdr:oneCellAnchor>
    <xdr:from>
      <xdr:col>10</xdr:col>
      <xdr:colOff>0</xdr:colOff>
      <xdr:row>245</xdr:row>
      <xdr:rowOff>0</xdr:rowOff>
    </xdr:from>
    <xdr:ext cx="360" cy="94988"/>
    <xdr:pic>
      <xdr:nvPicPr>
        <xdr:cNvPr id="734" name="6 Imagen">
          <a:extLst>
            <a:ext uri="{FF2B5EF4-FFF2-40B4-BE49-F238E27FC236}">
              <a16:creationId xmlns:a16="http://schemas.microsoft.com/office/drawing/2014/main" id="{D52F7C98-B957-428D-9430-60FD205F9880}"/>
            </a:ext>
          </a:extLst>
        </xdr:cNvPr>
        <xdr:cNvPicPr/>
      </xdr:nvPicPr>
      <xdr:blipFill>
        <a:blip xmlns:r="http://schemas.openxmlformats.org/officeDocument/2006/relationships" r:embed="rId5"/>
        <a:stretch/>
      </xdr:blipFill>
      <xdr:spPr>
        <a:xfrm>
          <a:off x="2762250" y="46872525"/>
          <a:ext cx="360" cy="94988"/>
        </a:xfrm>
        <a:prstGeom prst="rect">
          <a:avLst/>
        </a:prstGeom>
        <a:ln>
          <a:noFill/>
        </a:ln>
      </xdr:spPr>
    </xdr:pic>
    <xdr:clientData/>
  </xdr:oneCellAnchor>
  <xdr:oneCellAnchor>
    <xdr:from>
      <xdr:col>10</xdr:col>
      <xdr:colOff>0</xdr:colOff>
      <xdr:row>245</xdr:row>
      <xdr:rowOff>0</xdr:rowOff>
    </xdr:from>
    <xdr:ext cx="360" cy="60878"/>
    <xdr:pic>
      <xdr:nvPicPr>
        <xdr:cNvPr id="735" name="6 Imagen">
          <a:extLst>
            <a:ext uri="{FF2B5EF4-FFF2-40B4-BE49-F238E27FC236}">
              <a16:creationId xmlns:a16="http://schemas.microsoft.com/office/drawing/2014/main" id="{7E87AE12-B721-4AA2-A66B-93EB6F72628C}"/>
            </a:ext>
          </a:extLst>
        </xdr:cNvPr>
        <xdr:cNvPicPr/>
      </xdr:nvPicPr>
      <xdr:blipFill>
        <a:blip xmlns:r="http://schemas.openxmlformats.org/officeDocument/2006/relationships" r:embed="rId5"/>
        <a:stretch/>
      </xdr:blipFill>
      <xdr:spPr>
        <a:xfrm>
          <a:off x="2762250" y="46872525"/>
          <a:ext cx="360" cy="60878"/>
        </a:xfrm>
        <a:prstGeom prst="rect">
          <a:avLst/>
        </a:prstGeom>
        <a:ln>
          <a:noFill/>
        </a:ln>
      </xdr:spPr>
    </xdr:pic>
    <xdr:clientData/>
  </xdr:oneCellAnchor>
  <xdr:oneCellAnchor>
    <xdr:from>
      <xdr:col>10</xdr:col>
      <xdr:colOff>0</xdr:colOff>
      <xdr:row>245</xdr:row>
      <xdr:rowOff>0</xdr:rowOff>
    </xdr:from>
    <xdr:ext cx="360" cy="55635"/>
    <xdr:pic>
      <xdr:nvPicPr>
        <xdr:cNvPr id="736" name="6 Imagen">
          <a:extLst>
            <a:ext uri="{FF2B5EF4-FFF2-40B4-BE49-F238E27FC236}">
              <a16:creationId xmlns:a16="http://schemas.microsoft.com/office/drawing/2014/main" id="{45CC602A-D132-447B-9B7A-F95B2E074563}"/>
            </a:ext>
          </a:extLst>
        </xdr:cNvPr>
        <xdr:cNvPicPr/>
      </xdr:nvPicPr>
      <xdr:blipFill>
        <a:blip xmlns:r="http://schemas.openxmlformats.org/officeDocument/2006/relationships" r:embed="rId5"/>
        <a:stretch/>
      </xdr:blipFill>
      <xdr:spPr>
        <a:xfrm>
          <a:off x="2762250" y="46872525"/>
          <a:ext cx="360" cy="55635"/>
        </a:xfrm>
        <a:prstGeom prst="rect">
          <a:avLst/>
        </a:prstGeom>
        <a:ln>
          <a:noFill/>
        </a:ln>
      </xdr:spPr>
    </xdr:pic>
    <xdr:clientData/>
  </xdr:oneCellAnchor>
  <xdr:oneCellAnchor>
    <xdr:from>
      <xdr:col>10</xdr:col>
      <xdr:colOff>0</xdr:colOff>
      <xdr:row>245</xdr:row>
      <xdr:rowOff>0</xdr:rowOff>
    </xdr:from>
    <xdr:ext cx="360" cy="207382"/>
    <xdr:pic>
      <xdr:nvPicPr>
        <xdr:cNvPr id="737" name="6 Imagen">
          <a:extLst>
            <a:ext uri="{FF2B5EF4-FFF2-40B4-BE49-F238E27FC236}">
              <a16:creationId xmlns:a16="http://schemas.microsoft.com/office/drawing/2014/main" id="{AAEF576B-E719-4B3A-9998-5A9670226011}"/>
            </a:ext>
          </a:extLst>
        </xdr:cNvPr>
        <xdr:cNvPicPr/>
      </xdr:nvPicPr>
      <xdr:blipFill>
        <a:blip xmlns:r="http://schemas.openxmlformats.org/officeDocument/2006/relationships" r:embed="rId5"/>
        <a:stretch/>
      </xdr:blipFill>
      <xdr:spPr>
        <a:xfrm>
          <a:off x="2762250" y="46872525"/>
          <a:ext cx="360" cy="207382"/>
        </a:xfrm>
        <a:prstGeom prst="rect">
          <a:avLst/>
        </a:prstGeom>
        <a:ln>
          <a:noFill/>
        </a:ln>
      </xdr:spPr>
    </xdr:pic>
    <xdr:clientData/>
  </xdr:oneCellAnchor>
  <xdr:oneCellAnchor>
    <xdr:from>
      <xdr:col>10</xdr:col>
      <xdr:colOff>0</xdr:colOff>
      <xdr:row>245</xdr:row>
      <xdr:rowOff>0</xdr:rowOff>
    </xdr:from>
    <xdr:ext cx="360" cy="360"/>
    <xdr:pic>
      <xdr:nvPicPr>
        <xdr:cNvPr id="738" name="6 Imagen">
          <a:extLst>
            <a:ext uri="{FF2B5EF4-FFF2-40B4-BE49-F238E27FC236}">
              <a16:creationId xmlns:a16="http://schemas.microsoft.com/office/drawing/2014/main" id="{C74F5525-9E6C-465D-BF7E-8A7CA59CF675}"/>
            </a:ext>
          </a:extLst>
        </xdr:cNvPr>
        <xdr:cNvPicPr/>
      </xdr:nvPicPr>
      <xdr:blipFill>
        <a:blip xmlns:r="http://schemas.openxmlformats.org/officeDocument/2006/relationships" r:embed="rId5"/>
        <a:stretch/>
      </xdr:blipFill>
      <xdr:spPr>
        <a:xfrm>
          <a:off x="2762250" y="46872525"/>
          <a:ext cx="360" cy="360"/>
        </a:xfrm>
        <a:prstGeom prst="rect">
          <a:avLst/>
        </a:prstGeom>
        <a:ln>
          <a:noFill/>
        </a:ln>
      </xdr:spPr>
    </xdr:pic>
    <xdr:clientData/>
  </xdr:oneCellAnchor>
  <xdr:oneCellAnchor>
    <xdr:from>
      <xdr:col>10</xdr:col>
      <xdr:colOff>0</xdr:colOff>
      <xdr:row>245</xdr:row>
      <xdr:rowOff>0</xdr:rowOff>
    </xdr:from>
    <xdr:ext cx="130530" cy="3030"/>
    <xdr:pic>
      <xdr:nvPicPr>
        <xdr:cNvPr id="739" name="6 Imagen">
          <a:extLst>
            <a:ext uri="{FF2B5EF4-FFF2-40B4-BE49-F238E27FC236}">
              <a16:creationId xmlns:a16="http://schemas.microsoft.com/office/drawing/2014/main" id="{43203E7D-0610-4D76-96DF-4FA60683E568}"/>
            </a:ext>
          </a:extLst>
        </xdr:cNvPr>
        <xdr:cNvPicPr/>
      </xdr:nvPicPr>
      <xdr:blipFill>
        <a:blip xmlns:r="http://schemas.openxmlformats.org/officeDocument/2006/relationships" r:embed="rId5"/>
        <a:stretch/>
      </xdr:blipFill>
      <xdr:spPr>
        <a:xfrm>
          <a:off x="2762250" y="46872525"/>
          <a:ext cx="130530" cy="3030"/>
        </a:xfrm>
        <a:prstGeom prst="rect">
          <a:avLst/>
        </a:prstGeom>
        <a:ln>
          <a:noFill/>
        </a:ln>
      </xdr:spPr>
    </xdr:pic>
    <xdr:clientData/>
  </xdr:oneCellAnchor>
  <xdr:oneCellAnchor>
    <xdr:from>
      <xdr:col>10</xdr:col>
      <xdr:colOff>0</xdr:colOff>
      <xdr:row>245</xdr:row>
      <xdr:rowOff>0</xdr:rowOff>
    </xdr:from>
    <xdr:ext cx="360" cy="641107"/>
    <xdr:pic>
      <xdr:nvPicPr>
        <xdr:cNvPr id="741" name="6 Imagen">
          <a:extLst>
            <a:ext uri="{FF2B5EF4-FFF2-40B4-BE49-F238E27FC236}">
              <a16:creationId xmlns:a16="http://schemas.microsoft.com/office/drawing/2014/main" id="{C7DFE3CA-A50B-453B-86AD-FBBCCD4BA1BE}"/>
            </a:ext>
          </a:extLst>
        </xdr:cNvPr>
        <xdr:cNvPicPr/>
      </xdr:nvPicPr>
      <xdr:blipFill>
        <a:blip xmlns:r="http://schemas.openxmlformats.org/officeDocument/2006/relationships" r:embed="rId5"/>
        <a:stretch/>
      </xdr:blipFill>
      <xdr:spPr>
        <a:xfrm>
          <a:off x="2762250" y="46872525"/>
          <a:ext cx="360" cy="641107"/>
        </a:xfrm>
        <a:prstGeom prst="rect">
          <a:avLst/>
        </a:prstGeom>
        <a:ln>
          <a:noFill/>
        </a:ln>
      </xdr:spPr>
    </xdr:pic>
    <xdr:clientData/>
  </xdr:oneCellAnchor>
  <xdr:oneCellAnchor>
    <xdr:from>
      <xdr:col>10</xdr:col>
      <xdr:colOff>0</xdr:colOff>
      <xdr:row>245</xdr:row>
      <xdr:rowOff>0</xdr:rowOff>
    </xdr:from>
    <xdr:ext cx="360" cy="3450"/>
    <xdr:pic>
      <xdr:nvPicPr>
        <xdr:cNvPr id="742" name="6 Imagen">
          <a:extLst>
            <a:ext uri="{FF2B5EF4-FFF2-40B4-BE49-F238E27FC236}">
              <a16:creationId xmlns:a16="http://schemas.microsoft.com/office/drawing/2014/main" id="{8DC9BEF1-F723-4F91-BFFE-1311A8F1E872}"/>
            </a:ext>
          </a:extLst>
        </xdr:cNvPr>
        <xdr:cNvPicPr/>
      </xdr:nvPicPr>
      <xdr:blipFill>
        <a:blip xmlns:r="http://schemas.openxmlformats.org/officeDocument/2006/relationships" r:embed="rId5"/>
        <a:stretch/>
      </xdr:blipFill>
      <xdr:spPr>
        <a:xfrm>
          <a:off x="2762250" y="46872525"/>
          <a:ext cx="360" cy="3450"/>
        </a:xfrm>
        <a:prstGeom prst="rect">
          <a:avLst/>
        </a:prstGeom>
        <a:ln>
          <a:noFill/>
        </a:ln>
      </xdr:spPr>
    </xdr:pic>
    <xdr:clientData/>
  </xdr:oneCellAnchor>
  <xdr:oneCellAnchor>
    <xdr:from>
      <xdr:col>11</xdr:col>
      <xdr:colOff>1080</xdr:colOff>
      <xdr:row>245</xdr:row>
      <xdr:rowOff>0</xdr:rowOff>
    </xdr:from>
    <xdr:ext cx="360" cy="1545"/>
    <xdr:pic>
      <xdr:nvPicPr>
        <xdr:cNvPr id="748" name="6 Imagen">
          <a:extLst>
            <a:ext uri="{FF2B5EF4-FFF2-40B4-BE49-F238E27FC236}">
              <a16:creationId xmlns:a16="http://schemas.microsoft.com/office/drawing/2014/main" id="{46DA4A11-458C-4332-B2CA-4A4C8AA5A42D}"/>
            </a:ext>
          </a:extLst>
        </xdr:cNvPr>
        <xdr:cNvPicPr/>
      </xdr:nvPicPr>
      <xdr:blipFill>
        <a:blip xmlns:r="http://schemas.openxmlformats.org/officeDocument/2006/relationships" r:embed="rId5"/>
        <a:stretch/>
      </xdr:blipFill>
      <xdr:spPr>
        <a:xfrm>
          <a:off x="4458780" y="46872525"/>
          <a:ext cx="360" cy="1545"/>
        </a:xfrm>
        <a:prstGeom prst="rect">
          <a:avLst/>
        </a:prstGeom>
        <a:ln>
          <a:noFill/>
        </a:ln>
      </xdr:spPr>
    </xdr:pic>
    <xdr:clientData/>
  </xdr:oneCellAnchor>
  <xdr:oneCellAnchor>
    <xdr:from>
      <xdr:col>11</xdr:col>
      <xdr:colOff>1440</xdr:colOff>
      <xdr:row>245</xdr:row>
      <xdr:rowOff>0</xdr:rowOff>
    </xdr:from>
    <xdr:ext cx="360" cy="360"/>
    <xdr:pic>
      <xdr:nvPicPr>
        <xdr:cNvPr id="756" name="6 Imagen">
          <a:extLst>
            <a:ext uri="{FF2B5EF4-FFF2-40B4-BE49-F238E27FC236}">
              <a16:creationId xmlns:a16="http://schemas.microsoft.com/office/drawing/2014/main" id="{AEA789B7-20AE-4838-90A5-67E923DF1BAF}"/>
            </a:ext>
          </a:extLst>
        </xdr:cNvPr>
        <xdr:cNvPicPr/>
      </xdr:nvPicPr>
      <xdr:blipFill>
        <a:blip xmlns:r="http://schemas.openxmlformats.org/officeDocument/2006/relationships" r:embed="rId5"/>
        <a:stretch/>
      </xdr:blipFill>
      <xdr:spPr>
        <a:xfrm>
          <a:off x="4459140" y="46872525"/>
          <a:ext cx="360" cy="360"/>
        </a:xfrm>
        <a:prstGeom prst="rect">
          <a:avLst/>
        </a:prstGeom>
        <a:ln>
          <a:noFill/>
        </a:ln>
      </xdr:spPr>
    </xdr:pic>
    <xdr:clientData/>
  </xdr:oneCellAnchor>
  <xdr:oneCellAnchor>
    <xdr:from>
      <xdr:col>10</xdr:col>
      <xdr:colOff>0</xdr:colOff>
      <xdr:row>245</xdr:row>
      <xdr:rowOff>0</xdr:rowOff>
    </xdr:from>
    <xdr:ext cx="360" cy="43200"/>
    <xdr:pic>
      <xdr:nvPicPr>
        <xdr:cNvPr id="793" name="6 Imagen">
          <a:extLst>
            <a:ext uri="{FF2B5EF4-FFF2-40B4-BE49-F238E27FC236}">
              <a16:creationId xmlns:a16="http://schemas.microsoft.com/office/drawing/2014/main" id="{D3DF58CD-100A-4576-ADCC-F903A4991EC8}"/>
            </a:ext>
          </a:extLst>
        </xdr:cNvPr>
        <xdr:cNvPicPr/>
      </xdr:nvPicPr>
      <xdr:blipFill>
        <a:blip xmlns:r="http://schemas.openxmlformats.org/officeDocument/2006/relationships" r:embed="rId5"/>
        <a:stretch/>
      </xdr:blipFill>
      <xdr:spPr>
        <a:xfrm>
          <a:off x="2762250" y="46872525"/>
          <a:ext cx="360" cy="43200"/>
        </a:xfrm>
        <a:prstGeom prst="rect">
          <a:avLst/>
        </a:prstGeom>
        <a:ln>
          <a:noFill/>
        </a:ln>
      </xdr:spPr>
    </xdr:pic>
    <xdr:clientData/>
  </xdr:oneCellAnchor>
  <xdr:oneCellAnchor>
    <xdr:from>
      <xdr:col>10</xdr:col>
      <xdr:colOff>0</xdr:colOff>
      <xdr:row>245</xdr:row>
      <xdr:rowOff>0</xdr:rowOff>
    </xdr:from>
    <xdr:ext cx="360" cy="101671"/>
    <xdr:pic>
      <xdr:nvPicPr>
        <xdr:cNvPr id="794" name="6 Imagen">
          <a:extLst>
            <a:ext uri="{FF2B5EF4-FFF2-40B4-BE49-F238E27FC236}">
              <a16:creationId xmlns:a16="http://schemas.microsoft.com/office/drawing/2014/main" id="{C8F33FBF-6837-4A57-A2AC-3EA352252BD4}"/>
            </a:ext>
          </a:extLst>
        </xdr:cNvPr>
        <xdr:cNvPicPr/>
      </xdr:nvPicPr>
      <xdr:blipFill>
        <a:blip xmlns:r="http://schemas.openxmlformats.org/officeDocument/2006/relationships" r:embed="rId5"/>
        <a:stretch/>
      </xdr:blipFill>
      <xdr:spPr>
        <a:xfrm>
          <a:off x="2762250" y="46872525"/>
          <a:ext cx="360" cy="101671"/>
        </a:xfrm>
        <a:prstGeom prst="rect">
          <a:avLst/>
        </a:prstGeom>
        <a:ln>
          <a:noFill/>
        </a:ln>
      </xdr:spPr>
    </xdr:pic>
    <xdr:clientData/>
  </xdr:oneCellAnchor>
  <xdr:oneCellAnchor>
    <xdr:from>
      <xdr:col>10</xdr:col>
      <xdr:colOff>0</xdr:colOff>
      <xdr:row>245</xdr:row>
      <xdr:rowOff>0</xdr:rowOff>
    </xdr:from>
    <xdr:ext cx="360" cy="43560"/>
    <xdr:pic>
      <xdr:nvPicPr>
        <xdr:cNvPr id="796" name="6 Imagen">
          <a:extLst>
            <a:ext uri="{FF2B5EF4-FFF2-40B4-BE49-F238E27FC236}">
              <a16:creationId xmlns:a16="http://schemas.microsoft.com/office/drawing/2014/main" id="{769F3084-847A-45B5-8F2C-1AAC4D069497}"/>
            </a:ext>
          </a:extLst>
        </xdr:cNvPr>
        <xdr:cNvPicPr/>
      </xdr:nvPicPr>
      <xdr:blipFill>
        <a:blip xmlns:r="http://schemas.openxmlformats.org/officeDocument/2006/relationships" r:embed="rId5"/>
        <a:stretch/>
      </xdr:blipFill>
      <xdr:spPr>
        <a:xfrm>
          <a:off x="2762250" y="46872525"/>
          <a:ext cx="360" cy="43560"/>
        </a:xfrm>
        <a:prstGeom prst="rect">
          <a:avLst/>
        </a:prstGeom>
        <a:ln>
          <a:noFill/>
        </a:ln>
      </xdr:spPr>
    </xdr:pic>
    <xdr:clientData/>
  </xdr:oneCellAnchor>
  <xdr:oneCellAnchor>
    <xdr:from>
      <xdr:col>10</xdr:col>
      <xdr:colOff>0</xdr:colOff>
      <xdr:row>245</xdr:row>
      <xdr:rowOff>0</xdr:rowOff>
    </xdr:from>
    <xdr:ext cx="360" cy="103833"/>
    <xdr:pic>
      <xdr:nvPicPr>
        <xdr:cNvPr id="797" name="6 Imagen">
          <a:extLst>
            <a:ext uri="{FF2B5EF4-FFF2-40B4-BE49-F238E27FC236}">
              <a16:creationId xmlns:a16="http://schemas.microsoft.com/office/drawing/2014/main" id="{5D1BEF8B-D1A0-4534-86DB-029AECBC6649}"/>
            </a:ext>
          </a:extLst>
        </xdr:cNvPr>
        <xdr:cNvPicPr/>
      </xdr:nvPicPr>
      <xdr:blipFill>
        <a:blip xmlns:r="http://schemas.openxmlformats.org/officeDocument/2006/relationships" r:embed="rId5"/>
        <a:stretch/>
      </xdr:blipFill>
      <xdr:spPr>
        <a:xfrm>
          <a:off x="2762250" y="46872525"/>
          <a:ext cx="360" cy="103833"/>
        </a:xfrm>
        <a:prstGeom prst="rect">
          <a:avLst/>
        </a:prstGeom>
        <a:ln>
          <a:noFill/>
        </a:ln>
      </xdr:spPr>
    </xdr:pic>
    <xdr:clientData/>
  </xdr:oneCellAnchor>
  <xdr:oneCellAnchor>
    <xdr:from>
      <xdr:col>10</xdr:col>
      <xdr:colOff>0</xdr:colOff>
      <xdr:row>245</xdr:row>
      <xdr:rowOff>0</xdr:rowOff>
    </xdr:from>
    <xdr:ext cx="360" cy="244292"/>
    <xdr:pic>
      <xdr:nvPicPr>
        <xdr:cNvPr id="798" name="6 Imagen">
          <a:extLst>
            <a:ext uri="{FF2B5EF4-FFF2-40B4-BE49-F238E27FC236}">
              <a16:creationId xmlns:a16="http://schemas.microsoft.com/office/drawing/2014/main" id="{10990BFC-13A1-4BBA-9567-7F81796960D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360"/>
    <xdr:pic>
      <xdr:nvPicPr>
        <xdr:cNvPr id="799" name="6 Imagen">
          <a:extLst>
            <a:ext uri="{FF2B5EF4-FFF2-40B4-BE49-F238E27FC236}">
              <a16:creationId xmlns:a16="http://schemas.microsoft.com/office/drawing/2014/main" id="{CA19041E-179F-4D76-A14F-BD9670255747}"/>
            </a:ext>
          </a:extLst>
        </xdr:cNvPr>
        <xdr:cNvPicPr/>
      </xdr:nvPicPr>
      <xdr:blipFill>
        <a:blip xmlns:r="http://schemas.openxmlformats.org/officeDocument/2006/relationships" r:embed="rId5"/>
        <a:stretch/>
      </xdr:blipFill>
      <xdr:spPr>
        <a:xfrm>
          <a:off x="2762250" y="46872525"/>
          <a:ext cx="360" cy="360"/>
        </a:xfrm>
        <a:prstGeom prst="rect">
          <a:avLst/>
        </a:prstGeom>
        <a:ln>
          <a:noFill/>
        </a:ln>
      </xdr:spPr>
    </xdr:pic>
    <xdr:clientData/>
  </xdr:oneCellAnchor>
  <xdr:oneCellAnchor>
    <xdr:from>
      <xdr:col>10</xdr:col>
      <xdr:colOff>0</xdr:colOff>
      <xdr:row>245</xdr:row>
      <xdr:rowOff>0</xdr:rowOff>
    </xdr:from>
    <xdr:ext cx="360" cy="495602"/>
    <xdr:pic>
      <xdr:nvPicPr>
        <xdr:cNvPr id="800" name="6 Imagen">
          <a:extLst>
            <a:ext uri="{FF2B5EF4-FFF2-40B4-BE49-F238E27FC236}">
              <a16:creationId xmlns:a16="http://schemas.microsoft.com/office/drawing/2014/main" id="{3C0850AC-BE50-43BA-9415-F37E5A60CF63}"/>
            </a:ext>
          </a:extLst>
        </xdr:cNvPr>
        <xdr:cNvPicPr/>
      </xdr:nvPicPr>
      <xdr:blipFill>
        <a:blip xmlns:r="http://schemas.openxmlformats.org/officeDocument/2006/relationships" r:embed="rId5"/>
        <a:stretch/>
      </xdr:blipFill>
      <xdr:spPr>
        <a:xfrm>
          <a:off x="2762250" y="46872525"/>
          <a:ext cx="360" cy="495602"/>
        </a:xfrm>
        <a:prstGeom prst="rect">
          <a:avLst/>
        </a:prstGeom>
        <a:ln>
          <a:noFill/>
        </a:ln>
      </xdr:spPr>
    </xdr:pic>
    <xdr:clientData/>
  </xdr:oneCellAnchor>
  <xdr:oneCellAnchor>
    <xdr:from>
      <xdr:col>10</xdr:col>
      <xdr:colOff>0</xdr:colOff>
      <xdr:row>245</xdr:row>
      <xdr:rowOff>0</xdr:rowOff>
    </xdr:from>
    <xdr:ext cx="360" cy="360"/>
    <xdr:pic>
      <xdr:nvPicPr>
        <xdr:cNvPr id="801" name="6 Imagen">
          <a:extLst>
            <a:ext uri="{FF2B5EF4-FFF2-40B4-BE49-F238E27FC236}">
              <a16:creationId xmlns:a16="http://schemas.microsoft.com/office/drawing/2014/main" id="{28105760-0FF3-460C-BA7B-916BB870FA67}"/>
            </a:ext>
          </a:extLst>
        </xdr:cNvPr>
        <xdr:cNvPicPr/>
      </xdr:nvPicPr>
      <xdr:blipFill>
        <a:blip xmlns:r="http://schemas.openxmlformats.org/officeDocument/2006/relationships" r:embed="rId5"/>
        <a:stretch/>
      </xdr:blipFill>
      <xdr:spPr>
        <a:xfrm>
          <a:off x="2762250" y="46872525"/>
          <a:ext cx="360" cy="360"/>
        </a:xfrm>
        <a:prstGeom prst="rect">
          <a:avLst/>
        </a:prstGeom>
        <a:ln>
          <a:noFill/>
        </a:ln>
      </xdr:spPr>
    </xdr:pic>
    <xdr:clientData/>
  </xdr:oneCellAnchor>
  <xdr:oneCellAnchor>
    <xdr:from>
      <xdr:col>10</xdr:col>
      <xdr:colOff>0</xdr:colOff>
      <xdr:row>245</xdr:row>
      <xdr:rowOff>0</xdr:rowOff>
    </xdr:from>
    <xdr:ext cx="360" cy="244292"/>
    <xdr:pic>
      <xdr:nvPicPr>
        <xdr:cNvPr id="802" name="6 Imagen">
          <a:extLst>
            <a:ext uri="{FF2B5EF4-FFF2-40B4-BE49-F238E27FC236}">
              <a16:creationId xmlns:a16="http://schemas.microsoft.com/office/drawing/2014/main" id="{370BF54C-D868-4655-A87F-149239341B8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03" name="6 Imagen">
          <a:extLst>
            <a:ext uri="{FF2B5EF4-FFF2-40B4-BE49-F238E27FC236}">
              <a16:creationId xmlns:a16="http://schemas.microsoft.com/office/drawing/2014/main" id="{3565505F-393D-4FCC-A9B6-8286FA21D99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04" name="6 Imagen">
          <a:extLst>
            <a:ext uri="{FF2B5EF4-FFF2-40B4-BE49-F238E27FC236}">
              <a16:creationId xmlns:a16="http://schemas.microsoft.com/office/drawing/2014/main" id="{230BB4FB-4B26-4753-A358-49FA8E642B3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05" name="6 Imagen">
          <a:extLst>
            <a:ext uri="{FF2B5EF4-FFF2-40B4-BE49-F238E27FC236}">
              <a16:creationId xmlns:a16="http://schemas.microsoft.com/office/drawing/2014/main" id="{DBC45670-E136-4CE6-ADF6-0B521F437F7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06" name="6 Imagen">
          <a:extLst>
            <a:ext uri="{FF2B5EF4-FFF2-40B4-BE49-F238E27FC236}">
              <a16:creationId xmlns:a16="http://schemas.microsoft.com/office/drawing/2014/main" id="{C307065F-B2ED-4BCB-99A5-9F4021944B1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07" name="6 Imagen">
          <a:extLst>
            <a:ext uri="{FF2B5EF4-FFF2-40B4-BE49-F238E27FC236}">
              <a16:creationId xmlns:a16="http://schemas.microsoft.com/office/drawing/2014/main" id="{E43712C7-201B-4C66-BA8C-EC8EC1435C2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08" name="6 Imagen">
          <a:extLst>
            <a:ext uri="{FF2B5EF4-FFF2-40B4-BE49-F238E27FC236}">
              <a16:creationId xmlns:a16="http://schemas.microsoft.com/office/drawing/2014/main" id="{4CA208F5-2708-479A-B932-AFE0F59C90F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09" name="6 Imagen">
          <a:extLst>
            <a:ext uri="{FF2B5EF4-FFF2-40B4-BE49-F238E27FC236}">
              <a16:creationId xmlns:a16="http://schemas.microsoft.com/office/drawing/2014/main" id="{4BF5FFA7-3C34-4BBA-8B62-1E4FBF46C52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0" name="6 Imagen">
          <a:extLst>
            <a:ext uri="{FF2B5EF4-FFF2-40B4-BE49-F238E27FC236}">
              <a16:creationId xmlns:a16="http://schemas.microsoft.com/office/drawing/2014/main" id="{19A53369-0F50-43E5-A527-3918107C3A7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1" name="6 Imagen">
          <a:extLst>
            <a:ext uri="{FF2B5EF4-FFF2-40B4-BE49-F238E27FC236}">
              <a16:creationId xmlns:a16="http://schemas.microsoft.com/office/drawing/2014/main" id="{CE09C2D4-5AF4-4662-8E11-D12C2F5567F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2" name="6 Imagen">
          <a:extLst>
            <a:ext uri="{FF2B5EF4-FFF2-40B4-BE49-F238E27FC236}">
              <a16:creationId xmlns:a16="http://schemas.microsoft.com/office/drawing/2014/main" id="{D77B7811-DE2F-4B46-81AA-9B3FD013A0B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3" name="6 Imagen">
          <a:extLst>
            <a:ext uri="{FF2B5EF4-FFF2-40B4-BE49-F238E27FC236}">
              <a16:creationId xmlns:a16="http://schemas.microsoft.com/office/drawing/2014/main" id="{C1513406-0317-4EA8-A5AF-5E760E26AB7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4" name="6 Imagen">
          <a:extLst>
            <a:ext uri="{FF2B5EF4-FFF2-40B4-BE49-F238E27FC236}">
              <a16:creationId xmlns:a16="http://schemas.microsoft.com/office/drawing/2014/main" id="{179A597E-5E7A-4762-AB37-A53C3F43DD6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5" name="6 Imagen">
          <a:extLst>
            <a:ext uri="{FF2B5EF4-FFF2-40B4-BE49-F238E27FC236}">
              <a16:creationId xmlns:a16="http://schemas.microsoft.com/office/drawing/2014/main" id="{C662565D-1E2F-41FF-AE89-355B558ABCE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6" name="6 Imagen">
          <a:extLst>
            <a:ext uri="{FF2B5EF4-FFF2-40B4-BE49-F238E27FC236}">
              <a16:creationId xmlns:a16="http://schemas.microsoft.com/office/drawing/2014/main" id="{8847085A-2A2F-4B18-99E6-54B386606EE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7" name="6 Imagen">
          <a:extLst>
            <a:ext uri="{FF2B5EF4-FFF2-40B4-BE49-F238E27FC236}">
              <a16:creationId xmlns:a16="http://schemas.microsoft.com/office/drawing/2014/main" id="{F4D0F8C9-B39E-4AAF-8673-00D953AF5DD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8" name="6 Imagen">
          <a:extLst>
            <a:ext uri="{FF2B5EF4-FFF2-40B4-BE49-F238E27FC236}">
              <a16:creationId xmlns:a16="http://schemas.microsoft.com/office/drawing/2014/main" id="{A96EDA8A-F860-49F4-8A92-455860B9F77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19" name="6 Imagen">
          <a:extLst>
            <a:ext uri="{FF2B5EF4-FFF2-40B4-BE49-F238E27FC236}">
              <a16:creationId xmlns:a16="http://schemas.microsoft.com/office/drawing/2014/main" id="{4F975219-761A-4AA6-9A67-F2C98F65013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0" name="6 Imagen">
          <a:extLst>
            <a:ext uri="{FF2B5EF4-FFF2-40B4-BE49-F238E27FC236}">
              <a16:creationId xmlns:a16="http://schemas.microsoft.com/office/drawing/2014/main" id="{5CEF6B8E-5179-48F7-863B-EE57A73298D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1" name="6 Imagen">
          <a:extLst>
            <a:ext uri="{FF2B5EF4-FFF2-40B4-BE49-F238E27FC236}">
              <a16:creationId xmlns:a16="http://schemas.microsoft.com/office/drawing/2014/main" id="{DD10C20A-716B-4111-A73D-E8A86C51929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2" name="6 Imagen">
          <a:extLst>
            <a:ext uri="{FF2B5EF4-FFF2-40B4-BE49-F238E27FC236}">
              <a16:creationId xmlns:a16="http://schemas.microsoft.com/office/drawing/2014/main" id="{DFFA7F4E-1B2D-4471-843D-06C220D40A4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3" name="6 Imagen">
          <a:extLst>
            <a:ext uri="{FF2B5EF4-FFF2-40B4-BE49-F238E27FC236}">
              <a16:creationId xmlns:a16="http://schemas.microsoft.com/office/drawing/2014/main" id="{305950C1-A253-4D8E-B7CB-90D6190DE06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4" name="6 Imagen">
          <a:extLst>
            <a:ext uri="{FF2B5EF4-FFF2-40B4-BE49-F238E27FC236}">
              <a16:creationId xmlns:a16="http://schemas.microsoft.com/office/drawing/2014/main" id="{0D3880EA-7223-491C-8D18-B03665C8026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5" name="6 Imagen">
          <a:extLst>
            <a:ext uri="{FF2B5EF4-FFF2-40B4-BE49-F238E27FC236}">
              <a16:creationId xmlns:a16="http://schemas.microsoft.com/office/drawing/2014/main" id="{D971498B-BA5D-46FF-90D7-67438B9CD0F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6" name="6 Imagen">
          <a:extLst>
            <a:ext uri="{FF2B5EF4-FFF2-40B4-BE49-F238E27FC236}">
              <a16:creationId xmlns:a16="http://schemas.microsoft.com/office/drawing/2014/main" id="{54AAA43F-031B-4E2C-BB38-71DF9329743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7" name="6 Imagen">
          <a:extLst>
            <a:ext uri="{FF2B5EF4-FFF2-40B4-BE49-F238E27FC236}">
              <a16:creationId xmlns:a16="http://schemas.microsoft.com/office/drawing/2014/main" id="{7F2D7B70-3BEE-41D9-884C-185CCD73B53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8" name="6 Imagen">
          <a:extLst>
            <a:ext uri="{FF2B5EF4-FFF2-40B4-BE49-F238E27FC236}">
              <a16:creationId xmlns:a16="http://schemas.microsoft.com/office/drawing/2014/main" id="{5D877CE7-B3AD-4DB0-9244-28E5836DD5B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29" name="6 Imagen">
          <a:extLst>
            <a:ext uri="{FF2B5EF4-FFF2-40B4-BE49-F238E27FC236}">
              <a16:creationId xmlns:a16="http://schemas.microsoft.com/office/drawing/2014/main" id="{40EAF27C-F6D5-4FFD-A8E3-ECC8073F136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0" name="6 Imagen">
          <a:extLst>
            <a:ext uri="{FF2B5EF4-FFF2-40B4-BE49-F238E27FC236}">
              <a16:creationId xmlns:a16="http://schemas.microsoft.com/office/drawing/2014/main" id="{9B0D01BA-718A-42CF-BA17-79E04580377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1" name="6 Imagen">
          <a:extLst>
            <a:ext uri="{FF2B5EF4-FFF2-40B4-BE49-F238E27FC236}">
              <a16:creationId xmlns:a16="http://schemas.microsoft.com/office/drawing/2014/main" id="{50D7F93B-F8E6-4E3F-87BB-C24A7E2BF73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2" name="6 Imagen">
          <a:extLst>
            <a:ext uri="{FF2B5EF4-FFF2-40B4-BE49-F238E27FC236}">
              <a16:creationId xmlns:a16="http://schemas.microsoft.com/office/drawing/2014/main" id="{4C4B60B0-34A1-453B-9B6A-228628C5D60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3" name="6 Imagen">
          <a:extLst>
            <a:ext uri="{FF2B5EF4-FFF2-40B4-BE49-F238E27FC236}">
              <a16:creationId xmlns:a16="http://schemas.microsoft.com/office/drawing/2014/main" id="{2988D68B-6BA9-4201-B532-91FD67D1BEB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4" name="6 Imagen">
          <a:extLst>
            <a:ext uri="{FF2B5EF4-FFF2-40B4-BE49-F238E27FC236}">
              <a16:creationId xmlns:a16="http://schemas.microsoft.com/office/drawing/2014/main" id="{3137EDCD-2ACC-400C-8EBD-8675907B4842}"/>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5" name="6 Imagen">
          <a:extLst>
            <a:ext uri="{FF2B5EF4-FFF2-40B4-BE49-F238E27FC236}">
              <a16:creationId xmlns:a16="http://schemas.microsoft.com/office/drawing/2014/main" id="{CC716DC2-972A-42AE-A6F0-F6D5BBAAE35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6" name="6 Imagen">
          <a:extLst>
            <a:ext uri="{FF2B5EF4-FFF2-40B4-BE49-F238E27FC236}">
              <a16:creationId xmlns:a16="http://schemas.microsoft.com/office/drawing/2014/main" id="{143D34AD-9035-411B-AAC4-B3F632E5014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7" name="6 Imagen">
          <a:extLst>
            <a:ext uri="{FF2B5EF4-FFF2-40B4-BE49-F238E27FC236}">
              <a16:creationId xmlns:a16="http://schemas.microsoft.com/office/drawing/2014/main" id="{EE6A6279-DD83-417F-AAC0-28A2DA7CD01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38" name="6 Imagen">
          <a:extLst>
            <a:ext uri="{FF2B5EF4-FFF2-40B4-BE49-F238E27FC236}">
              <a16:creationId xmlns:a16="http://schemas.microsoft.com/office/drawing/2014/main" id="{F70FD6D5-D380-4EEE-99A4-D1C6B461336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11</xdr:col>
      <xdr:colOff>3240</xdr:colOff>
      <xdr:row>245</xdr:row>
      <xdr:rowOff>0</xdr:rowOff>
    </xdr:from>
    <xdr:ext cx="360" cy="360"/>
    <xdr:pic>
      <xdr:nvPicPr>
        <xdr:cNvPr id="839" name="6 Imagen">
          <a:extLst>
            <a:ext uri="{FF2B5EF4-FFF2-40B4-BE49-F238E27FC236}">
              <a16:creationId xmlns:a16="http://schemas.microsoft.com/office/drawing/2014/main" id="{37EFD4AC-24F6-49EA-A856-57F99795708E}"/>
            </a:ext>
          </a:extLst>
        </xdr:cNvPr>
        <xdr:cNvPicPr/>
      </xdr:nvPicPr>
      <xdr:blipFill>
        <a:blip xmlns:r="http://schemas.openxmlformats.org/officeDocument/2006/relationships" r:embed="rId5"/>
        <a:stretch/>
      </xdr:blipFill>
      <xdr:spPr>
        <a:xfrm>
          <a:off x="4460940" y="46872525"/>
          <a:ext cx="360" cy="360"/>
        </a:xfrm>
        <a:prstGeom prst="rect">
          <a:avLst/>
        </a:prstGeom>
        <a:ln>
          <a:noFill/>
        </a:ln>
      </xdr:spPr>
    </xdr:pic>
    <xdr:clientData/>
  </xdr:oneCellAnchor>
  <xdr:oneCellAnchor>
    <xdr:from>
      <xdr:col>10</xdr:col>
      <xdr:colOff>0</xdr:colOff>
      <xdr:row>245</xdr:row>
      <xdr:rowOff>0</xdr:rowOff>
    </xdr:from>
    <xdr:ext cx="360" cy="244292"/>
    <xdr:pic>
      <xdr:nvPicPr>
        <xdr:cNvPr id="841" name="6 Imagen">
          <a:extLst>
            <a:ext uri="{FF2B5EF4-FFF2-40B4-BE49-F238E27FC236}">
              <a16:creationId xmlns:a16="http://schemas.microsoft.com/office/drawing/2014/main" id="{892A1FDB-F7CD-473D-BF4E-10514821C999}"/>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42" name="6 Imagen">
          <a:extLst>
            <a:ext uri="{FF2B5EF4-FFF2-40B4-BE49-F238E27FC236}">
              <a16:creationId xmlns:a16="http://schemas.microsoft.com/office/drawing/2014/main" id="{A96B7AC1-FF73-499E-9E48-46A1B0A3FA2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43" name="6 Imagen">
          <a:extLst>
            <a:ext uri="{FF2B5EF4-FFF2-40B4-BE49-F238E27FC236}">
              <a16:creationId xmlns:a16="http://schemas.microsoft.com/office/drawing/2014/main" id="{E968F912-08F9-4790-A54E-0C7E1BD3927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44" name="6 Imagen">
          <a:extLst>
            <a:ext uri="{FF2B5EF4-FFF2-40B4-BE49-F238E27FC236}">
              <a16:creationId xmlns:a16="http://schemas.microsoft.com/office/drawing/2014/main" id="{87D92314-FADC-46C2-A565-CBFC739D2C0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45" name="6 Imagen">
          <a:extLst>
            <a:ext uri="{FF2B5EF4-FFF2-40B4-BE49-F238E27FC236}">
              <a16:creationId xmlns:a16="http://schemas.microsoft.com/office/drawing/2014/main" id="{02AF6CA1-875F-4CF0-85ED-4F2B6A14FE4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46" name="6 Imagen">
          <a:extLst>
            <a:ext uri="{FF2B5EF4-FFF2-40B4-BE49-F238E27FC236}">
              <a16:creationId xmlns:a16="http://schemas.microsoft.com/office/drawing/2014/main" id="{D7334D91-2C34-401B-B6A6-169B9952BB8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47" name="6 Imagen">
          <a:extLst>
            <a:ext uri="{FF2B5EF4-FFF2-40B4-BE49-F238E27FC236}">
              <a16:creationId xmlns:a16="http://schemas.microsoft.com/office/drawing/2014/main" id="{6ED88D2C-21DF-46B1-B8D9-358D22D4062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48" name="6 Imagen">
          <a:extLst>
            <a:ext uri="{FF2B5EF4-FFF2-40B4-BE49-F238E27FC236}">
              <a16:creationId xmlns:a16="http://schemas.microsoft.com/office/drawing/2014/main" id="{DF3A50C1-1254-4C0C-B627-C9A814DA72D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49" name="6 Imagen">
          <a:extLst>
            <a:ext uri="{FF2B5EF4-FFF2-40B4-BE49-F238E27FC236}">
              <a16:creationId xmlns:a16="http://schemas.microsoft.com/office/drawing/2014/main" id="{0C646BF9-E19D-4B6A-B1AC-4E05E704F4B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0" name="6 Imagen">
          <a:extLst>
            <a:ext uri="{FF2B5EF4-FFF2-40B4-BE49-F238E27FC236}">
              <a16:creationId xmlns:a16="http://schemas.microsoft.com/office/drawing/2014/main" id="{AE075BEC-6F65-4607-92BE-2AB3FDEA8AF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1" name="6 Imagen">
          <a:extLst>
            <a:ext uri="{FF2B5EF4-FFF2-40B4-BE49-F238E27FC236}">
              <a16:creationId xmlns:a16="http://schemas.microsoft.com/office/drawing/2014/main" id="{034A329F-B683-4250-A1E9-14C96353CDD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2" name="6 Imagen">
          <a:extLst>
            <a:ext uri="{FF2B5EF4-FFF2-40B4-BE49-F238E27FC236}">
              <a16:creationId xmlns:a16="http://schemas.microsoft.com/office/drawing/2014/main" id="{9B7342E3-1E7B-4B39-A3F6-79144B6B13C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3" name="6 Imagen">
          <a:extLst>
            <a:ext uri="{FF2B5EF4-FFF2-40B4-BE49-F238E27FC236}">
              <a16:creationId xmlns:a16="http://schemas.microsoft.com/office/drawing/2014/main" id="{2D3C9707-9F0F-4C0D-9E0E-27695CFBC96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4" name="6 Imagen">
          <a:extLst>
            <a:ext uri="{FF2B5EF4-FFF2-40B4-BE49-F238E27FC236}">
              <a16:creationId xmlns:a16="http://schemas.microsoft.com/office/drawing/2014/main" id="{1B156F3E-D8C4-42EF-A78E-5C8E0DC84892}"/>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5" name="6 Imagen">
          <a:extLst>
            <a:ext uri="{FF2B5EF4-FFF2-40B4-BE49-F238E27FC236}">
              <a16:creationId xmlns:a16="http://schemas.microsoft.com/office/drawing/2014/main" id="{40EA598D-541C-4909-B058-AFFBD66DBAC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6" name="6 Imagen">
          <a:extLst>
            <a:ext uri="{FF2B5EF4-FFF2-40B4-BE49-F238E27FC236}">
              <a16:creationId xmlns:a16="http://schemas.microsoft.com/office/drawing/2014/main" id="{5EC19E45-32C6-4100-9A42-CF8C707D48B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7" name="6 Imagen">
          <a:extLst>
            <a:ext uri="{FF2B5EF4-FFF2-40B4-BE49-F238E27FC236}">
              <a16:creationId xmlns:a16="http://schemas.microsoft.com/office/drawing/2014/main" id="{22B759A2-E89C-4767-A0BF-E3C4AD0D94A9}"/>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8" name="6 Imagen">
          <a:extLst>
            <a:ext uri="{FF2B5EF4-FFF2-40B4-BE49-F238E27FC236}">
              <a16:creationId xmlns:a16="http://schemas.microsoft.com/office/drawing/2014/main" id="{09C348DF-DF3B-4B06-BB3D-88193A7B1E5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59" name="6 Imagen">
          <a:extLst>
            <a:ext uri="{FF2B5EF4-FFF2-40B4-BE49-F238E27FC236}">
              <a16:creationId xmlns:a16="http://schemas.microsoft.com/office/drawing/2014/main" id="{F5DC8E04-7978-498D-8C87-DF803CC2458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0" name="6 Imagen">
          <a:extLst>
            <a:ext uri="{FF2B5EF4-FFF2-40B4-BE49-F238E27FC236}">
              <a16:creationId xmlns:a16="http://schemas.microsoft.com/office/drawing/2014/main" id="{1CD773B2-67DF-4E6A-BF5B-800F844313E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1" name="6 Imagen">
          <a:extLst>
            <a:ext uri="{FF2B5EF4-FFF2-40B4-BE49-F238E27FC236}">
              <a16:creationId xmlns:a16="http://schemas.microsoft.com/office/drawing/2014/main" id="{CA0701D4-4F91-402D-9468-77B62C7413D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2" name="6 Imagen">
          <a:extLst>
            <a:ext uri="{FF2B5EF4-FFF2-40B4-BE49-F238E27FC236}">
              <a16:creationId xmlns:a16="http://schemas.microsoft.com/office/drawing/2014/main" id="{C72D7FE3-5891-4B6F-9446-354E89CF16E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3" name="6 Imagen">
          <a:extLst>
            <a:ext uri="{FF2B5EF4-FFF2-40B4-BE49-F238E27FC236}">
              <a16:creationId xmlns:a16="http://schemas.microsoft.com/office/drawing/2014/main" id="{3B14249A-A351-4BAD-BF0D-2FE664C3BDE2}"/>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4" name="6 Imagen">
          <a:extLst>
            <a:ext uri="{FF2B5EF4-FFF2-40B4-BE49-F238E27FC236}">
              <a16:creationId xmlns:a16="http://schemas.microsoft.com/office/drawing/2014/main" id="{7869132C-DA31-4FAB-A164-49214AA760F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5" name="6 Imagen">
          <a:extLst>
            <a:ext uri="{FF2B5EF4-FFF2-40B4-BE49-F238E27FC236}">
              <a16:creationId xmlns:a16="http://schemas.microsoft.com/office/drawing/2014/main" id="{D466414E-5D0B-4BA0-A077-88FE9B7D477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6" name="6 Imagen">
          <a:extLst>
            <a:ext uri="{FF2B5EF4-FFF2-40B4-BE49-F238E27FC236}">
              <a16:creationId xmlns:a16="http://schemas.microsoft.com/office/drawing/2014/main" id="{6BAB4A90-A223-4BB2-82B8-34DB3B5D8891}"/>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7" name="6 Imagen">
          <a:extLst>
            <a:ext uri="{FF2B5EF4-FFF2-40B4-BE49-F238E27FC236}">
              <a16:creationId xmlns:a16="http://schemas.microsoft.com/office/drawing/2014/main" id="{236C1756-21EA-4C5D-AC50-4005B7842F3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8" name="6 Imagen">
          <a:extLst>
            <a:ext uri="{FF2B5EF4-FFF2-40B4-BE49-F238E27FC236}">
              <a16:creationId xmlns:a16="http://schemas.microsoft.com/office/drawing/2014/main" id="{744BAE3B-583B-422C-B83C-9DD7CE26793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69" name="6 Imagen">
          <a:extLst>
            <a:ext uri="{FF2B5EF4-FFF2-40B4-BE49-F238E27FC236}">
              <a16:creationId xmlns:a16="http://schemas.microsoft.com/office/drawing/2014/main" id="{CED2C32A-22EE-460B-8AA6-835B28B41D02}"/>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0" name="6 Imagen">
          <a:extLst>
            <a:ext uri="{FF2B5EF4-FFF2-40B4-BE49-F238E27FC236}">
              <a16:creationId xmlns:a16="http://schemas.microsoft.com/office/drawing/2014/main" id="{B46117C6-7D9A-4A10-888D-2A40AD07694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1" name="6 Imagen">
          <a:extLst>
            <a:ext uri="{FF2B5EF4-FFF2-40B4-BE49-F238E27FC236}">
              <a16:creationId xmlns:a16="http://schemas.microsoft.com/office/drawing/2014/main" id="{8ACDBA13-AB8E-4EE1-867B-E3DE4D1AA15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2" name="6 Imagen">
          <a:extLst>
            <a:ext uri="{FF2B5EF4-FFF2-40B4-BE49-F238E27FC236}">
              <a16:creationId xmlns:a16="http://schemas.microsoft.com/office/drawing/2014/main" id="{B1B06CFC-A7F5-4968-979A-7032A1A656D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3" name="6 Imagen">
          <a:extLst>
            <a:ext uri="{FF2B5EF4-FFF2-40B4-BE49-F238E27FC236}">
              <a16:creationId xmlns:a16="http://schemas.microsoft.com/office/drawing/2014/main" id="{37461281-0A8D-4E85-81BD-32F266B694F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4" name="6 Imagen">
          <a:extLst>
            <a:ext uri="{FF2B5EF4-FFF2-40B4-BE49-F238E27FC236}">
              <a16:creationId xmlns:a16="http://schemas.microsoft.com/office/drawing/2014/main" id="{9525E1F0-D414-414D-B058-6787ACB6DCD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5" name="6 Imagen">
          <a:extLst>
            <a:ext uri="{FF2B5EF4-FFF2-40B4-BE49-F238E27FC236}">
              <a16:creationId xmlns:a16="http://schemas.microsoft.com/office/drawing/2014/main" id="{55C419B9-B9D7-4B31-B64B-002F00D8D8F9}"/>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6" name="6 Imagen">
          <a:extLst>
            <a:ext uri="{FF2B5EF4-FFF2-40B4-BE49-F238E27FC236}">
              <a16:creationId xmlns:a16="http://schemas.microsoft.com/office/drawing/2014/main" id="{39BDD021-4AED-4466-A7A4-1FC26A6009D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7" name="6 Imagen">
          <a:extLst>
            <a:ext uri="{FF2B5EF4-FFF2-40B4-BE49-F238E27FC236}">
              <a16:creationId xmlns:a16="http://schemas.microsoft.com/office/drawing/2014/main" id="{777827E5-B7EC-4ABA-B3E9-9F631BE00201}"/>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8" name="6 Imagen">
          <a:extLst>
            <a:ext uri="{FF2B5EF4-FFF2-40B4-BE49-F238E27FC236}">
              <a16:creationId xmlns:a16="http://schemas.microsoft.com/office/drawing/2014/main" id="{F70469F8-7AB0-4E77-8A62-D4338298D57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79" name="6 Imagen">
          <a:extLst>
            <a:ext uri="{FF2B5EF4-FFF2-40B4-BE49-F238E27FC236}">
              <a16:creationId xmlns:a16="http://schemas.microsoft.com/office/drawing/2014/main" id="{CFDEDC9E-4D4E-4DC9-BD6D-B368CA7091F2}"/>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0" name="6 Imagen">
          <a:extLst>
            <a:ext uri="{FF2B5EF4-FFF2-40B4-BE49-F238E27FC236}">
              <a16:creationId xmlns:a16="http://schemas.microsoft.com/office/drawing/2014/main" id="{557BA2F1-92C5-4ECD-BBC2-14285D7DB46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1" name="6 Imagen">
          <a:extLst>
            <a:ext uri="{FF2B5EF4-FFF2-40B4-BE49-F238E27FC236}">
              <a16:creationId xmlns:a16="http://schemas.microsoft.com/office/drawing/2014/main" id="{C298DFB1-3155-4CA9-A05E-9F077CDD282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2" name="6 Imagen">
          <a:extLst>
            <a:ext uri="{FF2B5EF4-FFF2-40B4-BE49-F238E27FC236}">
              <a16:creationId xmlns:a16="http://schemas.microsoft.com/office/drawing/2014/main" id="{3E1F20EF-DD8D-4EFA-B853-1F9763CD0E2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3" name="6 Imagen">
          <a:extLst>
            <a:ext uri="{FF2B5EF4-FFF2-40B4-BE49-F238E27FC236}">
              <a16:creationId xmlns:a16="http://schemas.microsoft.com/office/drawing/2014/main" id="{E53B3DFA-6CCE-4221-BA20-90B1D58B9B19}"/>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4" name="6 Imagen">
          <a:extLst>
            <a:ext uri="{FF2B5EF4-FFF2-40B4-BE49-F238E27FC236}">
              <a16:creationId xmlns:a16="http://schemas.microsoft.com/office/drawing/2014/main" id="{B8AAA850-B5AC-4ED3-A780-9E977BFC235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5" name="6 Imagen">
          <a:extLst>
            <a:ext uri="{FF2B5EF4-FFF2-40B4-BE49-F238E27FC236}">
              <a16:creationId xmlns:a16="http://schemas.microsoft.com/office/drawing/2014/main" id="{C8A61463-3948-46CE-9C28-47F4BC961E0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6" name="6 Imagen">
          <a:extLst>
            <a:ext uri="{FF2B5EF4-FFF2-40B4-BE49-F238E27FC236}">
              <a16:creationId xmlns:a16="http://schemas.microsoft.com/office/drawing/2014/main" id="{B21668B8-F502-447C-95CE-7F07BAD0FDC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7" name="6 Imagen">
          <a:extLst>
            <a:ext uri="{FF2B5EF4-FFF2-40B4-BE49-F238E27FC236}">
              <a16:creationId xmlns:a16="http://schemas.microsoft.com/office/drawing/2014/main" id="{B7C1C379-33B4-4610-A533-5C6CA9EDA8D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8" name="6 Imagen">
          <a:extLst>
            <a:ext uri="{FF2B5EF4-FFF2-40B4-BE49-F238E27FC236}">
              <a16:creationId xmlns:a16="http://schemas.microsoft.com/office/drawing/2014/main" id="{D217F3ED-DDDC-4CB8-98F9-4D26EDCF5C5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89" name="6 Imagen">
          <a:extLst>
            <a:ext uri="{FF2B5EF4-FFF2-40B4-BE49-F238E27FC236}">
              <a16:creationId xmlns:a16="http://schemas.microsoft.com/office/drawing/2014/main" id="{F09F8C7D-523A-4688-A365-10C81CBDADD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90" name="6 Imagen">
          <a:extLst>
            <a:ext uri="{FF2B5EF4-FFF2-40B4-BE49-F238E27FC236}">
              <a16:creationId xmlns:a16="http://schemas.microsoft.com/office/drawing/2014/main" id="{438B0494-C5CD-4370-8842-CAFA8E74EC2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91" name="6 Imagen">
          <a:extLst>
            <a:ext uri="{FF2B5EF4-FFF2-40B4-BE49-F238E27FC236}">
              <a16:creationId xmlns:a16="http://schemas.microsoft.com/office/drawing/2014/main" id="{617150A3-3FAD-47D0-A2FE-1157F22385B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92" name="6 Imagen">
          <a:extLst>
            <a:ext uri="{FF2B5EF4-FFF2-40B4-BE49-F238E27FC236}">
              <a16:creationId xmlns:a16="http://schemas.microsoft.com/office/drawing/2014/main" id="{CFBD9E35-8BCB-47E0-9FEF-592DDA40B8E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93" name="6 Imagen">
          <a:extLst>
            <a:ext uri="{FF2B5EF4-FFF2-40B4-BE49-F238E27FC236}">
              <a16:creationId xmlns:a16="http://schemas.microsoft.com/office/drawing/2014/main" id="{46211DB3-9B17-4D09-B2DC-5C0D5E91D7E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94" name="6 Imagen">
          <a:extLst>
            <a:ext uri="{FF2B5EF4-FFF2-40B4-BE49-F238E27FC236}">
              <a16:creationId xmlns:a16="http://schemas.microsoft.com/office/drawing/2014/main" id="{FC9E3BD1-0D01-41CE-8A5C-19D4C49262A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95" name="6 Imagen">
          <a:extLst>
            <a:ext uri="{FF2B5EF4-FFF2-40B4-BE49-F238E27FC236}">
              <a16:creationId xmlns:a16="http://schemas.microsoft.com/office/drawing/2014/main" id="{ACB49095-969A-4412-8C44-CB55EFA18A8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96" name="6 Imagen">
          <a:extLst>
            <a:ext uri="{FF2B5EF4-FFF2-40B4-BE49-F238E27FC236}">
              <a16:creationId xmlns:a16="http://schemas.microsoft.com/office/drawing/2014/main" id="{37BA3013-351C-4087-B47B-FCA930156921}"/>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897" name="6 Imagen">
          <a:extLst>
            <a:ext uri="{FF2B5EF4-FFF2-40B4-BE49-F238E27FC236}">
              <a16:creationId xmlns:a16="http://schemas.microsoft.com/office/drawing/2014/main" id="{D44738C8-188C-44DC-8502-E9E7B602A687}"/>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898" name="6 Imagen">
          <a:extLst>
            <a:ext uri="{FF2B5EF4-FFF2-40B4-BE49-F238E27FC236}">
              <a16:creationId xmlns:a16="http://schemas.microsoft.com/office/drawing/2014/main" id="{F326898E-E839-4C8B-8630-4B39C84FF4E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899" name="6 Imagen">
          <a:extLst>
            <a:ext uri="{FF2B5EF4-FFF2-40B4-BE49-F238E27FC236}">
              <a16:creationId xmlns:a16="http://schemas.microsoft.com/office/drawing/2014/main" id="{3233A31F-3346-4D7B-8B15-558CF6FA191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00" name="6 Imagen">
          <a:extLst>
            <a:ext uri="{FF2B5EF4-FFF2-40B4-BE49-F238E27FC236}">
              <a16:creationId xmlns:a16="http://schemas.microsoft.com/office/drawing/2014/main" id="{CEAB0C36-F209-4FAF-85BD-7BFC10209EE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01" name="6 Imagen">
          <a:extLst>
            <a:ext uri="{FF2B5EF4-FFF2-40B4-BE49-F238E27FC236}">
              <a16:creationId xmlns:a16="http://schemas.microsoft.com/office/drawing/2014/main" id="{0A116090-C5BB-47BB-B0C2-594BC0A8C634}"/>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02" name="6 Imagen">
          <a:extLst>
            <a:ext uri="{FF2B5EF4-FFF2-40B4-BE49-F238E27FC236}">
              <a16:creationId xmlns:a16="http://schemas.microsoft.com/office/drawing/2014/main" id="{4A5F0FD2-497C-441E-8ECB-6B33371263B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03" name="6 Imagen">
          <a:extLst>
            <a:ext uri="{FF2B5EF4-FFF2-40B4-BE49-F238E27FC236}">
              <a16:creationId xmlns:a16="http://schemas.microsoft.com/office/drawing/2014/main" id="{4FD1E650-DD33-4A16-B75B-B3ACFC9D2F1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04" name="6 Imagen">
          <a:extLst>
            <a:ext uri="{FF2B5EF4-FFF2-40B4-BE49-F238E27FC236}">
              <a16:creationId xmlns:a16="http://schemas.microsoft.com/office/drawing/2014/main" id="{E6C4EA1E-4D37-40B1-9C2E-F73DD4651B3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05" name="6 Imagen">
          <a:extLst>
            <a:ext uri="{FF2B5EF4-FFF2-40B4-BE49-F238E27FC236}">
              <a16:creationId xmlns:a16="http://schemas.microsoft.com/office/drawing/2014/main" id="{98F018BE-16F9-4E2D-950B-DE8038EDE8FD}"/>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06" name="6 Imagen">
          <a:extLst>
            <a:ext uri="{FF2B5EF4-FFF2-40B4-BE49-F238E27FC236}">
              <a16:creationId xmlns:a16="http://schemas.microsoft.com/office/drawing/2014/main" id="{58A96BC7-0727-439B-AFA5-69B64F67E64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07" name="6 Imagen">
          <a:extLst>
            <a:ext uri="{FF2B5EF4-FFF2-40B4-BE49-F238E27FC236}">
              <a16:creationId xmlns:a16="http://schemas.microsoft.com/office/drawing/2014/main" id="{8C51E4F0-EE96-4479-925F-C5DCCAA6FD72}"/>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08" name="6 Imagen">
          <a:extLst>
            <a:ext uri="{FF2B5EF4-FFF2-40B4-BE49-F238E27FC236}">
              <a16:creationId xmlns:a16="http://schemas.microsoft.com/office/drawing/2014/main" id="{4ABC9692-836B-405D-B556-DE4D0A5B4EF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09" name="6 Imagen">
          <a:extLst>
            <a:ext uri="{FF2B5EF4-FFF2-40B4-BE49-F238E27FC236}">
              <a16:creationId xmlns:a16="http://schemas.microsoft.com/office/drawing/2014/main" id="{6C35E5EC-BAD8-4867-9277-19269DBA0BA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10" name="6 Imagen">
          <a:extLst>
            <a:ext uri="{FF2B5EF4-FFF2-40B4-BE49-F238E27FC236}">
              <a16:creationId xmlns:a16="http://schemas.microsoft.com/office/drawing/2014/main" id="{0715A127-9BBE-405B-9D8D-673B4BFD2CC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11" name="6 Imagen">
          <a:extLst>
            <a:ext uri="{FF2B5EF4-FFF2-40B4-BE49-F238E27FC236}">
              <a16:creationId xmlns:a16="http://schemas.microsoft.com/office/drawing/2014/main" id="{40F7A36C-1C95-4B63-83DD-D317329EB16C}"/>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12" name="6 Imagen">
          <a:extLst>
            <a:ext uri="{FF2B5EF4-FFF2-40B4-BE49-F238E27FC236}">
              <a16:creationId xmlns:a16="http://schemas.microsoft.com/office/drawing/2014/main" id="{99177CC2-A485-4322-A669-AE4C7706D51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13" name="6 Imagen">
          <a:extLst>
            <a:ext uri="{FF2B5EF4-FFF2-40B4-BE49-F238E27FC236}">
              <a16:creationId xmlns:a16="http://schemas.microsoft.com/office/drawing/2014/main" id="{D49081C0-E87A-4FA3-8866-D88BD9C57437}"/>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14" name="6 Imagen">
          <a:extLst>
            <a:ext uri="{FF2B5EF4-FFF2-40B4-BE49-F238E27FC236}">
              <a16:creationId xmlns:a16="http://schemas.microsoft.com/office/drawing/2014/main" id="{9F7FC031-F13A-47F1-93AF-6C1DA3E8266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15" name="6 Imagen">
          <a:extLst>
            <a:ext uri="{FF2B5EF4-FFF2-40B4-BE49-F238E27FC236}">
              <a16:creationId xmlns:a16="http://schemas.microsoft.com/office/drawing/2014/main" id="{A91F81B1-ED52-45D9-918E-3994489DB99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16" name="6 Imagen">
          <a:extLst>
            <a:ext uri="{FF2B5EF4-FFF2-40B4-BE49-F238E27FC236}">
              <a16:creationId xmlns:a16="http://schemas.microsoft.com/office/drawing/2014/main" id="{DA872C84-AED6-42E0-9C0D-20D8554141A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17" name="6 Imagen">
          <a:extLst>
            <a:ext uri="{FF2B5EF4-FFF2-40B4-BE49-F238E27FC236}">
              <a16:creationId xmlns:a16="http://schemas.microsoft.com/office/drawing/2014/main" id="{4396E7B3-45B5-48DC-8615-EBFB8CFA45FD}"/>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18" name="6 Imagen">
          <a:extLst>
            <a:ext uri="{FF2B5EF4-FFF2-40B4-BE49-F238E27FC236}">
              <a16:creationId xmlns:a16="http://schemas.microsoft.com/office/drawing/2014/main" id="{739AF112-2D17-4B35-9610-901668197FF9}"/>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19" name="6 Imagen">
          <a:extLst>
            <a:ext uri="{FF2B5EF4-FFF2-40B4-BE49-F238E27FC236}">
              <a16:creationId xmlns:a16="http://schemas.microsoft.com/office/drawing/2014/main" id="{157960D6-75C8-4F97-A3F8-A90365E25F77}"/>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20" name="6 Imagen">
          <a:extLst>
            <a:ext uri="{FF2B5EF4-FFF2-40B4-BE49-F238E27FC236}">
              <a16:creationId xmlns:a16="http://schemas.microsoft.com/office/drawing/2014/main" id="{7A1B5153-5BEA-48EC-B197-08B127AB9EB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21" name="6 Imagen">
          <a:extLst>
            <a:ext uri="{FF2B5EF4-FFF2-40B4-BE49-F238E27FC236}">
              <a16:creationId xmlns:a16="http://schemas.microsoft.com/office/drawing/2014/main" id="{9F7D3D45-52E0-46EB-9013-BE04E650CE59}"/>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22" name="6 Imagen">
          <a:extLst>
            <a:ext uri="{FF2B5EF4-FFF2-40B4-BE49-F238E27FC236}">
              <a16:creationId xmlns:a16="http://schemas.microsoft.com/office/drawing/2014/main" id="{33DF56C9-F903-4285-B1DE-EAA82194F90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23" name="6 Imagen">
          <a:extLst>
            <a:ext uri="{FF2B5EF4-FFF2-40B4-BE49-F238E27FC236}">
              <a16:creationId xmlns:a16="http://schemas.microsoft.com/office/drawing/2014/main" id="{02E2392D-552F-4896-AD8E-BB3A2001FD1C}"/>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24" name="6 Imagen">
          <a:extLst>
            <a:ext uri="{FF2B5EF4-FFF2-40B4-BE49-F238E27FC236}">
              <a16:creationId xmlns:a16="http://schemas.microsoft.com/office/drawing/2014/main" id="{3417DC80-9E17-4F81-840A-1F9B69754230}"/>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25" name="6 Imagen">
          <a:extLst>
            <a:ext uri="{FF2B5EF4-FFF2-40B4-BE49-F238E27FC236}">
              <a16:creationId xmlns:a16="http://schemas.microsoft.com/office/drawing/2014/main" id="{2292198B-3B8A-4B1E-B796-D69E4BD51BE3}"/>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26" name="6 Imagen">
          <a:extLst>
            <a:ext uri="{FF2B5EF4-FFF2-40B4-BE49-F238E27FC236}">
              <a16:creationId xmlns:a16="http://schemas.microsoft.com/office/drawing/2014/main" id="{941AFD73-01DB-4FFB-8134-5FB8E7E039A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27" name="6 Imagen">
          <a:extLst>
            <a:ext uri="{FF2B5EF4-FFF2-40B4-BE49-F238E27FC236}">
              <a16:creationId xmlns:a16="http://schemas.microsoft.com/office/drawing/2014/main" id="{0DCA3A0B-18D7-4493-8E4B-3AAB4098033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28" name="6 Imagen">
          <a:extLst>
            <a:ext uri="{FF2B5EF4-FFF2-40B4-BE49-F238E27FC236}">
              <a16:creationId xmlns:a16="http://schemas.microsoft.com/office/drawing/2014/main" id="{C9057F9D-A47F-4EC1-804C-8254CC71A22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29" name="6 Imagen">
          <a:extLst>
            <a:ext uri="{FF2B5EF4-FFF2-40B4-BE49-F238E27FC236}">
              <a16:creationId xmlns:a16="http://schemas.microsoft.com/office/drawing/2014/main" id="{B30F9747-2695-4B3F-8C72-16F37743A07A}"/>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30" name="6 Imagen">
          <a:extLst>
            <a:ext uri="{FF2B5EF4-FFF2-40B4-BE49-F238E27FC236}">
              <a16:creationId xmlns:a16="http://schemas.microsoft.com/office/drawing/2014/main" id="{97C8711A-6202-4FF8-8C56-F2FDCF2655C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31" name="6 Imagen">
          <a:extLst>
            <a:ext uri="{FF2B5EF4-FFF2-40B4-BE49-F238E27FC236}">
              <a16:creationId xmlns:a16="http://schemas.microsoft.com/office/drawing/2014/main" id="{72061883-5394-4E51-8997-68EA027FC8D6}"/>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32" name="6 Imagen">
          <a:extLst>
            <a:ext uri="{FF2B5EF4-FFF2-40B4-BE49-F238E27FC236}">
              <a16:creationId xmlns:a16="http://schemas.microsoft.com/office/drawing/2014/main" id="{B04E438E-3ECC-4D12-8834-ADA69BDDBC0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33" name="6 Imagen">
          <a:extLst>
            <a:ext uri="{FF2B5EF4-FFF2-40B4-BE49-F238E27FC236}">
              <a16:creationId xmlns:a16="http://schemas.microsoft.com/office/drawing/2014/main" id="{AFE531FE-E663-4121-8D3B-F0885B92155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34" name="6 Imagen">
          <a:extLst>
            <a:ext uri="{FF2B5EF4-FFF2-40B4-BE49-F238E27FC236}">
              <a16:creationId xmlns:a16="http://schemas.microsoft.com/office/drawing/2014/main" id="{F556224E-1233-404C-9058-06EC4BCDF56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35" name="6 Imagen">
          <a:extLst>
            <a:ext uri="{FF2B5EF4-FFF2-40B4-BE49-F238E27FC236}">
              <a16:creationId xmlns:a16="http://schemas.microsoft.com/office/drawing/2014/main" id="{7425053F-48EC-4A8E-8709-5827421A74EA}"/>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36" name="6 Imagen">
          <a:extLst>
            <a:ext uri="{FF2B5EF4-FFF2-40B4-BE49-F238E27FC236}">
              <a16:creationId xmlns:a16="http://schemas.microsoft.com/office/drawing/2014/main" id="{DFA302DB-01ED-4332-95E2-B00CC7AB143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37" name="6 Imagen">
          <a:extLst>
            <a:ext uri="{FF2B5EF4-FFF2-40B4-BE49-F238E27FC236}">
              <a16:creationId xmlns:a16="http://schemas.microsoft.com/office/drawing/2014/main" id="{8A9EC3FD-5C8C-4B5C-AFDF-9CC92ED0FEB9}"/>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38" name="6 Imagen">
          <a:extLst>
            <a:ext uri="{FF2B5EF4-FFF2-40B4-BE49-F238E27FC236}">
              <a16:creationId xmlns:a16="http://schemas.microsoft.com/office/drawing/2014/main" id="{1F9F40BF-9742-4579-B1C7-66DABC586A6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39" name="6 Imagen">
          <a:extLst>
            <a:ext uri="{FF2B5EF4-FFF2-40B4-BE49-F238E27FC236}">
              <a16:creationId xmlns:a16="http://schemas.microsoft.com/office/drawing/2014/main" id="{3413F366-959A-43EE-9532-FCC30027317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40" name="6 Imagen">
          <a:extLst>
            <a:ext uri="{FF2B5EF4-FFF2-40B4-BE49-F238E27FC236}">
              <a16:creationId xmlns:a16="http://schemas.microsoft.com/office/drawing/2014/main" id="{07F19B10-450F-48C1-9E9E-4C48B490D19C}"/>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41" name="6 Imagen">
          <a:extLst>
            <a:ext uri="{FF2B5EF4-FFF2-40B4-BE49-F238E27FC236}">
              <a16:creationId xmlns:a16="http://schemas.microsoft.com/office/drawing/2014/main" id="{1CFE8CB9-1F84-40C8-85AD-5CD954607F1D}"/>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42" name="6 Imagen">
          <a:extLst>
            <a:ext uri="{FF2B5EF4-FFF2-40B4-BE49-F238E27FC236}">
              <a16:creationId xmlns:a16="http://schemas.microsoft.com/office/drawing/2014/main" id="{F447684B-636B-4D1A-904C-6E33EC9536C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43" name="6 Imagen">
          <a:extLst>
            <a:ext uri="{FF2B5EF4-FFF2-40B4-BE49-F238E27FC236}">
              <a16:creationId xmlns:a16="http://schemas.microsoft.com/office/drawing/2014/main" id="{3DCFF340-F08F-48C3-9B3E-0E94C0CB9C56}"/>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44" name="6 Imagen">
          <a:extLst>
            <a:ext uri="{FF2B5EF4-FFF2-40B4-BE49-F238E27FC236}">
              <a16:creationId xmlns:a16="http://schemas.microsoft.com/office/drawing/2014/main" id="{E09219B8-C79A-4CF7-8072-94A312AE05C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45" name="6 Imagen">
          <a:extLst>
            <a:ext uri="{FF2B5EF4-FFF2-40B4-BE49-F238E27FC236}">
              <a16:creationId xmlns:a16="http://schemas.microsoft.com/office/drawing/2014/main" id="{06F02A2B-2D67-4CC7-BAC9-FDA788168141}"/>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46" name="6 Imagen">
          <a:extLst>
            <a:ext uri="{FF2B5EF4-FFF2-40B4-BE49-F238E27FC236}">
              <a16:creationId xmlns:a16="http://schemas.microsoft.com/office/drawing/2014/main" id="{CC4E4C4C-7CCD-4544-8041-6935CE1BF4F9}"/>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47" name="6 Imagen">
          <a:extLst>
            <a:ext uri="{FF2B5EF4-FFF2-40B4-BE49-F238E27FC236}">
              <a16:creationId xmlns:a16="http://schemas.microsoft.com/office/drawing/2014/main" id="{DCD4D559-691D-4777-8C3E-084770AA1D92}"/>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48" name="6 Imagen">
          <a:extLst>
            <a:ext uri="{FF2B5EF4-FFF2-40B4-BE49-F238E27FC236}">
              <a16:creationId xmlns:a16="http://schemas.microsoft.com/office/drawing/2014/main" id="{916F0561-CCA1-4268-BAD3-C93BDE9DECF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49" name="6 Imagen">
          <a:extLst>
            <a:ext uri="{FF2B5EF4-FFF2-40B4-BE49-F238E27FC236}">
              <a16:creationId xmlns:a16="http://schemas.microsoft.com/office/drawing/2014/main" id="{4F4BD5FA-6B51-4905-A87D-7DB8A4A7E213}"/>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50" name="6 Imagen">
          <a:extLst>
            <a:ext uri="{FF2B5EF4-FFF2-40B4-BE49-F238E27FC236}">
              <a16:creationId xmlns:a16="http://schemas.microsoft.com/office/drawing/2014/main" id="{39EA7F01-FA00-43C5-841E-7C3FD31058F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51" name="6 Imagen">
          <a:extLst>
            <a:ext uri="{FF2B5EF4-FFF2-40B4-BE49-F238E27FC236}">
              <a16:creationId xmlns:a16="http://schemas.microsoft.com/office/drawing/2014/main" id="{C197AE88-8FA8-4893-80F2-6BC7B448133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52" name="6 Imagen">
          <a:extLst>
            <a:ext uri="{FF2B5EF4-FFF2-40B4-BE49-F238E27FC236}">
              <a16:creationId xmlns:a16="http://schemas.microsoft.com/office/drawing/2014/main" id="{C0B4CB00-2576-4DE3-8662-8071A366E29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53" name="6 Imagen">
          <a:extLst>
            <a:ext uri="{FF2B5EF4-FFF2-40B4-BE49-F238E27FC236}">
              <a16:creationId xmlns:a16="http://schemas.microsoft.com/office/drawing/2014/main" id="{427FF442-B643-4A13-BA33-C308EF47A75B}"/>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54" name="6 Imagen">
          <a:extLst>
            <a:ext uri="{FF2B5EF4-FFF2-40B4-BE49-F238E27FC236}">
              <a16:creationId xmlns:a16="http://schemas.microsoft.com/office/drawing/2014/main" id="{EA978033-AC4D-41E5-8BFF-50FEA6F0E06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55" name="6 Imagen">
          <a:extLst>
            <a:ext uri="{FF2B5EF4-FFF2-40B4-BE49-F238E27FC236}">
              <a16:creationId xmlns:a16="http://schemas.microsoft.com/office/drawing/2014/main" id="{C024AB71-A0CC-4BE3-85A2-C2579E3634C4}"/>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56" name="6 Imagen">
          <a:extLst>
            <a:ext uri="{FF2B5EF4-FFF2-40B4-BE49-F238E27FC236}">
              <a16:creationId xmlns:a16="http://schemas.microsoft.com/office/drawing/2014/main" id="{948B98C6-52A2-459B-91E5-D5BBFEFEF6D1}"/>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57" name="6 Imagen">
          <a:extLst>
            <a:ext uri="{FF2B5EF4-FFF2-40B4-BE49-F238E27FC236}">
              <a16:creationId xmlns:a16="http://schemas.microsoft.com/office/drawing/2014/main" id="{F45558B1-6FB1-42F1-97F0-69CEDF8C4EA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58" name="6 Imagen">
          <a:extLst>
            <a:ext uri="{FF2B5EF4-FFF2-40B4-BE49-F238E27FC236}">
              <a16:creationId xmlns:a16="http://schemas.microsoft.com/office/drawing/2014/main" id="{A5FE26F5-9AE8-46E5-9050-1C001ED3DF1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59" name="6 Imagen">
          <a:extLst>
            <a:ext uri="{FF2B5EF4-FFF2-40B4-BE49-F238E27FC236}">
              <a16:creationId xmlns:a16="http://schemas.microsoft.com/office/drawing/2014/main" id="{A591C54F-1CB6-438A-9938-C1BCACDD65CA}"/>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60" name="6 Imagen">
          <a:extLst>
            <a:ext uri="{FF2B5EF4-FFF2-40B4-BE49-F238E27FC236}">
              <a16:creationId xmlns:a16="http://schemas.microsoft.com/office/drawing/2014/main" id="{D1975939-171D-4F17-B1C3-C5CA8E14B5E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61" name="6 Imagen">
          <a:extLst>
            <a:ext uri="{FF2B5EF4-FFF2-40B4-BE49-F238E27FC236}">
              <a16:creationId xmlns:a16="http://schemas.microsoft.com/office/drawing/2014/main" id="{33869042-2939-44D9-895D-EAFF26A495DE}"/>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62" name="6 Imagen">
          <a:extLst>
            <a:ext uri="{FF2B5EF4-FFF2-40B4-BE49-F238E27FC236}">
              <a16:creationId xmlns:a16="http://schemas.microsoft.com/office/drawing/2014/main" id="{A66721E0-4C7A-4D6C-8F53-34974ED848FB}"/>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63" name="6 Imagen">
          <a:extLst>
            <a:ext uri="{FF2B5EF4-FFF2-40B4-BE49-F238E27FC236}">
              <a16:creationId xmlns:a16="http://schemas.microsoft.com/office/drawing/2014/main" id="{8B69BC3F-D8A0-4AAE-9E33-DCCFDADDA03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64" name="6 Imagen">
          <a:extLst>
            <a:ext uri="{FF2B5EF4-FFF2-40B4-BE49-F238E27FC236}">
              <a16:creationId xmlns:a16="http://schemas.microsoft.com/office/drawing/2014/main" id="{45149BED-AF82-4750-9031-8239C61B20B6}"/>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65" name="6 Imagen">
          <a:extLst>
            <a:ext uri="{FF2B5EF4-FFF2-40B4-BE49-F238E27FC236}">
              <a16:creationId xmlns:a16="http://schemas.microsoft.com/office/drawing/2014/main" id="{A71A4424-4185-4487-9922-0125A223F3CE}"/>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66" name="6 Imagen">
          <a:extLst>
            <a:ext uri="{FF2B5EF4-FFF2-40B4-BE49-F238E27FC236}">
              <a16:creationId xmlns:a16="http://schemas.microsoft.com/office/drawing/2014/main" id="{5EFEB240-472D-4C60-B7BB-F5704CF1208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67" name="6 Imagen">
          <a:extLst>
            <a:ext uri="{FF2B5EF4-FFF2-40B4-BE49-F238E27FC236}">
              <a16:creationId xmlns:a16="http://schemas.microsoft.com/office/drawing/2014/main" id="{2B4201BE-B327-4596-9AE4-5B91FA67F53C}"/>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68" name="6 Imagen">
          <a:extLst>
            <a:ext uri="{FF2B5EF4-FFF2-40B4-BE49-F238E27FC236}">
              <a16:creationId xmlns:a16="http://schemas.microsoft.com/office/drawing/2014/main" id="{21354EF9-DB3C-428E-9488-3CF635FD6D4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69" name="6 Imagen">
          <a:extLst>
            <a:ext uri="{FF2B5EF4-FFF2-40B4-BE49-F238E27FC236}">
              <a16:creationId xmlns:a16="http://schemas.microsoft.com/office/drawing/2014/main" id="{FB588816-6903-4D34-93C5-CAADAD779B9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70" name="6 Imagen">
          <a:extLst>
            <a:ext uri="{FF2B5EF4-FFF2-40B4-BE49-F238E27FC236}">
              <a16:creationId xmlns:a16="http://schemas.microsoft.com/office/drawing/2014/main" id="{2EB86FD8-C140-461D-9185-082B563637D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71" name="6 Imagen">
          <a:extLst>
            <a:ext uri="{FF2B5EF4-FFF2-40B4-BE49-F238E27FC236}">
              <a16:creationId xmlns:a16="http://schemas.microsoft.com/office/drawing/2014/main" id="{ED76344F-EE9C-441F-A266-0D924347E9B8}"/>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72" name="6 Imagen">
          <a:extLst>
            <a:ext uri="{FF2B5EF4-FFF2-40B4-BE49-F238E27FC236}">
              <a16:creationId xmlns:a16="http://schemas.microsoft.com/office/drawing/2014/main" id="{FAB4054B-7A2F-40B8-ACE4-0A8A2C3D9BE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73" name="6 Imagen">
          <a:extLst>
            <a:ext uri="{FF2B5EF4-FFF2-40B4-BE49-F238E27FC236}">
              <a16:creationId xmlns:a16="http://schemas.microsoft.com/office/drawing/2014/main" id="{5BC9FF88-6812-4D4F-BD7A-E691AC819706}"/>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74" name="6 Imagen">
          <a:extLst>
            <a:ext uri="{FF2B5EF4-FFF2-40B4-BE49-F238E27FC236}">
              <a16:creationId xmlns:a16="http://schemas.microsoft.com/office/drawing/2014/main" id="{2313D52E-D532-41AA-8996-15FE0E15A7C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75" name="6 Imagen">
          <a:extLst>
            <a:ext uri="{FF2B5EF4-FFF2-40B4-BE49-F238E27FC236}">
              <a16:creationId xmlns:a16="http://schemas.microsoft.com/office/drawing/2014/main" id="{A075AA29-AB82-43B1-9E00-519AFD6BD8B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76" name="6 Imagen">
          <a:extLst>
            <a:ext uri="{FF2B5EF4-FFF2-40B4-BE49-F238E27FC236}">
              <a16:creationId xmlns:a16="http://schemas.microsoft.com/office/drawing/2014/main" id="{186FE439-3296-416C-8327-67DB9B48427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77" name="6 Imagen">
          <a:extLst>
            <a:ext uri="{FF2B5EF4-FFF2-40B4-BE49-F238E27FC236}">
              <a16:creationId xmlns:a16="http://schemas.microsoft.com/office/drawing/2014/main" id="{D73EE852-8226-4FCD-8721-CF2533768117}"/>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78" name="6 Imagen">
          <a:extLst>
            <a:ext uri="{FF2B5EF4-FFF2-40B4-BE49-F238E27FC236}">
              <a16:creationId xmlns:a16="http://schemas.microsoft.com/office/drawing/2014/main" id="{39415544-5433-4399-AFBE-65F00BB663A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79" name="6 Imagen">
          <a:extLst>
            <a:ext uri="{FF2B5EF4-FFF2-40B4-BE49-F238E27FC236}">
              <a16:creationId xmlns:a16="http://schemas.microsoft.com/office/drawing/2014/main" id="{1851B3F5-BDE6-4FE9-ACC9-E46AB2CADE1A}"/>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80" name="6 Imagen">
          <a:extLst>
            <a:ext uri="{FF2B5EF4-FFF2-40B4-BE49-F238E27FC236}">
              <a16:creationId xmlns:a16="http://schemas.microsoft.com/office/drawing/2014/main" id="{E6425F08-E6B1-461F-AC3B-C78DD337DCC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81" name="6 Imagen">
          <a:extLst>
            <a:ext uri="{FF2B5EF4-FFF2-40B4-BE49-F238E27FC236}">
              <a16:creationId xmlns:a16="http://schemas.microsoft.com/office/drawing/2014/main" id="{3EB11330-BD4E-46D5-AC18-39ABB839BAB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82" name="6 Imagen">
          <a:extLst>
            <a:ext uri="{FF2B5EF4-FFF2-40B4-BE49-F238E27FC236}">
              <a16:creationId xmlns:a16="http://schemas.microsoft.com/office/drawing/2014/main" id="{F7DFA017-3646-46D9-A52E-B96C3F98FC4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83" name="6 Imagen">
          <a:extLst>
            <a:ext uri="{FF2B5EF4-FFF2-40B4-BE49-F238E27FC236}">
              <a16:creationId xmlns:a16="http://schemas.microsoft.com/office/drawing/2014/main" id="{782E6DB4-6008-4486-A53A-ACDB754ACC82}"/>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84" name="6 Imagen">
          <a:extLst>
            <a:ext uri="{FF2B5EF4-FFF2-40B4-BE49-F238E27FC236}">
              <a16:creationId xmlns:a16="http://schemas.microsoft.com/office/drawing/2014/main" id="{D281325A-58B9-40F1-8CDD-0095D0158DB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85" name="6 Imagen">
          <a:extLst>
            <a:ext uri="{FF2B5EF4-FFF2-40B4-BE49-F238E27FC236}">
              <a16:creationId xmlns:a16="http://schemas.microsoft.com/office/drawing/2014/main" id="{EA3D0E56-9A66-4EAF-9BAA-AE824BB56AF0}"/>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86" name="6 Imagen">
          <a:extLst>
            <a:ext uri="{FF2B5EF4-FFF2-40B4-BE49-F238E27FC236}">
              <a16:creationId xmlns:a16="http://schemas.microsoft.com/office/drawing/2014/main" id="{86BEC57C-D819-4156-9CFD-52E34E0FA64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87" name="6 Imagen">
          <a:extLst>
            <a:ext uri="{FF2B5EF4-FFF2-40B4-BE49-F238E27FC236}">
              <a16:creationId xmlns:a16="http://schemas.microsoft.com/office/drawing/2014/main" id="{F2BA6643-6659-43A7-9CC2-0DE4AA18C99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88" name="6 Imagen">
          <a:extLst>
            <a:ext uri="{FF2B5EF4-FFF2-40B4-BE49-F238E27FC236}">
              <a16:creationId xmlns:a16="http://schemas.microsoft.com/office/drawing/2014/main" id="{D9E84B9A-7E7C-4C4A-95F5-BB72C36EB3A1}"/>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89" name="6 Imagen">
          <a:extLst>
            <a:ext uri="{FF2B5EF4-FFF2-40B4-BE49-F238E27FC236}">
              <a16:creationId xmlns:a16="http://schemas.microsoft.com/office/drawing/2014/main" id="{626D01B9-886A-4AAF-97F2-E26B72FB7800}"/>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90" name="6 Imagen">
          <a:extLst>
            <a:ext uri="{FF2B5EF4-FFF2-40B4-BE49-F238E27FC236}">
              <a16:creationId xmlns:a16="http://schemas.microsoft.com/office/drawing/2014/main" id="{CEE25E7C-AB3A-4796-988D-FDCA4CF3D7FF}"/>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91" name="6 Imagen">
          <a:extLst>
            <a:ext uri="{FF2B5EF4-FFF2-40B4-BE49-F238E27FC236}">
              <a16:creationId xmlns:a16="http://schemas.microsoft.com/office/drawing/2014/main" id="{AC6BDD9E-504C-4CA6-9D71-5A88C832D45F}"/>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92" name="6 Imagen">
          <a:extLst>
            <a:ext uri="{FF2B5EF4-FFF2-40B4-BE49-F238E27FC236}">
              <a16:creationId xmlns:a16="http://schemas.microsoft.com/office/drawing/2014/main" id="{CCB097A2-6192-4444-974D-9388F6E8E6FD}"/>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93" name="6 Imagen">
          <a:extLst>
            <a:ext uri="{FF2B5EF4-FFF2-40B4-BE49-F238E27FC236}">
              <a16:creationId xmlns:a16="http://schemas.microsoft.com/office/drawing/2014/main" id="{CB0A44D9-24A4-4B2C-94E5-A1AE166133B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94" name="6 Imagen">
          <a:extLst>
            <a:ext uri="{FF2B5EF4-FFF2-40B4-BE49-F238E27FC236}">
              <a16:creationId xmlns:a16="http://schemas.microsoft.com/office/drawing/2014/main" id="{CFB5E9B7-4500-465A-8B3F-853DDBE10689}"/>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95" name="6 Imagen">
          <a:extLst>
            <a:ext uri="{FF2B5EF4-FFF2-40B4-BE49-F238E27FC236}">
              <a16:creationId xmlns:a16="http://schemas.microsoft.com/office/drawing/2014/main" id="{18BA1640-FD0D-4A46-8FE4-4BD18A04A4C5}"/>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96" name="6 Imagen">
          <a:extLst>
            <a:ext uri="{FF2B5EF4-FFF2-40B4-BE49-F238E27FC236}">
              <a16:creationId xmlns:a16="http://schemas.microsoft.com/office/drawing/2014/main" id="{25543F8B-55E9-40BF-BE37-F80B69C6FADA}"/>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997" name="6 Imagen">
          <a:extLst>
            <a:ext uri="{FF2B5EF4-FFF2-40B4-BE49-F238E27FC236}">
              <a16:creationId xmlns:a16="http://schemas.microsoft.com/office/drawing/2014/main" id="{AF638E6F-1115-4D24-A53A-887A4C4A8FA2}"/>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998" name="6 Imagen">
          <a:extLst>
            <a:ext uri="{FF2B5EF4-FFF2-40B4-BE49-F238E27FC236}">
              <a16:creationId xmlns:a16="http://schemas.microsoft.com/office/drawing/2014/main" id="{09B54CCE-3287-47B3-A17E-BB632C56F39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999" name="6 Imagen">
          <a:extLst>
            <a:ext uri="{FF2B5EF4-FFF2-40B4-BE49-F238E27FC236}">
              <a16:creationId xmlns:a16="http://schemas.microsoft.com/office/drawing/2014/main" id="{BCDF18BF-58CC-49E7-A5F8-7D93C15BBFE8}"/>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1000" name="6 Imagen">
          <a:extLst>
            <a:ext uri="{FF2B5EF4-FFF2-40B4-BE49-F238E27FC236}">
              <a16:creationId xmlns:a16="http://schemas.microsoft.com/office/drawing/2014/main" id="{58A09CEA-75A6-4E11-987E-0B38782B9523}"/>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1001" name="6 Imagen">
          <a:extLst>
            <a:ext uri="{FF2B5EF4-FFF2-40B4-BE49-F238E27FC236}">
              <a16:creationId xmlns:a16="http://schemas.microsoft.com/office/drawing/2014/main" id="{6F79BF56-CBAC-4928-8BA2-6CA6071539BC}"/>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1002" name="6 Imagen">
          <a:extLst>
            <a:ext uri="{FF2B5EF4-FFF2-40B4-BE49-F238E27FC236}">
              <a16:creationId xmlns:a16="http://schemas.microsoft.com/office/drawing/2014/main" id="{045D1714-EE24-435D-B52E-B54517440174}"/>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1003" name="6 Imagen">
          <a:extLst>
            <a:ext uri="{FF2B5EF4-FFF2-40B4-BE49-F238E27FC236}">
              <a16:creationId xmlns:a16="http://schemas.microsoft.com/office/drawing/2014/main" id="{DEFA43CF-324E-4D18-A272-A821B4D7EC1D}"/>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0</xdr:colOff>
      <xdr:row>245</xdr:row>
      <xdr:rowOff>0</xdr:rowOff>
    </xdr:from>
    <xdr:ext cx="360" cy="244292"/>
    <xdr:pic>
      <xdr:nvPicPr>
        <xdr:cNvPr id="1004" name="6 Imagen">
          <a:extLst>
            <a:ext uri="{FF2B5EF4-FFF2-40B4-BE49-F238E27FC236}">
              <a16:creationId xmlns:a16="http://schemas.microsoft.com/office/drawing/2014/main" id="{9C8704BA-1D2E-4A75-8897-ABCF7F754D17}"/>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1005" name="6 Imagen">
          <a:extLst>
            <a:ext uri="{FF2B5EF4-FFF2-40B4-BE49-F238E27FC236}">
              <a16:creationId xmlns:a16="http://schemas.microsoft.com/office/drawing/2014/main" id="{0350FD3F-13E0-47E3-B7C6-917662EAAA05}"/>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44292"/>
    <xdr:pic>
      <xdr:nvPicPr>
        <xdr:cNvPr id="1006" name="6 Imagen">
          <a:extLst>
            <a:ext uri="{FF2B5EF4-FFF2-40B4-BE49-F238E27FC236}">
              <a16:creationId xmlns:a16="http://schemas.microsoft.com/office/drawing/2014/main" id="{9E95DB6B-38C8-4DE6-A271-9206E5B2AD7E}"/>
            </a:ext>
          </a:extLst>
        </xdr:cNvPr>
        <xdr:cNvPicPr/>
      </xdr:nvPicPr>
      <xdr:blipFill>
        <a:blip xmlns:r="http://schemas.openxmlformats.org/officeDocument/2006/relationships" r:embed="rId5"/>
        <a:stretch/>
      </xdr:blipFill>
      <xdr:spPr>
        <a:xfrm>
          <a:off x="2762250" y="46872525"/>
          <a:ext cx="360" cy="244292"/>
        </a:xfrm>
        <a:prstGeom prst="rect">
          <a:avLst/>
        </a:prstGeom>
        <a:ln>
          <a:noFill/>
        </a:ln>
      </xdr:spPr>
    </xdr:pic>
    <xdr:clientData/>
  </xdr:oneCellAnchor>
  <xdr:oneCellAnchor>
    <xdr:from>
      <xdr:col>10</xdr:col>
      <xdr:colOff>0</xdr:colOff>
      <xdr:row>245</xdr:row>
      <xdr:rowOff>0</xdr:rowOff>
    </xdr:from>
    <xdr:ext cx="360" cy="214050"/>
    <xdr:pic>
      <xdr:nvPicPr>
        <xdr:cNvPr id="1007" name="6 Imagen">
          <a:extLst>
            <a:ext uri="{FF2B5EF4-FFF2-40B4-BE49-F238E27FC236}">
              <a16:creationId xmlns:a16="http://schemas.microsoft.com/office/drawing/2014/main" id="{01D951CA-87B5-415F-BB75-A7BDE949D494}"/>
            </a:ext>
          </a:extLst>
        </xdr:cNvPr>
        <xdr:cNvPicPr/>
      </xdr:nvPicPr>
      <xdr:blipFill>
        <a:blip xmlns:r="http://schemas.openxmlformats.org/officeDocument/2006/relationships" r:embed="rId5"/>
        <a:stretch/>
      </xdr:blipFill>
      <xdr:spPr>
        <a:xfrm>
          <a:off x="2762250" y="46872525"/>
          <a:ext cx="360" cy="214050"/>
        </a:xfrm>
        <a:prstGeom prst="rect">
          <a:avLst/>
        </a:prstGeom>
        <a:ln>
          <a:noFill/>
        </a:ln>
      </xdr:spPr>
    </xdr:pic>
    <xdr:clientData/>
  </xdr:oneCellAnchor>
  <xdr:oneCellAnchor>
    <xdr:from>
      <xdr:col>10</xdr:col>
      <xdr:colOff>87086</xdr:colOff>
      <xdr:row>245</xdr:row>
      <xdr:rowOff>21771</xdr:rowOff>
    </xdr:from>
    <xdr:ext cx="360" cy="244292"/>
    <xdr:pic>
      <xdr:nvPicPr>
        <xdr:cNvPr id="1008" name="6 Imagen">
          <a:extLst>
            <a:ext uri="{FF2B5EF4-FFF2-40B4-BE49-F238E27FC236}">
              <a16:creationId xmlns:a16="http://schemas.microsoft.com/office/drawing/2014/main" id="{41E177BA-01DD-4276-BC55-16EF67E4990B}"/>
            </a:ext>
          </a:extLst>
        </xdr:cNvPr>
        <xdr:cNvPicPr/>
      </xdr:nvPicPr>
      <xdr:blipFill>
        <a:blip xmlns:r="http://schemas.openxmlformats.org/officeDocument/2006/relationships" r:embed="rId5"/>
        <a:stretch/>
      </xdr:blipFill>
      <xdr:spPr>
        <a:xfrm>
          <a:off x="10526486" y="47200457"/>
          <a:ext cx="360" cy="244292"/>
        </a:xfrm>
        <a:prstGeom prst="rect">
          <a:avLst/>
        </a:prstGeom>
        <a:ln>
          <a:noFill/>
        </a:ln>
      </xdr:spPr>
    </xdr:pic>
    <xdr:clientData/>
  </xdr:oneCellAnchor>
  <xdr:oneCellAnchor>
    <xdr:from>
      <xdr:col>14</xdr:col>
      <xdr:colOff>0</xdr:colOff>
      <xdr:row>227</xdr:row>
      <xdr:rowOff>118080</xdr:rowOff>
    </xdr:from>
    <xdr:ext cx="237473" cy="7560"/>
    <xdr:pic>
      <xdr:nvPicPr>
        <xdr:cNvPr id="1040" name="6 Imagen">
          <a:extLst>
            <a:ext uri="{FF2B5EF4-FFF2-40B4-BE49-F238E27FC236}">
              <a16:creationId xmlns:a16="http://schemas.microsoft.com/office/drawing/2014/main" id="{A49A3464-AEA9-4E29-B800-284A4E074417}"/>
            </a:ext>
          </a:extLst>
        </xdr:cNvPr>
        <xdr:cNvPicPr/>
      </xdr:nvPicPr>
      <xdr:blipFill>
        <a:blip xmlns:r="http://schemas.openxmlformats.org/officeDocument/2006/relationships" r:embed="rId5"/>
        <a:stretch/>
      </xdr:blipFill>
      <xdr:spPr>
        <a:xfrm>
          <a:off x="9553575" y="43218705"/>
          <a:ext cx="237473" cy="7560"/>
        </a:xfrm>
        <a:prstGeom prst="rect">
          <a:avLst/>
        </a:prstGeom>
        <a:ln>
          <a:noFill/>
        </a:ln>
      </xdr:spPr>
    </xdr:pic>
    <xdr:clientData/>
  </xdr:oneCellAnchor>
  <xdr:oneCellAnchor>
    <xdr:from>
      <xdr:col>12</xdr:col>
      <xdr:colOff>397080</xdr:colOff>
      <xdr:row>227</xdr:row>
      <xdr:rowOff>139320</xdr:rowOff>
    </xdr:from>
    <xdr:ext cx="360" cy="188925"/>
    <xdr:pic>
      <xdr:nvPicPr>
        <xdr:cNvPr id="1041" name="6 Imagen">
          <a:extLst>
            <a:ext uri="{FF2B5EF4-FFF2-40B4-BE49-F238E27FC236}">
              <a16:creationId xmlns:a16="http://schemas.microsoft.com/office/drawing/2014/main" id="{C761D538-E274-4177-AFA8-D68378EBD60B}"/>
            </a:ext>
          </a:extLst>
        </xdr:cNvPr>
        <xdr:cNvPicPr/>
      </xdr:nvPicPr>
      <xdr:blipFill>
        <a:blip xmlns:r="http://schemas.openxmlformats.org/officeDocument/2006/relationships" r:embed="rId5"/>
        <a:stretch/>
      </xdr:blipFill>
      <xdr:spPr>
        <a:xfrm>
          <a:off x="6616905" y="43239945"/>
          <a:ext cx="360" cy="188925"/>
        </a:xfrm>
        <a:prstGeom prst="rect">
          <a:avLst/>
        </a:prstGeom>
        <a:ln>
          <a:noFill/>
        </a:ln>
      </xdr:spPr>
    </xdr:pic>
    <xdr:clientData/>
  </xdr:oneCellAnchor>
  <xdr:oneCellAnchor>
    <xdr:from>
      <xdr:col>12</xdr:col>
      <xdr:colOff>1080</xdr:colOff>
      <xdr:row>227</xdr:row>
      <xdr:rowOff>139320</xdr:rowOff>
    </xdr:from>
    <xdr:ext cx="360" cy="360"/>
    <xdr:pic>
      <xdr:nvPicPr>
        <xdr:cNvPr id="1042" name="6 Imagen">
          <a:extLst>
            <a:ext uri="{FF2B5EF4-FFF2-40B4-BE49-F238E27FC236}">
              <a16:creationId xmlns:a16="http://schemas.microsoft.com/office/drawing/2014/main" id="{E4A3FD83-7C02-4FD5-B8EA-46053A7D7144}"/>
            </a:ext>
          </a:extLst>
        </xdr:cNvPr>
        <xdr:cNvPicPr/>
      </xdr:nvPicPr>
      <xdr:blipFill>
        <a:blip xmlns:r="http://schemas.openxmlformats.org/officeDocument/2006/relationships" r:embed="rId5"/>
        <a:stretch/>
      </xdr:blipFill>
      <xdr:spPr>
        <a:xfrm>
          <a:off x="6220905" y="43239945"/>
          <a:ext cx="360" cy="360"/>
        </a:xfrm>
        <a:prstGeom prst="rect">
          <a:avLst/>
        </a:prstGeom>
        <a:ln>
          <a:noFill/>
        </a:ln>
      </xdr:spPr>
    </xdr:pic>
    <xdr:clientData/>
  </xdr:oneCellAnchor>
  <xdr:oneCellAnchor>
    <xdr:from>
      <xdr:col>12</xdr:col>
      <xdr:colOff>355680</xdr:colOff>
      <xdr:row>245</xdr:row>
      <xdr:rowOff>125280</xdr:rowOff>
    </xdr:from>
    <xdr:ext cx="228443" cy="4170"/>
    <xdr:pic>
      <xdr:nvPicPr>
        <xdr:cNvPr id="1097" name="6 Imagen">
          <a:extLst>
            <a:ext uri="{FF2B5EF4-FFF2-40B4-BE49-F238E27FC236}">
              <a16:creationId xmlns:a16="http://schemas.microsoft.com/office/drawing/2014/main" id="{68742467-97F0-4972-9E21-E8252B2BF511}"/>
            </a:ext>
          </a:extLst>
        </xdr:cNvPr>
        <xdr:cNvPicPr/>
      </xdr:nvPicPr>
      <xdr:blipFill>
        <a:blip xmlns:r="http://schemas.openxmlformats.org/officeDocument/2006/relationships" r:embed="rId5"/>
        <a:stretch/>
      </xdr:blipFill>
      <xdr:spPr>
        <a:xfrm>
          <a:off x="6575505" y="46997805"/>
          <a:ext cx="228443" cy="4170"/>
        </a:xfrm>
        <a:prstGeom prst="rect">
          <a:avLst/>
        </a:prstGeom>
        <a:ln>
          <a:noFill/>
        </a:ln>
      </xdr:spPr>
    </xdr:pic>
    <xdr:clientData/>
  </xdr:oneCellAnchor>
  <xdr:oneCellAnchor>
    <xdr:from>
      <xdr:col>12</xdr:col>
      <xdr:colOff>355680</xdr:colOff>
      <xdr:row>250</xdr:row>
      <xdr:rowOff>125280</xdr:rowOff>
    </xdr:from>
    <xdr:ext cx="228443" cy="4170"/>
    <xdr:pic>
      <xdr:nvPicPr>
        <xdr:cNvPr id="1108" name="6 Imagen">
          <a:extLst>
            <a:ext uri="{FF2B5EF4-FFF2-40B4-BE49-F238E27FC236}">
              <a16:creationId xmlns:a16="http://schemas.microsoft.com/office/drawing/2014/main" id="{4F0991E7-679C-4FE0-A4F5-53AC3424965A}"/>
            </a:ext>
          </a:extLst>
        </xdr:cNvPr>
        <xdr:cNvPicPr/>
      </xdr:nvPicPr>
      <xdr:blipFill>
        <a:blip xmlns:r="http://schemas.openxmlformats.org/officeDocument/2006/relationships" r:embed="rId5"/>
        <a:stretch/>
      </xdr:blipFill>
      <xdr:spPr>
        <a:xfrm>
          <a:off x="6575505" y="47416905"/>
          <a:ext cx="228443" cy="4170"/>
        </a:xfrm>
        <a:prstGeom prst="rect">
          <a:avLst/>
        </a:prstGeom>
        <a:ln>
          <a:noFill/>
        </a:ln>
      </xdr:spPr>
    </xdr:pic>
    <xdr:clientData/>
  </xdr:oneCellAnchor>
  <xdr:oneCellAnchor>
    <xdr:from>
      <xdr:col>12</xdr:col>
      <xdr:colOff>355680</xdr:colOff>
      <xdr:row>252</xdr:row>
      <xdr:rowOff>0</xdr:rowOff>
    </xdr:from>
    <xdr:ext cx="228443" cy="4170"/>
    <xdr:pic>
      <xdr:nvPicPr>
        <xdr:cNvPr id="1124" name="6 Imagen">
          <a:extLst>
            <a:ext uri="{FF2B5EF4-FFF2-40B4-BE49-F238E27FC236}">
              <a16:creationId xmlns:a16="http://schemas.microsoft.com/office/drawing/2014/main" id="{64C97AE7-47E5-4B17-BBE2-31542DA45EBC}"/>
            </a:ext>
          </a:extLst>
        </xdr:cNvPr>
        <xdr:cNvPicPr/>
      </xdr:nvPicPr>
      <xdr:blipFill>
        <a:blip xmlns:r="http://schemas.openxmlformats.org/officeDocument/2006/relationships" r:embed="rId5"/>
        <a:stretch/>
      </xdr:blipFill>
      <xdr:spPr>
        <a:xfrm>
          <a:off x="6575505" y="47836005"/>
          <a:ext cx="228443" cy="4170"/>
        </a:xfrm>
        <a:prstGeom prst="rect">
          <a:avLst/>
        </a:prstGeom>
        <a:ln>
          <a:noFill/>
        </a:ln>
      </xdr:spPr>
    </xdr:pic>
    <xdr:clientData/>
  </xdr:oneCellAnchor>
  <xdr:oneCellAnchor>
    <xdr:from>
      <xdr:col>12</xdr:col>
      <xdr:colOff>355680</xdr:colOff>
      <xdr:row>252</xdr:row>
      <xdr:rowOff>0</xdr:rowOff>
    </xdr:from>
    <xdr:ext cx="228443" cy="4170"/>
    <xdr:pic>
      <xdr:nvPicPr>
        <xdr:cNvPr id="1140" name="6 Imagen">
          <a:extLst>
            <a:ext uri="{FF2B5EF4-FFF2-40B4-BE49-F238E27FC236}">
              <a16:creationId xmlns:a16="http://schemas.microsoft.com/office/drawing/2014/main" id="{EFA1BD45-0EE6-4EE4-90A8-91E7D07E9412}"/>
            </a:ext>
          </a:extLst>
        </xdr:cNvPr>
        <xdr:cNvPicPr/>
      </xdr:nvPicPr>
      <xdr:blipFill>
        <a:blip xmlns:r="http://schemas.openxmlformats.org/officeDocument/2006/relationships" r:embed="rId5"/>
        <a:stretch/>
      </xdr:blipFill>
      <xdr:spPr>
        <a:xfrm>
          <a:off x="6575505" y="48255105"/>
          <a:ext cx="228443" cy="4170"/>
        </a:xfrm>
        <a:prstGeom prst="rect">
          <a:avLst/>
        </a:prstGeom>
        <a:ln>
          <a:noFill/>
        </a:ln>
      </xdr:spPr>
    </xdr:pic>
    <xdr:clientData/>
  </xdr:oneCellAnchor>
  <xdr:oneCellAnchor>
    <xdr:from>
      <xdr:col>12</xdr:col>
      <xdr:colOff>108030</xdr:colOff>
      <xdr:row>239</xdr:row>
      <xdr:rowOff>201480</xdr:rowOff>
    </xdr:from>
    <xdr:ext cx="228443" cy="4170"/>
    <xdr:pic>
      <xdr:nvPicPr>
        <xdr:cNvPr id="1156" name="6 Imagen">
          <a:extLst>
            <a:ext uri="{FF2B5EF4-FFF2-40B4-BE49-F238E27FC236}">
              <a16:creationId xmlns:a16="http://schemas.microsoft.com/office/drawing/2014/main" id="{FC2F1C1A-3AB3-462C-9EEC-6D3F4CDE69BC}"/>
            </a:ext>
          </a:extLst>
        </xdr:cNvPr>
        <xdr:cNvPicPr/>
      </xdr:nvPicPr>
      <xdr:blipFill>
        <a:blip xmlns:r="http://schemas.openxmlformats.org/officeDocument/2006/relationships" r:embed="rId5"/>
        <a:stretch/>
      </xdr:blipFill>
      <xdr:spPr>
        <a:xfrm>
          <a:off x="6327855" y="45816705"/>
          <a:ext cx="228443" cy="4170"/>
        </a:xfrm>
        <a:prstGeom prst="rect">
          <a:avLst/>
        </a:prstGeom>
        <a:ln>
          <a:noFill/>
        </a:ln>
      </xdr:spPr>
    </xdr:pic>
    <xdr:clientData/>
  </xdr:oneCellAnchor>
  <xdr:oneCellAnchor>
    <xdr:from>
      <xdr:col>11</xdr:col>
      <xdr:colOff>1080</xdr:colOff>
      <xdr:row>226</xdr:row>
      <xdr:rowOff>0</xdr:rowOff>
    </xdr:from>
    <xdr:ext cx="360" cy="276620"/>
    <xdr:pic>
      <xdr:nvPicPr>
        <xdr:cNvPr id="1175" name="6 Imagen">
          <a:extLst>
            <a:ext uri="{FF2B5EF4-FFF2-40B4-BE49-F238E27FC236}">
              <a16:creationId xmlns:a16="http://schemas.microsoft.com/office/drawing/2014/main" id="{443C5F2D-4CC5-4773-B054-D190D4680D33}"/>
            </a:ext>
          </a:extLst>
        </xdr:cNvPr>
        <xdr:cNvPicPr/>
      </xdr:nvPicPr>
      <xdr:blipFill>
        <a:blip xmlns:r="http://schemas.openxmlformats.org/officeDocument/2006/relationships" r:embed="rId5"/>
        <a:stretch/>
      </xdr:blipFill>
      <xdr:spPr>
        <a:xfrm>
          <a:off x="4458780" y="42891075"/>
          <a:ext cx="360" cy="276620"/>
        </a:xfrm>
        <a:prstGeom prst="rect">
          <a:avLst/>
        </a:prstGeom>
        <a:ln>
          <a:noFill/>
        </a:ln>
      </xdr:spPr>
    </xdr:pic>
    <xdr:clientData/>
  </xdr:oneCellAnchor>
  <xdr:oneCellAnchor>
    <xdr:from>
      <xdr:col>12</xdr:col>
      <xdr:colOff>397080</xdr:colOff>
      <xdr:row>227</xdr:row>
      <xdr:rowOff>139320</xdr:rowOff>
    </xdr:from>
    <xdr:ext cx="360" cy="188925"/>
    <xdr:pic>
      <xdr:nvPicPr>
        <xdr:cNvPr id="1176" name="6 Imagen">
          <a:extLst>
            <a:ext uri="{FF2B5EF4-FFF2-40B4-BE49-F238E27FC236}">
              <a16:creationId xmlns:a16="http://schemas.microsoft.com/office/drawing/2014/main" id="{9F08BE81-8465-46D8-8F51-81E70F949CAE}"/>
            </a:ext>
          </a:extLst>
        </xdr:cNvPr>
        <xdr:cNvPicPr/>
      </xdr:nvPicPr>
      <xdr:blipFill>
        <a:blip xmlns:r="http://schemas.openxmlformats.org/officeDocument/2006/relationships" r:embed="rId5"/>
        <a:stretch/>
      </xdr:blipFill>
      <xdr:spPr>
        <a:xfrm>
          <a:off x="6616905" y="43239945"/>
          <a:ext cx="360" cy="188925"/>
        </a:xfrm>
        <a:prstGeom prst="rect">
          <a:avLst/>
        </a:prstGeom>
        <a:ln>
          <a:noFill/>
        </a:ln>
      </xdr:spPr>
    </xdr:pic>
    <xdr:clientData/>
  </xdr:oneCellAnchor>
  <xdr:oneCellAnchor>
    <xdr:from>
      <xdr:col>12</xdr:col>
      <xdr:colOff>1080</xdr:colOff>
      <xdr:row>227</xdr:row>
      <xdr:rowOff>139320</xdr:rowOff>
    </xdr:from>
    <xdr:ext cx="360" cy="360"/>
    <xdr:pic>
      <xdr:nvPicPr>
        <xdr:cNvPr id="1177" name="6 Imagen">
          <a:extLst>
            <a:ext uri="{FF2B5EF4-FFF2-40B4-BE49-F238E27FC236}">
              <a16:creationId xmlns:a16="http://schemas.microsoft.com/office/drawing/2014/main" id="{F014D970-319A-4E3B-BCB4-763F70ECF0DD}"/>
            </a:ext>
          </a:extLst>
        </xdr:cNvPr>
        <xdr:cNvPicPr/>
      </xdr:nvPicPr>
      <xdr:blipFill>
        <a:blip xmlns:r="http://schemas.openxmlformats.org/officeDocument/2006/relationships" r:embed="rId5"/>
        <a:stretch/>
      </xdr:blipFill>
      <xdr:spPr>
        <a:xfrm>
          <a:off x="6220905" y="43239945"/>
          <a:ext cx="360" cy="360"/>
        </a:xfrm>
        <a:prstGeom prst="rect">
          <a:avLst/>
        </a:prstGeom>
        <a:ln>
          <a:noFill/>
        </a:ln>
      </xdr:spPr>
    </xdr:pic>
    <xdr:clientData/>
  </xdr:oneCellAnchor>
  <xdr:oneCellAnchor>
    <xdr:from>
      <xdr:col>14</xdr:col>
      <xdr:colOff>788685</xdr:colOff>
      <xdr:row>233</xdr:row>
      <xdr:rowOff>4755</xdr:rowOff>
    </xdr:from>
    <xdr:ext cx="360" cy="247140"/>
    <xdr:pic>
      <xdr:nvPicPr>
        <xdr:cNvPr id="1296" name="6 Imagen">
          <a:extLst>
            <a:ext uri="{FF2B5EF4-FFF2-40B4-BE49-F238E27FC236}">
              <a16:creationId xmlns:a16="http://schemas.microsoft.com/office/drawing/2014/main" id="{D93510CB-7E91-4E64-BAEB-9B81357EB845}"/>
            </a:ext>
          </a:extLst>
        </xdr:cNvPr>
        <xdr:cNvPicPr/>
      </xdr:nvPicPr>
      <xdr:blipFill>
        <a:blip xmlns:r="http://schemas.openxmlformats.org/officeDocument/2006/relationships" r:embed="rId5"/>
        <a:stretch/>
      </xdr:blipFill>
      <xdr:spPr>
        <a:xfrm>
          <a:off x="10342260" y="44362680"/>
          <a:ext cx="360" cy="247140"/>
        </a:xfrm>
        <a:prstGeom prst="rect">
          <a:avLst/>
        </a:prstGeom>
        <a:ln>
          <a:noFill/>
        </a:ln>
      </xdr:spPr>
    </xdr:pic>
    <xdr:clientData/>
  </xdr:oneCellAnchor>
  <xdr:oneCellAnchor>
    <xdr:from>
      <xdr:col>14</xdr:col>
      <xdr:colOff>788685</xdr:colOff>
      <xdr:row>234</xdr:row>
      <xdr:rowOff>4755</xdr:rowOff>
    </xdr:from>
    <xdr:ext cx="360" cy="247140"/>
    <xdr:pic>
      <xdr:nvPicPr>
        <xdr:cNvPr id="1297" name="6 Imagen">
          <a:extLst>
            <a:ext uri="{FF2B5EF4-FFF2-40B4-BE49-F238E27FC236}">
              <a16:creationId xmlns:a16="http://schemas.microsoft.com/office/drawing/2014/main" id="{0AAFE781-86EA-4089-8E80-87288CD2D61C}"/>
            </a:ext>
          </a:extLst>
        </xdr:cNvPr>
        <xdr:cNvPicPr/>
      </xdr:nvPicPr>
      <xdr:blipFill>
        <a:blip xmlns:r="http://schemas.openxmlformats.org/officeDocument/2006/relationships" r:embed="rId5"/>
        <a:stretch/>
      </xdr:blipFill>
      <xdr:spPr>
        <a:xfrm>
          <a:off x="10342260" y="44572230"/>
          <a:ext cx="360" cy="247140"/>
        </a:xfrm>
        <a:prstGeom prst="rect">
          <a:avLst/>
        </a:prstGeom>
        <a:ln>
          <a:noFill/>
        </a:ln>
      </xdr:spPr>
    </xdr:pic>
    <xdr:clientData/>
  </xdr:oneCellAnchor>
  <xdr:oneCellAnchor>
    <xdr:from>
      <xdr:col>14</xdr:col>
      <xdr:colOff>788685</xdr:colOff>
      <xdr:row>235</xdr:row>
      <xdr:rowOff>4755</xdr:rowOff>
    </xdr:from>
    <xdr:ext cx="360" cy="247140"/>
    <xdr:pic>
      <xdr:nvPicPr>
        <xdr:cNvPr id="1298" name="6 Imagen">
          <a:extLst>
            <a:ext uri="{FF2B5EF4-FFF2-40B4-BE49-F238E27FC236}">
              <a16:creationId xmlns:a16="http://schemas.microsoft.com/office/drawing/2014/main" id="{A8A8372F-2AA4-49DC-9552-23D83218A733}"/>
            </a:ext>
          </a:extLst>
        </xdr:cNvPr>
        <xdr:cNvPicPr/>
      </xdr:nvPicPr>
      <xdr:blipFill>
        <a:blip xmlns:r="http://schemas.openxmlformats.org/officeDocument/2006/relationships" r:embed="rId5"/>
        <a:stretch/>
      </xdr:blipFill>
      <xdr:spPr>
        <a:xfrm>
          <a:off x="10342260" y="44781780"/>
          <a:ext cx="360" cy="247140"/>
        </a:xfrm>
        <a:prstGeom prst="rect">
          <a:avLst/>
        </a:prstGeom>
        <a:ln>
          <a:noFill/>
        </a:ln>
      </xdr:spPr>
    </xdr:pic>
    <xdr:clientData/>
  </xdr:oneCellAnchor>
  <xdr:oneCellAnchor>
    <xdr:from>
      <xdr:col>14</xdr:col>
      <xdr:colOff>788685</xdr:colOff>
      <xdr:row>236</xdr:row>
      <xdr:rowOff>4755</xdr:rowOff>
    </xdr:from>
    <xdr:ext cx="360" cy="247140"/>
    <xdr:pic>
      <xdr:nvPicPr>
        <xdr:cNvPr id="1299" name="6 Imagen">
          <a:extLst>
            <a:ext uri="{FF2B5EF4-FFF2-40B4-BE49-F238E27FC236}">
              <a16:creationId xmlns:a16="http://schemas.microsoft.com/office/drawing/2014/main" id="{941671E5-6EE8-483E-A35B-ABD4A8D4C21B}"/>
            </a:ext>
          </a:extLst>
        </xdr:cNvPr>
        <xdr:cNvPicPr/>
      </xdr:nvPicPr>
      <xdr:blipFill>
        <a:blip xmlns:r="http://schemas.openxmlformats.org/officeDocument/2006/relationships" r:embed="rId5"/>
        <a:stretch/>
      </xdr:blipFill>
      <xdr:spPr>
        <a:xfrm>
          <a:off x="10342260" y="44991330"/>
          <a:ext cx="360" cy="247140"/>
        </a:xfrm>
        <a:prstGeom prst="rect">
          <a:avLst/>
        </a:prstGeom>
        <a:ln>
          <a:noFill/>
        </a:ln>
      </xdr:spPr>
    </xdr:pic>
    <xdr:clientData/>
  </xdr:oneCellAnchor>
  <xdr:oneCellAnchor>
    <xdr:from>
      <xdr:col>14</xdr:col>
      <xdr:colOff>788685</xdr:colOff>
      <xdr:row>237</xdr:row>
      <xdr:rowOff>4755</xdr:rowOff>
    </xdr:from>
    <xdr:ext cx="360" cy="247140"/>
    <xdr:pic>
      <xdr:nvPicPr>
        <xdr:cNvPr id="1300" name="6 Imagen">
          <a:extLst>
            <a:ext uri="{FF2B5EF4-FFF2-40B4-BE49-F238E27FC236}">
              <a16:creationId xmlns:a16="http://schemas.microsoft.com/office/drawing/2014/main" id="{5326A478-D8FE-4426-84DF-A6E75A51DF34}"/>
            </a:ext>
          </a:extLst>
        </xdr:cNvPr>
        <xdr:cNvPicPr/>
      </xdr:nvPicPr>
      <xdr:blipFill>
        <a:blip xmlns:r="http://schemas.openxmlformats.org/officeDocument/2006/relationships" r:embed="rId5"/>
        <a:stretch/>
      </xdr:blipFill>
      <xdr:spPr>
        <a:xfrm>
          <a:off x="10342260" y="45200880"/>
          <a:ext cx="360" cy="247140"/>
        </a:xfrm>
        <a:prstGeom prst="rect">
          <a:avLst/>
        </a:prstGeom>
        <a:ln>
          <a:noFill/>
        </a:ln>
      </xdr:spPr>
    </xdr:pic>
    <xdr:clientData/>
  </xdr:oneCellAnchor>
  <xdr:oneCellAnchor>
    <xdr:from>
      <xdr:col>14</xdr:col>
      <xdr:colOff>788685</xdr:colOff>
      <xdr:row>238</xdr:row>
      <xdr:rowOff>4755</xdr:rowOff>
    </xdr:from>
    <xdr:ext cx="360" cy="247140"/>
    <xdr:pic>
      <xdr:nvPicPr>
        <xdr:cNvPr id="1301" name="6 Imagen">
          <a:extLst>
            <a:ext uri="{FF2B5EF4-FFF2-40B4-BE49-F238E27FC236}">
              <a16:creationId xmlns:a16="http://schemas.microsoft.com/office/drawing/2014/main" id="{5E9EEE47-AD42-4654-8F0E-0AC7BDB33C8E}"/>
            </a:ext>
          </a:extLst>
        </xdr:cNvPr>
        <xdr:cNvPicPr/>
      </xdr:nvPicPr>
      <xdr:blipFill>
        <a:blip xmlns:r="http://schemas.openxmlformats.org/officeDocument/2006/relationships" r:embed="rId5"/>
        <a:stretch/>
      </xdr:blipFill>
      <xdr:spPr>
        <a:xfrm>
          <a:off x="10342260" y="45410430"/>
          <a:ext cx="360" cy="247140"/>
        </a:xfrm>
        <a:prstGeom prst="rect">
          <a:avLst/>
        </a:prstGeom>
        <a:ln>
          <a:noFill/>
        </a:ln>
      </xdr:spPr>
    </xdr:pic>
    <xdr:clientData/>
  </xdr:oneCellAnchor>
  <xdr:oneCellAnchor>
    <xdr:from>
      <xdr:col>14</xdr:col>
      <xdr:colOff>788685</xdr:colOff>
      <xdr:row>239</xdr:row>
      <xdr:rowOff>4755</xdr:rowOff>
    </xdr:from>
    <xdr:ext cx="360" cy="247140"/>
    <xdr:pic>
      <xdr:nvPicPr>
        <xdr:cNvPr id="1302" name="6 Imagen">
          <a:extLst>
            <a:ext uri="{FF2B5EF4-FFF2-40B4-BE49-F238E27FC236}">
              <a16:creationId xmlns:a16="http://schemas.microsoft.com/office/drawing/2014/main" id="{D23421CF-550D-4BC4-86BF-4311C6E79CE7}"/>
            </a:ext>
          </a:extLst>
        </xdr:cNvPr>
        <xdr:cNvPicPr/>
      </xdr:nvPicPr>
      <xdr:blipFill>
        <a:blip xmlns:r="http://schemas.openxmlformats.org/officeDocument/2006/relationships" r:embed="rId5"/>
        <a:stretch/>
      </xdr:blipFill>
      <xdr:spPr>
        <a:xfrm>
          <a:off x="10342260" y="45619980"/>
          <a:ext cx="360" cy="247140"/>
        </a:xfrm>
        <a:prstGeom prst="rect">
          <a:avLst/>
        </a:prstGeom>
        <a:ln>
          <a:noFill/>
        </a:ln>
      </xdr:spPr>
    </xdr:pic>
    <xdr:clientData/>
  </xdr:oneCellAnchor>
  <xdr:oneCellAnchor>
    <xdr:from>
      <xdr:col>14</xdr:col>
      <xdr:colOff>788685</xdr:colOff>
      <xdr:row>240</xdr:row>
      <xdr:rowOff>4755</xdr:rowOff>
    </xdr:from>
    <xdr:ext cx="360" cy="247140"/>
    <xdr:pic>
      <xdr:nvPicPr>
        <xdr:cNvPr id="1303" name="6 Imagen">
          <a:extLst>
            <a:ext uri="{FF2B5EF4-FFF2-40B4-BE49-F238E27FC236}">
              <a16:creationId xmlns:a16="http://schemas.microsoft.com/office/drawing/2014/main" id="{75CC0697-4101-4A73-BB0F-A1C286CC225A}"/>
            </a:ext>
          </a:extLst>
        </xdr:cNvPr>
        <xdr:cNvPicPr/>
      </xdr:nvPicPr>
      <xdr:blipFill>
        <a:blip xmlns:r="http://schemas.openxmlformats.org/officeDocument/2006/relationships" r:embed="rId5"/>
        <a:stretch/>
      </xdr:blipFill>
      <xdr:spPr>
        <a:xfrm>
          <a:off x="10342260" y="45829530"/>
          <a:ext cx="360" cy="247140"/>
        </a:xfrm>
        <a:prstGeom prst="rect">
          <a:avLst/>
        </a:prstGeom>
        <a:ln>
          <a:noFill/>
        </a:ln>
      </xdr:spPr>
    </xdr:pic>
    <xdr:clientData/>
  </xdr:oneCellAnchor>
  <xdr:oneCellAnchor>
    <xdr:from>
      <xdr:col>14</xdr:col>
      <xdr:colOff>788685</xdr:colOff>
      <xdr:row>241</xdr:row>
      <xdr:rowOff>4755</xdr:rowOff>
    </xdr:from>
    <xdr:ext cx="360" cy="247140"/>
    <xdr:pic>
      <xdr:nvPicPr>
        <xdr:cNvPr id="1304" name="6 Imagen">
          <a:extLst>
            <a:ext uri="{FF2B5EF4-FFF2-40B4-BE49-F238E27FC236}">
              <a16:creationId xmlns:a16="http://schemas.microsoft.com/office/drawing/2014/main" id="{09428E9C-BC9C-44D3-B297-76AB4E8C400B}"/>
            </a:ext>
          </a:extLst>
        </xdr:cNvPr>
        <xdr:cNvPicPr/>
      </xdr:nvPicPr>
      <xdr:blipFill>
        <a:blip xmlns:r="http://schemas.openxmlformats.org/officeDocument/2006/relationships" r:embed="rId5"/>
        <a:stretch/>
      </xdr:blipFill>
      <xdr:spPr>
        <a:xfrm>
          <a:off x="10342260" y="46039080"/>
          <a:ext cx="360" cy="247140"/>
        </a:xfrm>
        <a:prstGeom prst="rect">
          <a:avLst/>
        </a:prstGeom>
        <a:ln>
          <a:noFill/>
        </a:ln>
      </xdr:spPr>
    </xdr:pic>
    <xdr:clientData/>
  </xdr:oneCellAnchor>
  <xdr:oneCellAnchor>
    <xdr:from>
      <xdr:col>14</xdr:col>
      <xdr:colOff>788685</xdr:colOff>
      <xdr:row>242</xdr:row>
      <xdr:rowOff>4755</xdr:rowOff>
    </xdr:from>
    <xdr:ext cx="360" cy="247140"/>
    <xdr:pic>
      <xdr:nvPicPr>
        <xdr:cNvPr id="1305" name="6 Imagen">
          <a:extLst>
            <a:ext uri="{FF2B5EF4-FFF2-40B4-BE49-F238E27FC236}">
              <a16:creationId xmlns:a16="http://schemas.microsoft.com/office/drawing/2014/main" id="{C0480EC7-156A-4D93-9DD2-0FBAEA0A300F}"/>
            </a:ext>
          </a:extLst>
        </xdr:cNvPr>
        <xdr:cNvPicPr/>
      </xdr:nvPicPr>
      <xdr:blipFill>
        <a:blip xmlns:r="http://schemas.openxmlformats.org/officeDocument/2006/relationships" r:embed="rId5"/>
        <a:stretch/>
      </xdr:blipFill>
      <xdr:spPr>
        <a:xfrm>
          <a:off x="10342260" y="46248630"/>
          <a:ext cx="360" cy="247140"/>
        </a:xfrm>
        <a:prstGeom prst="rect">
          <a:avLst/>
        </a:prstGeom>
        <a:ln>
          <a:noFill/>
        </a:ln>
      </xdr:spPr>
    </xdr:pic>
    <xdr:clientData/>
  </xdr:oneCellAnchor>
  <xdr:oneCellAnchor>
    <xdr:from>
      <xdr:col>14</xdr:col>
      <xdr:colOff>788685</xdr:colOff>
      <xdr:row>243</xdr:row>
      <xdr:rowOff>4755</xdr:rowOff>
    </xdr:from>
    <xdr:ext cx="360" cy="247140"/>
    <xdr:pic>
      <xdr:nvPicPr>
        <xdr:cNvPr id="1306" name="6 Imagen">
          <a:extLst>
            <a:ext uri="{FF2B5EF4-FFF2-40B4-BE49-F238E27FC236}">
              <a16:creationId xmlns:a16="http://schemas.microsoft.com/office/drawing/2014/main" id="{5B5643D9-A8C8-4E53-B544-57DC8D0E80ED}"/>
            </a:ext>
          </a:extLst>
        </xdr:cNvPr>
        <xdr:cNvPicPr/>
      </xdr:nvPicPr>
      <xdr:blipFill>
        <a:blip xmlns:r="http://schemas.openxmlformats.org/officeDocument/2006/relationships" r:embed="rId5"/>
        <a:stretch/>
      </xdr:blipFill>
      <xdr:spPr>
        <a:xfrm>
          <a:off x="10342260" y="46458180"/>
          <a:ext cx="360" cy="247140"/>
        </a:xfrm>
        <a:prstGeom prst="rect">
          <a:avLst/>
        </a:prstGeom>
        <a:ln>
          <a:noFill/>
        </a:ln>
      </xdr:spPr>
    </xdr:pic>
    <xdr:clientData/>
  </xdr:oneCellAnchor>
  <xdr:oneCellAnchor>
    <xdr:from>
      <xdr:col>14</xdr:col>
      <xdr:colOff>788685</xdr:colOff>
      <xdr:row>244</xdr:row>
      <xdr:rowOff>4755</xdr:rowOff>
    </xdr:from>
    <xdr:ext cx="360" cy="247140"/>
    <xdr:pic>
      <xdr:nvPicPr>
        <xdr:cNvPr id="1307" name="6 Imagen">
          <a:extLst>
            <a:ext uri="{FF2B5EF4-FFF2-40B4-BE49-F238E27FC236}">
              <a16:creationId xmlns:a16="http://schemas.microsoft.com/office/drawing/2014/main" id="{275652F4-93DF-4C12-B9FF-65270767347D}"/>
            </a:ext>
          </a:extLst>
        </xdr:cNvPr>
        <xdr:cNvPicPr/>
      </xdr:nvPicPr>
      <xdr:blipFill>
        <a:blip xmlns:r="http://schemas.openxmlformats.org/officeDocument/2006/relationships" r:embed="rId5"/>
        <a:stretch/>
      </xdr:blipFill>
      <xdr:spPr>
        <a:xfrm>
          <a:off x="10342260" y="46667730"/>
          <a:ext cx="360" cy="247140"/>
        </a:xfrm>
        <a:prstGeom prst="rect">
          <a:avLst/>
        </a:prstGeom>
        <a:ln>
          <a:noFill/>
        </a:ln>
      </xdr:spPr>
    </xdr:pic>
    <xdr:clientData/>
  </xdr:oneCellAnchor>
  <xdr:oneCellAnchor>
    <xdr:from>
      <xdr:col>14</xdr:col>
      <xdr:colOff>788685</xdr:colOff>
      <xdr:row>245</xdr:row>
      <xdr:rowOff>4755</xdr:rowOff>
    </xdr:from>
    <xdr:ext cx="360" cy="247140"/>
    <xdr:pic>
      <xdr:nvPicPr>
        <xdr:cNvPr id="1308" name="6 Imagen">
          <a:extLst>
            <a:ext uri="{FF2B5EF4-FFF2-40B4-BE49-F238E27FC236}">
              <a16:creationId xmlns:a16="http://schemas.microsoft.com/office/drawing/2014/main" id="{FDFCB0D9-4BBD-494C-A839-52C0FC7BA7F0}"/>
            </a:ext>
          </a:extLst>
        </xdr:cNvPr>
        <xdr:cNvPicPr/>
      </xdr:nvPicPr>
      <xdr:blipFill>
        <a:blip xmlns:r="http://schemas.openxmlformats.org/officeDocument/2006/relationships" r:embed="rId5"/>
        <a:stretch/>
      </xdr:blipFill>
      <xdr:spPr>
        <a:xfrm>
          <a:off x="10342260" y="46877280"/>
          <a:ext cx="360" cy="247140"/>
        </a:xfrm>
        <a:prstGeom prst="rect">
          <a:avLst/>
        </a:prstGeom>
        <a:ln>
          <a:noFill/>
        </a:ln>
      </xdr:spPr>
    </xdr:pic>
    <xdr:clientData/>
  </xdr:oneCellAnchor>
  <xdr:oneCellAnchor>
    <xdr:from>
      <xdr:col>14</xdr:col>
      <xdr:colOff>788685</xdr:colOff>
      <xdr:row>249</xdr:row>
      <xdr:rowOff>4755</xdr:rowOff>
    </xdr:from>
    <xdr:ext cx="360" cy="247140"/>
    <xdr:pic>
      <xdr:nvPicPr>
        <xdr:cNvPr id="1309" name="6 Imagen">
          <a:extLst>
            <a:ext uri="{FF2B5EF4-FFF2-40B4-BE49-F238E27FC236}">
              <a16:creationId xmlns:a16="http://schemas.microsoft.com/office/drawing/2014/main" id="{5C3F7987-8849-4821-9EAA-7EC31B15585D}"/>
            </a:ext>
          </a:extLst>
        </xdr:cNvPr>
        <xdr:cNvPicPr/>
      </xdr:nvPicPr>
      <xdr:blipFill>
        <a:blip xmlns:r="http://schemas.openxmlformats.org/officeDocument/2006/relationships" r:embed="rId5"/>
        <a:stretch/>
      </xdr:blipFill>
      <xdr:spPr>
        <a:xfrm>
          <a:off x="10342260" y="47086830"/>
          <a:ext cx="360" cy="247140"/>
        </a:xfrm>
        <a:prstGeom prst="rect">
          <a:avLst/>
        </a:prstGeom>
        <a:ln>
          <a:noFill/>
        </a:ln>
      </xdr:spPr>
    </xdr:pic>
    <xdr:clientData/>
  </xdr:oneCellAnchor>
  <xdr:oneCellAnchor>
    <xdr:from>
      <xdr:col>14</xdr:col>
      <xdr:colOff>788685</xdr:colOff>
      <xdr:row>250</xdr:row>
      <xdr:rowOff>4755</xdr:rowOff>
    </xdr:from>
    <xdr:ext cx="360" cy="247140"/>
    <xdr:pic>
      <xdr:nvPicPr>
        <xdr:cNvPr id="1310" name="6 Imagen">
          <a:extLst>
            <a:ext uri="{FF2B5EF4-FFF2-40B4-BE49-F238E27FC236}">
              <a16:creationId xmlns:a16="http://schemas.microsoft.com/office/drawing/2014/main" id="{610D7312-315E-44AD-813C-562E0FE00461}"/>
            </a:ext>
          </a:extLst>
        </xdr:cNvPr>
        <xdr:cNvPicPr/>
      </xdr:nvPicPr>
      <xdr:blipFill>
        <a:blip xmlns:r="http://schemas.openxmlformats.org/officeDocument/2006/relationships" r:embed="rId5"/>
        <a:stretch/>
      </xdr:blipFill>
      <xdr:spPr>
        <a:xfrm>
          <a:off x="10342260" y="47296380"/>
          <a:ext cx="360" cy="247140"/>
        </a:xfrm>
        <a:prstGeom prst="rect">
          <a:avLst/>
        </a:prstGeom>
        <a:ln>
          <a:noFill/>
        </a:ln>
      </xdr:spPr>
    </xdr:pic>
    <xdr:clientData/>
  </xdr:oneCellAnchor>
  <xdr:oneCellAnchor>
    <xdr:from>
      <xdr:col>14</xdr:col>
      <xdr:colOff>788685</xdr:colOff>
      <xdr:row>251</xdr:row>
      <xdr:rowOff>4755</xdr:rowOff>
    </xdr:from>
    <xdr:ext cx="360" cy="247140"/>
    <xdr:pic>
      <xdr:nvPicPr>
        <xdr:cNvPr id="1311" name="6 Imagen">
          <a:extLst>
            <a:ext uri="{FF2B5EF4-FFF2-40B4-BE49-F238E27FC236}">
              <a16:creationId xmlns:a16="http://schemas.microsoft.com/office/drawing/2014/main" id="{2F6D5804-0695-43E4-B652-389E9E632F1B}"/>
            </a:ext>
          </a:extLst>
        </xdr:cNvPr>
        <xdr:cNvPicPr/>
      </xdr:nvPicPr>
      <xdr:blipFill>
        <a:blip xmlns:r="http://schemas.openxmlformats.org/officeDocument/2006/relationships" r:embed="rId5"/>
        <a:stretch/>
      </xdr:blipFill>
      <xdr:spPr>
        <a:xfrm>
          <a:off x="10342260" y="4750593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12" name="6 Imagen">
          <a:extLst>
            <a:ext uri="{FF2B5EF4-FFF2-40B4-BE49-F238E27FC236}">
              <a16:creationId xmlns:a16="http://schemas.microsoft.com/office/drawing/2014/main" id="{B6011FF3-3B7C-47A7-8870-8C40DE02D2A9}"/>
            </a:ext>
          </a:extLst>
        </xdr:cNvPr>
        <xdr:cNvPicPr/>
      </xdr:nvPicPr>
      <xdr:blipFill>
        <a:blip xmlns:r="http://schemas.openxmlformats.org/officeDocument/2006/relationships" r:embed="rId5"/>
        <a:stretch/>
      </xdr:blipFill>
      <xdr:spPr>
        <a:xfrm>
          <a:off x="10342260" y="4771548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13" name="6 Imagen">
          <a:extLst>
            <a:ext uri="{FF2B5EF4-FFF2-40B4-BE49-F238E27FC236}">
              <a16:creationId xmlns:a16="http://schemas.microsoft.com/office/drawing/2014/main" id="{CA8BE1B9-C3AE-40DF-AC0C-3F9971C8A7C3}"/>
            </a:ext>
          </a:extLst>
        </xdr:cNvPr>
        <xdr:cNvPicPr/>
      </xdr:nvPicPr>
      <xdr:blipFill>
        <a:blip xmlns:r="http://schemas.openxmlformats.org/officeDocument/2006/relationships" r:embed="rId5"/>
        <a:stretch/>
      </xdr:blipFill>
      <xdr:spPr>
        <a:xfrm>
          <a:off x="10342260" y="4792503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14" name="6 Imagen">
          <a:extLst>
            <a:ext uri="{FF2B5EF4-FFF2-40B4-BE49-F238E27FC236}">
              <a16:creationId xmlns:a16="http://schemas.microsoft.com/office/drawing/2014/main" id="{8D0B39EB-E4F5-4D35-937F-1A0F601024DA}"/>
            </a:ext>
          </a:extLst>
        </xdr:cNvPr>
        <xdr:cNvPicPr/>
      </xdr:nvPicPr>
      <xdr:blipFill>
        <a:blip xmlns:r="http://schemas.openxmlformats.org/officeDocument/2006/relationships" r:embed="rId5"/>
        <a:stretch/>
      </xdr:blipFill>
      <xdr:spPr>
        <a:xfrm>
          <a:off x="10342260" y="4813458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15" name="6 Imagen">
          <a:extLst>
            <a:ext uri="{FF2B5EF4-FFF2-40B4-BE49-F238E27FC236}">
              <a16:creationId xmlns:a16="http://schemas.microsoft.com/office/drawing/2014/main" id="{76377974-61D6-4399-89A3-915ACA1F4865}"/>
            </a:ext>
          </a:extLst>
        </xdr:cNvPr>
        <xdr:cNvPicPr/>
      </xdr:nvPicPr>
      <xdr:blipFill>
        <a:blip xmlns:r="http://schemas.openxmlformats.org/officeDocument/2006/relationships" r:embed="rId5"/>
        <a:stretch/>
      </xdr:blipFill>
      <xdr:spPr>
        <a:xfrm>
          <a:off x="10342260" y="4834413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16" name="6 Imagen">
          <a:extLst>
            <a:ext uri="{FF2B5EF4-FFF2-40B4-BE49-F238E27FC236}">
              <a16:creationId xmlns:a16="http://schemas.microsoft.com/office/drawing/2014/main" id="{537A76A7-3D25-4B1B-98E0-CF09894E82E8}"/>
            </a:ext>
          </a:extLst>
        </xdr:cNvPr>
        <xdr:cNvPicPr/>
      </xdr:nvPicPr>
      <xdr:blipFill>
        <a:blip xmlns:r="http://schemas.openxmlformats.org/officeDocument/2006/relationships" r:embed="rId5"/>
        <a:stretch/>
      </xdr:blipFill>
      <xdr:spPr>
        <a:xfrm>
          <a:off x="10342260" y="48553680"/>
          <a:ext cx="360" cy="247140"/>
        </a:xfrm>
        <a:prstGeom prst="rect">
          <a:avLst/>
        </a:prstGeom>
        <a:ln>
          <a:noFill/>
        </a:ln>
      </xdr:spPr>
    </xdr:pic>
    <xdr:clientData/>
  </xdr:oneCellAnchor>
  <xdr:oneCellAnchor>
    <xdr:from>
      <xdr:col>12</xdr:col>
      <xdr:colOff>1080</xdr:colOff>
      <xdr:row>228</xdr:row>
      <xdr:rowOff>124560</xdr:rowOff>
    </xdr:from>
    <xdr:ext cx="360" cy="6075"/>
    <xdr:pic>
      <xdr:nvPicPr>
        <xdr:cNvPr id="1318" name="6 Imagen">
          <a:extLst>
            <a:ext uri="{FF2B5EF4-FFF2-40B4-BE49-F238E27FC236}">
              <a16:creationId xmlns:a16="http://schemas.microsoft.com/office/drawing/2014/main" id="{D18E839F-768C-4E69-9FF1-95D035B6AEA8}"/>
            </a:ext>
          </a:extLst>
        </xdr:cNvPr>
        <xdr:cNvPicPr/>
      </xdr:nvPicPr>
      <xdr:blipFill>
        <a:blip xmlns:r="http://schemas.openxmlformats.org/officeDocument/2006/relationships" r:embed="rId5"/>
        <a:stretch/>
      </xdr:blipFill>
      <xdr:spPr>
        <a:xfrm>
          <a:off x="6220905" y="43434735"/>
          <a:ext cx="360" cy="6075"/>
        </a:xfrm>
        <a:prstGeom prst="rect">
          <a:avLst/>
        </a:prstGeom>
        <a:ln>
          <a:noFill/>
        </a:ln>
      </xdr:spPr>
    </xdr:pic>
    <xdr:clientData/>
  </xdr:oneCellAnchor>
  <xdr:oneCellAnchor>
    <xdr:from>
      <xdr:col>14</xdr:col>
      <xdr:colOff>0</xdr:colOff>
      <xdr:row>228</xdr:row>
      <xdr:rowOff>103680</xdr:rowOff>
    </xdr:from>
    <xdr:ext cx="113745" cy="7560"/>
    <xdr:pic>
      <xdr:nvPicPr>
        <xdr:cNvPr id="1319" name="6 Imagen">
          <a:extLst>
            <a:ext uri="{FF2B5EF4-FFF2-40B4-BE49-F238E27FC236}">
              <a16:creationId xmlns:a16="http://schemas.microsoft.com/office/drawing/2014/main" id="{6834D764-1391-4E09-85DA-387148E2CCE1}"/>
            </a:ext>
          </a:extLst>
        </xdr:cNvPr>
        <xdr:cNvPicPr/>
      </xdr:nvPicPr>
      <xdr:blipFill>
        <a:blip xmlns:r="http://schemas.openxmlformats.org/officeDocument/2006/relationships" r:embed="rId5"/>
        <a:stretch/>
      </xdr:blipFill>
      <xdr:spPr>
        <a:xfrm>
          <a:off x="9553575" y="43413855"/>
          <a:ext cx="113745" cy="7560"/>
        </a:xfrm>
        <a:prstGeom prst="rect">
          <a:avLst/>
        </a:prstGeom>
        <a:ln>
          <a:noFill/>
        </a:ln>
      </xdr:spPr>
    </xdr:pic>
    <xdr:clientData/>
  </xdr:oneCellAnchor>
  <xdr:oneCellAnchor>
    <xdr:from>
      <xdr:col>14</xdr:col>
      <xdr:colOff>0</xdr:colOff>
      <xdr:row>228</xdr:row>
      <xdr:rowOff>99000</xdr:rowOff>
    </xdr:from>
    <xdr:ext cx="113745" cy="3390"/>
    <xdr:pic>
      <xdr:nvPicPr>
        <xdr:cNvPr id="1321" name="6 Imagen">
          <a:extLst>
            <a:ext uri="{FF2B5EF4-FFF2-40B4-BE49-F238E27FC236}">
              <a16:creationId xmlns:a16="http://schemas.microsoft.com/office/drawing/2014/main" id="{007463CC-842C-4182-BD61-0B8E219F7ECE}"/>
            </a:ext>
          </a:extLst>
        </xdr:cNvPr>
        <xdr:cNvPicPr/>
      </xdr:nvPicPr>
      <xdr:blipFill>
        <a:blip xmlns:r="http://schemas.openxmlformats.org/officeDocument/2006/relationships" r:embed="rId5"/>
        <a:stretch/>
      </xdr:blipFill>
      <xdr:spPr>
        <a:xfrm>
          <a:off x="9553575" y="43409175"/>
          <a:ext cx="113745" cy="3390"/>
        </a:xfrm>
        <a:prstGeom prst="rect">
          <a:avLst/>
        </a:prstGeom>
        <a:ln>
          <a:noFill/>
        </a:ln>
      </xdr:spPr>
    </xdr:pic>
    <xdr:clientData/>
  </xdr:oneCellAnchor>
  <xdr:oneCellAnchor>
    <xdr:from>
      <xdr:col>14</xdr:col>
      <xdr:colOff>0</xdr:colOff>
      <xdr:row>227</xdr:row>
      <xdr:rowOff>118080</xdr:rowOff>
    </xdr:from>
    <xdr:ext cx="237473" cy="7560"/>
    <xdr:pic>
      <xdr:nvPicPr>
        <xdr:cNvPr id="1322" name="6 Imagen">
          <a:extLst>
            <a:ext uri="{FF2B5EF4-FFF2-40B4-BE49-F238E27FC236}">
              <a16:creationId xmlns:a16="http://schemas.microsoft.com/office/drawing/2014/main" id="{B06E032B-E05D-46F6-9CC8-C589658F1BD0}"/>
            </a:ext>
          </a:extLst>
        </xdr:cNvPr>
        <xdr:cNvPicPr/>
      </xdr:nvPicPr>
      <xdr:blipFill>
        <a:blip xmlns:r="http://schemas.openxmlformats.org/officeDocument/2006/relationships" r:embed="rId5"/>
        <a:stretch/>
      </xdr:blipFill>
      <xdr:spPr>
        <a:xfrm>
          <a:off x="9553575" y="43218705"/>
          <a:ext cx="237473" cy="7560"/>
        </a:xfrm>
        <a:prstGeom prst="rect">
          <a:avLst/>
        </a:prstGeom>
        <a:ln>
          <a:noFill/>
        </a:ln>
      </xdr:spPr>
    </xdr:pic>
    <xdr:clientData/>
  </xdr:oneCellAnchor>
  <xdr:oneCellAnchor>
    <xdr:from>
      <xdr:col>12</xdr:col>
      <xdr:colOff>397080</xdr:colOff>
      <xdr:row>227</xdr:row>
      <xdr:rowOff>139320</xdr:rowOff>
    </xdr:from>
    <xdr:ext cx="360" cy="188925"/>
    <xdr:pic>
      <xdr:nvPicPr>
        <xdr:cNvPr id="1323" name="6 Imagen">
          <a:extLst>
            <a:ext uri="{FF2B5EF4-FFF2-40B4-BE49-F238E27FC236}">
              <a16:creationId xmlns:a16="http://schemas.microsoft.com/office/drawing/2014/main" id="{92950EB2-3DDF-4E34-9EF3-53F9D931F136}"/>
            </a:ext>
          </a:extLst>
        </xdr:cNvPr>
        <xdr:cNvPicPr/>
      </xdr:nvPicPr>
      <xdr:blipFill>
        <a:blip xmlns:r="http://schemas.openxmlformats.org/officeDocument/2006/relationships" r:embed="rId5"/>
        <a:stretch/>
      </xdr:blipFill>
      <xdr:spPr>
        <a:xfrm>
          <a:off x="6616905" y="43239945"/>
          <a:ext cx="360" cy="188925"/>
        </a:xfrm>
        <a:prstGeom prst="rect">
          <a:avLst/>
        </a:prstGeom>
        <a:ln>
          <a:noFill/>
        </a:ln>
      </xdr:spPr>
    </xdr:pic>
    <xdr:clientData/>
  </xdr:oneCellAnchor>
  <xdr:oneCellAnchor>
    <xdr:from>
      <xdr:col>12</xdr:col>
      <xdr:colOff>1080</xdr:colOff>
      <xdr:row>227</xdr:row>
      <xdr:rowOff>139320</xdr:rowOff>
    </xdr:from>
    <xdr:ext cx="360" cy="360"/>
    <xdr:pic>
      <xdr:nvPicPr>
        <xdr:cNvPr id="1324" name="6 Imagen">
          <a:extLst>
            <a:ext uri="{FF2B5EF4-FFF2-40B4-BE49-F238E27FC236}">
              <a16:creationId xmlns:a16="http://schemas.microsoft.com/office/drawing/2014/main" id="{F73F8310-556C-44C0-A9C0-6A104AEE6732}"/>
            </a:ext>
          </a:extLst>
        </xdr:cNvPr>
        <xdr:cNvPicPr/>
      </xdr:nvPicPr>
      <xdr:blipFill>
        <a:blip xmlns:r="http://schemas.openxmlformats.org/officeDocument/2006/relationships" r:embed="rId5"/>
        <a:stretch/>
      </xdr:blipFill>
      <xdr:spPr>
        <a:xfrm>
          <a:off x="6220905" y="43239945"/>
          <a:ext cx="360" cy="360"/>
        </a:xfrm>
        <a:prstGeom prst="rect">
          <a:avLst/>
        </a:prstGeom>
        <a:ln>
          <a:noFill/>
        </a:ln>
      </xdr:spPr>
    </xdr:pic>
    <xdr:clientData/>
  </xdr:oneCellAnchor>
  <xdr:oneCellAnchor>
    <xdr:from>
      <xdr:col>11</xdr:col>
      <xdr:colOff>1080</xdr:colOff>
      <xdr:row>226</xdr:row>
      <xdr:rowOff>0</xdr:rowOff>
    </xdr:from>
    <xdr:ext cx="360" cy="276620"/>
    <xdr:pic>
      <xdr:nvPicPr>
        <xdr:cNvPr id="1325" name="6 Imagen">
          <a:extLst>
            <a:ext uri="{FF2B5EF4-FFF2-40B4-BE49-F238E27FC236}">
              <a16:creationId xmlns:a16="http://schemas.microsoft.com/office/drawing/2014/main" id="{AA7296D8-7A52-40F6-B6A3-D229EAF0FBA2}"/>
            </a:ext>
          </a:extLst>
        </xdr:cNvPr>
        <xdr:cNvPicPr/>
      </xdr:nvPicPr>
      <xdr:blipFill>
        <a:blip xmlns:r="http://schemas.openxmlformats.org/officeDocument/2006/relationships" r:embed="rId5"/>
        <a:stretch/>
      </xdr:blipFill>
      <xdr:spPr>
        <a:xfrm>
          <a:off x="4458780" y="42891075"/>
          <a:ext cx="360" cy="276620"/>
        </a:xfrm>
        <a:prstGeom prst="rect">
          <a:avLst/>
        </a:prstGeom>
        <a:ln>
          <a:noFill/>
        </a:ln>
      </xdr:spPr>
    </xdr:pic>
    <xdr:clientData/>
  </xdr:oneCellAnchor>
  <xdr:oneCellAnchor>
    <xdr:from>
      <xdr:col>12</xdr:col>
      <xdr:colOff>397080</xdr:colOff>
      <xdr:row>227</xdr:row>
      <xdr:rowOff>139320</xdr:rowOff>
    </xdr:from>
    <xdr:ext cx="360" cy="188925"/>
    <xdr:pic>
      <xdr:nvPicPr>
        <xdr:cNvPr id="1326" name="6 Imagen">
          <a:extLst>
            <a:ext uri="{FF2B5EF4-FFF2-40B4-BE49-F238E27FC236}">
              <a16:creationId xmlns:a16="http://schemas.microsoft.com/office/drawing/2014/main" id="{E846F373-A693-499E-951C-9F7EC459E83F}"/>
            </a:ext>
          </a:extLst>
        </xdr:cNvPr>
        <xdr:cNvPicPr/>
      </xdr:nvPicPr>
      <xdr:blipFill>
        <a:blip xmlns:r="http://schemas.openxmlformats.org/officeDocument/2006/relationships" r:embed="rId5"/>
        <a:stretch/>
      </xdr:blipFill>
      <xdr:spPr>
        <a:xfrm>
          <a:off x="6616905" y="43239945"/>
          <a:ext cx="360" cy="188925"/>
        </a:xfrm>
        <a:prstGeom prst="rect">
          <a:avLst/>
        </a:prstGeom>
        <a:ln>
          <a:noFill/>
        </a:ln>
      </xdr:spPr>
    </xdr:pic>
    <xdr:clientData/>
  </xdr:oneCellAnchor>
  <xdr:oneCellAnchor>
    <xdr:from>
      <xdr:col>12</xdr:col>
      <xdr:colOff>1080</xdr:colOff>
      <xdr:row>227</xdr:row>
      <xdr:rowOff>139320</xdr:rowOff>
    </xdr:from>
    <xdr:ext cx="360" cy="360"/>
    <xdr:pic>
      <xdr:nvPicPr>
        <xdr:cNvPr id="1327" name="6 Imagen">
          <a:extLst>
            <a:ext uri="{FF2B5EF4-FFF2-40B4-BE49-F238E27FC236}">
              <a16:creationId xmlns:a16="http://schemas.microsoft.com/office/drawing/2014/main" id="{F6E1E4D3-17F1-4B4C-9AD4-FBF43D98C0A6}"/>
            </a:ext>
          </a:extLst>
        </xdr:cNvPr>
        <xdr:cNvPicPr/>
      </xdr:nvPicPr>
      <xdr:blipFill>
        <a:blip xmlns:r="http://schemas.openxmlformats.org/officeDocument/2006/relationships" r:embed="rId5"/>
        <a:stretch/>
      </xdr:blipFill>
      <xdr:spPr>
        <a:xfrm>
          <a:off x="6220905" y="43239945"/>
          <a:ext cx="360" cy="360"/>
        </a:xfrm>
        <a:prstGeom prst="rect">
          <a:avLst/>
        </a:prstGeom>
        <a:ln>
          <a:noFill/>
        </a:ln>
      </xdr:spPr>
    </xdr:pic>
    <xdr:clientData/>
  </xdr:oneCellAnchor>
  <xdr:oneCellAnchor>
    <xdr:from>
      <xdr:col>8</xdr:col>
      <xdr:colOff>788685</xdr:colOff>
      <xdr:row>230</xdr:row>
      <xdr:rowOff>4755</xdr:rowOff>
    </xdr:from>
    <xdr:ext cx="360" cy="247140"/>
    <xdr:pic>
      <xdr:nvPicPr>
        <xdr:cNvPr id="1328" name="6 Imagen">
          <a:extLst>
            <a:ext uri="{FF2B5EF4-FFF2-40B4-BE49-F238E27FC236}">
              <a16:creationId xmlns:a16="http://schemas.microsoft.com/office/drawing/2014/main" id="{4F002CF3-9D6E-436F-943C-793B2379C253}"/>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231</xdr:row>
      <xdr:rowOff>4755</xdr:rowOff>
    </xdr:from>
    <xdr:ext cx="360" cy="247140"/>
    <xdr:pic>
      <xdr:nvPicPr>
        <xdr:cNvPr id="1329" name="6 Imagen">
          <a:extLst>
            <a:ext uri="{FF2B5EF4-FFF2-40B4-BE49-F238E27FC236}">
              <a16:creationId xmlns:a16="http://schemas.microsoft.com/office/drawing/2014/main" id="{668C83A4-8762-48BE-8305-7A2C196B1092}"/>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232</xdr:row>
      <xdr:rowOff>4755</xdr:rowOff>
    </xdr:from>
    <xdr:ext cx="360" cy="247140"/>
    <xdr:pic>
      <xdr:nvPicPr>
        <xdr:cNvPr id="1330" name="6 Imagen">
          <a:extLst>
            <a:ext uri="{FF2B5EF4-FFF2-40B4-BE49-F238E27FC236}">
              <a16:creationId xmlns:a16="http://schemas.microsoft.com/office/drawing/2014/main" id="{560757A8-405C-4200-A124-5F02D58DBC26}"/>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233</xdr:row>
      <xdr:rowOff>4755</xdr:rowOff>
    </xdr:from>
    <xdr:ext cx="360" cy="247140"/>
    <xdr:pic>
      <xdr:nvPicPr>
        <xdr:cNvPr id="1331" name="6 Imagen">
          <a:extLst>
            <a:ext uri="{FF2B5EF4-FFF2-40B4-BE49-F238E27FC236}">
              <a16:creationId xmlns:a16="http://schemas.microsoft.com/office/drawing/2014/main" id="{E17DC57F-34CE-4EE5-9EDB-B047182876F2}"/>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234</xdr:row>
      <xdr:rowOff>4755</xdr:rowOff>
    </xdr:from>
    <xdr:ext cx="360" cy="247140"/>
    <xdr:pic>
      <xdr:nvPicPr>
        <xdr:cNvPr id="1332" name="6 Imagen">
          <a:extLst>
            <a:ext uri="{FF2B5EF4-FFF2-40B4-BE49-F238E27FC236}">
              <a16:creationId xmlns:a16="http://schemas.microsoft.com/office/drawing/2014/main" id="{E04737D1-F8E8-46A5-B53B-FE64E4E05627}"/>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235</xdr:row>
      <xdr:rowOff>4755</xdr:rowOff>
    </xdr:from>
    <xdr:ext cx="360" cy="247140"/>
    <xdr:pic>
      <xdr:nvPicPr>
        <xdr:cNvPr id="1333" name="6 Imagen">
          <a:extLst>
            <a:ext uri="{FF2B5EF4-FFF2-40B4-BE49-F238E27FC236}">
              <a16:creationId xmlns:a16="http://schemas.microsoft.com/office/drawing/2014/main" id="{1FE404CC-BFCC-4DED-B343-F2EC26E73E4E}"/>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236</xdr:row>
      <xdr:rowOff>4755</xdr:rowOff>
    </xdr:from>
    <xdr:ext cx="360" cy="247140"/>
    <xdr:pic>
      <xdr:nvPicPr>
        <xdr:cNvPr id="1334" name="6 Imagen">
          <a:extLst>
            <a:ext uri="{FF2B5EF4-FFF2-40B4-BE49-F238E27FC236}">
              <a16:creationId xmlns:a16="http://schemas.microsoft.com/office/drawing/2014/main" id="{35BE65DD-C971-41E0-9E29-EC8DDBD96F79}"/>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237</xdr:row>
      <xdr:rowOff>4755</xdr:rowOff>
    </xdr:from>
    <xdr:ext cx="360" cy="247140"/>
    <xdr:pic>
      <xdr:nvPicPr>
        <xdr:cNvPr id="1335" name="6 Imagen">
          <a:extLst>
            <a:ext uri="{FF2B5EF4-FFF2-40B4-BE49-F238E27FC236}">
              <a16:creationId xmlns:a16="http://schemas.microsoft.com/office/drawing/2014/main" id="{70A59BEF-5708-466C-B081-7CEE8A0008E8}"/>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238</xdr:row>
      <xdr:rowOff>4755</xdr:rowOff>
    </xdr:from>
    <xdr:ext cx="360" cy="247140"/>
    <xdr:pic>
      <xdr:nvPicPr>
        <xdr:cNvPr id="1336" name="6 Imagen">
          <a:extLst>
            <a:ext uri="{FF2B5EF4-FFF2-40B4-BE49-F238E27FC236}">
              <a16:creationId xmlns:a16="http://schemas.microsoft.com/office/drawing/2014/main" id="{66DEC903-66E7-4761-8177-255152965B93}"/>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239</xdr:row>
      <xdr:rowOff>4755</xdr:rowOff>
    </xdr:from>
    <xdr:ext cx="360" cy="247140"/>
    <xdr:pic>
      <xdr:nvPicPr>
        <xdr:cNvPr id="1337" name="6 Imagen">
          <a:extLst>
            <a:ext uri="{FF2B5EF4-FFF2-40B4-BE49-F238E27FC236}">
              <a16:creationId xmlns:a16="http://schemas.microsoft.com/office/drawing/2014/main" id="{F0A407F8-78C2-4C5F-904A-4C963E711F65}"/>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240</xdr:row>
      <xdr:rowOff>4755</xdr:rowOff>
    </xdr:from>
    <xdr:ext cx="360" cy="247140"/>
    <xdr:pic>
      <xdr:nvPicPr>
        <xdr:cNvPr id="1338" name="6 Imagen">
          <a:extLst>
            <a:ext uri="{FF2B5EF4-FFF2-40B4-BE49-F238E27FC236}">
              <a16:creationId xmlns:a16="http://schemas.microsoft.com/office/drawing/2014/main" id="{51CBA995-064A-4F6B-BB69-6861118628D8}"/>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241</xdr:row>
      <xdr:rowOff>4755</xdr:rowOff>
    </xdr:from>
    <xdr:ext cx="360" cy="247140"/>
    <xdr:pic>
      <xdr:nvPicPr>
        <xdr:cNvPr id="1339" name="6 Imagen">
          <a:extLst>
            <a:ext uri="{FF2B5EF4-FFF2-40B4-BE49-F238E27FC236}">
              <a16:creationId xmlns:a16="http://schemas.microsoft.com/office/drawing/2014/main" id="{D8F63FB1-BDC4-4FCF-AC8E-940535FD5C75}"/>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242</xdr:row>
      <xdr:rowOff>4755</xdr:rowOff>
    </xdr:from>
    <xdr:ext cx="360" cy="247140"/>
    <xdr:pic>
      <xdr:nvPicPr>
        <xdr:cNvPr id="1340" name="6 Imagen">
          <a:extLst>
            <a:ext uri="{FF2B5EF4-FFF2-40B4-BE49-F238E27FC236}">
              <a16:creationId xmlns:a16="http://schemas.microsoft.com/office/drawing/2014/main" id="{723E64EB-7EE5-467C-8724-E5881FC8D29C}"/>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243</xdr:row>
      <xdr:rowOff>4755</xdr:rowOff>
    </xdr:from>
    <xdr:ext cx="360" cy="247140"/>
    <xdr:pic>
      <xdr:nvPicPr>
        <xdr:cNvPr id="1341" name="6 Imagen">
          <a:extLst>
            <a:ext uri="{FF2B5EF4-FFF2-40B4-BE49-F238E27FC236}">
              <a16:creationId xmlns:a16="http://schemas.microsoft.com/office/drawing/2014/main" id="{0FB807ED-8E4C-4EC4-97DF-904CF0144085}"/>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244</xdr:row>
      <xdr:rowOff>4755</xdr:rowOff>
    </xdr:from>
    <xdr:ext cx="360" cy="247140"/>
    <xdr:pic>
      <xdr:nvPicPr>
        <xdr:cNvPr id="1342" name="6 Imagen">
          <a:extLst>
            <a:ext uri="{FF2B5EF4-FFF2-40B4-BE49-F238E27FC236}">
              <a16:creationId xmlns:a16="http://schemas.microsoft.com/office/drawing/2014/main" id="{AB996D85-00CD-43DF-B326-C2221DA2C369}"/>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245</xdr:row>
      <xdr:rowOff>4755</xdr:rowOff>
    </xdr:from>
    <xdr:ext cx="360" cy="247140"/>
    <xdr:pic>
      <xdr:nvPicPr>
        <xdr:cNvPr id="1343" name="6 Imagen">
          <a:extLst>
            <a:ext uri="{FF2B5EF4-FFF2-40B4-BE49-F238E27FC236}">
              <a16:creationId xmlns:a16="http://schemas.microsoft.com/office/drawing/2014/main" id="{573D8884-C35C-4B32-8537-DFC69A4C0367}"/>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249</xdr:row>
      <xdr:rowOff>4755</xdr:rowOff>
    </xdr:from>
    <xdr:ext cx="360" cy="247140"/>
    <xdr:pic>
      <xdr:nvPicPr>
        <xdr:cNvPr id="1344" name="6 Imagen">
          <a:extLst>
            <a:ext uri="{FF2B5EF4-FFF2-40B4-BE49-F238E27FC236}">
              <a16:creationId xmlns:a16="http://schemas.microsoft.com/office/drawing/2014/main" id="{C0994CF9-9853-4074-ADDA-70606A6FAFAE}"/>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250</xdr:row>
      <xdr:rowOff>4755</xdr:rowOff>
    </xdr:from>
    <xdr:ext cx="360" cy="247140"/>
    <xdr:pic>
      <xdr:nvPicPr>
        <xdr:cNvPr id="1345" name="6 Imagen">
          <a:extLst>
            <a:ext uri="{FF2B5EF4-FFF2-40B4-BE49-F238E27FC236}">
              <a16:creationId xmlns:a16="http://schemas.microsoft.com/office/drawing/2014/main" id="{DDCA6868-CBD4-451F-A53A-8C9E0D0B60B2}"/>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788685</xdr:colOff>
      <xdr:row>251</xdr:row>
      <xdr:rowOff>4755</xdr:rowOff>
    </xdr:from>
    <xdr:ext cx="360" cy="247140"/>
    <xdr:pic>
      <xdr:nvPicPr>
        <xdr:cNvPr id="1346" name="6 Imagen">
          <a:extLst>
            <a:ext uri="{FF2B5EF4-FFF2-40B4-BE49-F238E27FC236}">
              <a16:creationId xmlns:a16="http://schemas.microsoft.com/office/drawing/2014/main" id="{48BDBCB0-93D1-4A46-9E1D-5BBD6E7A27BA}"/>
            </a:ext>
          </a:extLst>
        </xdr:cNvPr>
        <xdr:cNvPicPr/>
      </xdr:nvPicPr>
      <xdr:blipFill>
        <a:blip xmlns:r="http://schemas.openxmlformats.org/officeDocument/2006/relationships" r:embed="rId5"/>
        <a:stretch/>
      </xdr:blipFill>
      <xdr:spPr>
        <a:xfrm>
          <a:off x="10342260" y="43591155"/>
          <a:ext cx="360" cy="247140"/>
        </a:xfrm>
        <a:prstGeom prst="rect">
          <a:avLst/>
        </a:prstGeom>
        <a:ln>
          <a:noFill/>
        </a:ln>
      </xdr:spPr>
    </xdr:pic>
    <xdr:clientData/>
  </xdr:oneCellAnchor>
  <xdr:oneCellAnchor>
    <xdr:from>
      <xdr:col>8</xdr:col>
      <xdr:colOff>2160</xdr:colOff>
      <xdr:row>251</xdr:row>
      <xdr:rowOff>124560</xdr:rowOff>
    </xdr:from>
    <xdr:ext cx="360" cy="261999"/>
    <xdr:pic>
      <xdr:nvPicPr>
        <xdr:cNvPr id="1347" name="6 Imagen">
          <a:extLst>
            <a:ext uri="{FF2B5EF4-FFF2-40B4-BE49-F238E27FC236}">
              <a16:creationId xmlns:a16="http://schemas.microsoft.com/office/drawing/2014/main" id="{FFC884FC-64A5-4D90-8B5B-15F3B6AD9687}"/>
            </a:ext>
          </a:extLst>
        </xdr:cNvPr>
        <xdr:cNvPicPr/>
      </xdr:nvPicPr>
      <xdr:blipFill>
        <a:blip xmlns:r="http://schemas.openxmlformats.org/officeDocument/2006/relationships" r:embed="rId5"/>
        <a:stretch/>
      </xdr:blipFill>
      <xdr:spPr>
        <a:xfrm>
          <a:off x="8622285" y="47482860"/>
          <a:ext cx="360" cy="261999"/>
        </a:xfrm>
        <a:prstGeom prst="rect">
          <a:avLst/>
        </a:prstGeom>
        <a:ln>
          <a:noFill/>
        </a:ln>
      </xdr:spPr>
    </xdr:pic>
    <xdr:clientData/>
  </xdr:oneCellAnchor>
  <xdr:oneCellAnchor>
    <xdr:from>
      <xdr:col>8</xdr:col>
      <xdr:colOff>2160</xdr:colOff>
      <xdr:row>251</xdr:row>
      <xdr:rowOff>119160</xdr:rowOff>
    </xdr:from>
    <xdr:ext cx="360" cy="223719"/>
    <xdr:pic>
      <xdr:nvPicPr>
        <xdr:cNvPr id="1348" name="6 Imagen">
          <a:extLst>
            <a:ext uri="{FF2B5EF4-FFF2-40B4-BE49-F238E27FC236}">
              <a16:creationId xmlns:a16="http://schemas.microsoft.com/office/drawing/2014/main" id="{4DC0AF64-8BFE-4C92-9546-3389F40E5B8D}"/>
            </a:ext>
          </a:extLst>
        </xdr:cNvPr>
        <xdr:cNvPicPr/>
      </xdr:nvPicPr>
      <xdr:blipFill>
        <a:blip xmlns:r="http://schemas.openxmlformats.org/officeDocument/2006/relationships" r:embed="rId5"/>
        <a:stretch/>
      </xdr:blipFill>
      <xdr:spPr>
        <a:xfrm>
          <a:off x="8622285" y="47477460"/>
          <a:ext cx="360" cy="223719"/>
        </a:xfrm>
        <a:prstGeom prst="rect">
          <a:avLst/>
        </a:prstGeom>
        <a:ln>
          <a:noFill/>
        </a:ln>
      </xdr:spPr>
    </xdr:pic>
    <xdr:clientData/>
  </xdr:oneCellAnchor>
  <xdr:oneCellAnchor>
    <xdr:from>
      <xdr:col>8</xdr:col>
      <xdr:colOff>2160</xdr:colOff>
      <xdr:row>251</xdr:row>
      <xdr:rowOff>124560</xdr:rowOff>
    </xdr:from>
    <xdr:ext cx="360" cy="261999"/>
    <xdr:pic>
      <xdr:nvPicPr>
        <xdr:cNvPr id="1349" name="6 Imagen">
          <a:extLst>
            <a:ext uri="{FF2B5EF4-FFF2-40B4-BE49-F238E27FC236}">
              <a16:creationId xmlns:a16="http://schemas.microsoft.com/office/drawing/2014/main" id="{9A22EC6A-DB42-40FF-BF5C-12DBFDC97571}"/>
            </a:ext>
          </a:extLst>
        </xdr:cNvPr>
        <xdr:cNvPicPr/>
      </xdr:nvPicPr>
      <xdr:blipFill>
        <a:blip xmlns:r="http://schemas.openxmlformats.org/officeDocument/2006/relationships" r:embed="rId5"/>
        <a:stretch/>
      </xdr:blipFill>
      <xdr:spPr>
        <a:xfrm>
          <a:off x="8622285" y="47482860"/>
          <a:ext cx="360" cy="261999"/>
        </a:xfrm>
        <a:prstGeom prst="rect">
          <a:avLst/>
        </a:prstGeom>
        <a:ln>
          <a:noFill/>
        </a:ln>
      </xdr:spPr>
    </xdr:pic>
    <xdr:clientData/>
  </xdr:oneCellAnchor>
  <xdr:oneCellAnchor>
    <xdr:from>
      <xdr:col>8</xdr:col>
      <xdr:colOff>2160</xdr:colOff>
      <xdr:row>251</xdr:row>
      <xdr:rowOff>119160</xdr:rowOff>
    </xdr:from>
    <xdr:ext cx="360" cy="223719"/>
    <xdr:pic>
      <xdr:nvPicPr>
        <xdr:cNvPr id="1350" name="6 Imagen">
          <a:extLst>
            <a:ext uri="{FF2B5EF4-FFF2-40B4-BE49-F238E27FC236}">
              <a16:creationId xmlns:a16="http://schemas.microsoft.com/office/drawing/2014/main" id="{93873524-2067-428C-AD45-8CF2937B811E}"/>
            </a:ext>
          </a:extLst>
        </xdr:cNvPr>
        <xdr:cNvPicPr/>
      </xdr:nvPicPr>
      <xdr:blipFill>
        <a:blip xmlns:r="http://schemas.openxmlformats.org/officeDocument/2006/relationships" r:embed="rId5"/>
        <a:stretch/>
      </xdr:blipFill>
      <xdr:spPr>
        <a:xfrm>
          <a:off x="8622285" y="47477460"/>
          <a:ext cx="360" cy="223719"/>
        </a:xfrm>
        <a:prstGeom prst="rect">
          <a:avLst/>
        </a:prstGeom>
        <a:ln>
          <a:noFill/>
        </a:ln>
      </xdr:spPr>
    </xdr:pic>
    <xdr:clientData/>
  </xdr:oneCellAnchor>
  <xdr:oneCellAnchor>
    <xdr:from>
      <xdr:col>8</xdr:col>
      <xdr:colOff>2160</xdr:colOff>
      <xdr:row>251</xdr:row>
      <xdr:rowOff>124560</xdr:rowOff>
    </xdr:from>
    <xdr:ext cx="360" cy="261999"/>
    <xdr:pic>
      <xdr:nvPicPr>
        <xdr:cNvPr id="1351" name="6 Imagen">
          <a:extLst>
            <a:ext uri="{FF2B5EF4-FFF2-40B4-BE49-F238E27FC236}">
              <a16:creationId xmlns:a16="http://schemas.microsoft.com/office/drawing/2014/main" id="{C739D7FE-9BA0-488E-A130-5C5C068216B1}"/>
            </a:ext>
          </a:extLst>
        </xdr:cNvPr>
        <xdr:cNvPicPr/>
      </xdr:nvPicPr>
      <xdr:blipFill>
        <a:blip xmlns:r="http://schemas.openxmlformats.org/officeDocument/2006/relationships" r:embed="rId5"/>
        <a:stretch/>
      </xdr:blipFill>
      <xdr:spPr>
        <a:xfrm>
          <a:off x="8622285" y="47482860"/>
          <a:ext cx="360" cy="261999"/>
        </a:xfrm>
        <a:prstGeom prst="rect">
          <a:avLst/>
        </a:prstGeom>
        <a:ln>
          <a:noFill/>
        </a:ln>
      </xdr:spPr>
    </xdr:pic>
    <xdr:clientData/>
  </xdr:oneCellAnchor>
  <xdr:oneCellAnchor>
    <xdr:from>
      <xdr:col>8</xdr:col>
      <xdr:colOff>2160</xdr:colOff>
      <xdr:row>251</xdr:row>
      <xdr:rowOff>119160</xdr:rowOff>
    </xdr:from>
    <xdr:ext cx="360" cy="223719"/>
    <xdr:pic>
      <xdr:nvPicPr>
        <xdr:cNvPr id="1352" name="6 Imagen">
          <a:extLst>
            <a:ext uri="{FF2B5EF4-FFF2-40B4-BE49-F238E27FC236}">
              <a16:creationId xmlns:a16="http://schemas.microsoft.com/office/drawing/2014/main" id="{37CCD833-0294-4989-BA5C-7FC389353F29}"/>
            </a:ext>
          </a:extLst>
        </xdr:cNvPr>
        <xdr:cNvPicPr/>
      </xdr:nvPicPr>
      <xdr:blipFill>
        <a:blip xmlns:r="http://schemas.openxmlformats.org/officeDocument/2006/relationships" r:embed="rId5"/>
        <a:stretch/>
      </xdr:blipFill>
      <xdr:spPr>
        <a:xfrm>
          <a:off x="8622285" y="47477460"/>
          <a:ext cx="360" cy="223719"/>
        </a:xfrm>
        <a:prstGeom prst="rect">
          <a:avLst/>
        </a:prstGeom>
        <a:ln>
          <a:noFill/>
        </a:ln>
      </xdr:spPr>
    </xdr:pic>
    <xdr:clientData/>
  </xdr:oneCellAnchor>
  <xdr:oneCellAnchor>
    <xdr:from>
      <xdr:col>8</xdr:col>
      <xdr:colOff>2160</xdr:colOff>
      <xdr:row>251</xdr:row>
      <xdr:rowOff>124560</xdr:rowOff>
    </xdr:from>
    <xdr:ext cx="360" cy="261999"/>
    <xdr:pic>
      <xdr:nvPicPr>
        <xdr:cNvPr id="1353" name="6 Imagen">
          <a:extLst>
            <a:ext uri="{FF2B5EF4-FFF2-40B4-BE49-F238E27FC236}">
              <a16:creationId xmlns:a16="http://schemas.microsoft.com/office/drawing/2014/main" id="{9AE712D0-E0BA-4BFB-A7AB-DAF0E94D5BE6}"/>
            </a:ext>
          </a:extLst>
        </xdr:cNvPr>
        <xdr:cNvPicPr/>
      </xdr:nvPicPr>
      <xdr:blipFill>
        <a:blip xmlns:r="http://schemas.openxmlformats.org/officeDocument/2006/relationships" r:embed="rId5"/>
        <a:stretch/>
      </xdr:blipFill>
      <xdr:spPr>
        <a:xfrm>
          <a:off x="8622285" y="47482860"/>
          <a:ext cx="360" cy="261999"/>
        </a:xfrm>
        <a:prstGeom prst="rect">
          <a:avLst/>
        </a:prstGeom>
        <a:ln>
          <a:noFill/>
        </a:ln>
      </xdr:spPr>
    </xdr:pic>
    <xdr:clientData/>
  </xdr:oneCellAnchor>
  <xdr:oneCellAnchor>
    <xdr:from>
      <xdr:col>8</xdr:col>
      <xdr:colOff>2160</xdr:colOff>
      <xdr:row>251</xdr:row>
      <xdr:rowOff>119160</xdr:rowOff>
    </xdr:from>
    <xdr:ext cx="360" cy="223719"/>
    <xdr:pic>
      <xdr:nvPicPr>
        <xdr:cNvPr id="1354" name="6 Imagen">
          <a:extLst>
            <a:ext uri="{FF2B5EF4-FFF2-40B4-BE49-F238E27FC236}">
              <a16:creationId xmlns:a16="http://schemas.microsoft.com/office/drawing/2014/main" id="{6F72230C-260E-438C-98DA-1BF4E2BCC0EB}"/>
            </a:ext>
          </a:extLst>
        </xdr:cNvPr>
        <xdr:cNvPicPr/>
      </xdr:nvPicPr>
      <xdr:blipFill>
        <a:blip xmlns:r="http://schemas.openxmlformats.org/officeDocument/2006/relationships" r:embed="rId5"/>
        <a:stretch/>
      </xdr:blipFill>
      <xdr:spPr>
        <a:xfrm>
          <a:off x="8622285" y="47477460"/>
          <a:ext cx="360" cy="223719"/>
        </a:xfrm>
        <a:prstGeom prst="rect">
          <a:avLst/>
        </a:prstGeom>
        <a:ln>
          <a:noFill/>
        </a:ln>
      </xdr:spPr>
    </xdr:pic>
    <xdr:clientData/>
  </xdr:oneCellAnchor>
  <xdr:oneCellAnchor>
    <xdr:from>
      <xdr:col>8</xdr:col>
      <xdr:colOff>2160</xdr:colOff>
      <xdr:row>251</xdr:row>
      <xdr:rowOff>124560</xdr:rowOff>
    </xdr:from>
    <xdr:ext cx="360" cy="261999"/>
    <xdr:pic>
      <xdr:nvPicPr>
        <xdr:cNvPr id="1355" name="6 Imagen">
          <a:extLst>
            <a:ext uri="{FF2B5EF4-FFF2-40B4-BE49-F238E27FC236}">
              <a16:creationId xmlns:a16="http://schemas.microsoft.com/office/drawing/2014/main" id="{1444BB82-3066-41C4-8D45-29EF5F1973B0}"/>
            </a:ext>
          </a:extLst>
        </xdr:cNvPr>
        <xdr:cNvPicPr/>
      </xdr:nvPicPr>
      <xdr:blipFill>
        <a:blip xmlns:r="http://schemas.openxmlformats.org/officeDocument/2006/relationships" r:embed="rId5"/>
        <a:stretch/>
      </xdr:blipFill>
      <xdr:spPr>
        <a:xfrm>
          <a:off x="8622285" y="47482860"/>
          <a:ext cx="360" cy="261999"/>
        </a:xfrm>
        <a:prstGeom prst="rect">
          <a:avLst/>
        </a:prstGeom>
        <a:ln>
          <a:noFill/>
        </a:ln>
      </xdr:spPr>
    </xdr:pic>
    <xdr:clientData/>
  </xdr:oneCellAnchor>
  <xdr:oneCellAnchor>
    <xdr:from>
      <xdr:col>8</xdr:col>
      <xdr:colOff>2160</xdr:colOff>
      <xdr:row>251</xdr:row>
      <xdr:rowOff>119160</xdr:rowOff>
    </xdr:from>
    <xdr:ext cx="360" cy="223719"/>
    <xdr:pic>
      <xdr:nvPicPr>
        <xdr:cNvPr id="1356" name="6 Imagen">
          <a:extLst>
            <a:ext uri="{FF2B5EF4-FFF2-40B4-BE49-F238E27FC236}">
              <a16:creationId xmlns:a16="http://schemas.microsoft.com/office/drawing/2014/main" id="{C7B5337F-5CB6-4FAC-9171-BF33BAB56F7A}"/>
            </a:ext>
          </a:extLst>
        </xdr:cNvPr>
        <xdr:cNvPicPr/>
      </xdr:nvPicPr>
      <xdr:blipFill>
        <a:blip xmlns:r="http://schemas.openxmlformats.org/officeDocument/2006/relationships" r:embed="rId5"/>
        <a:stretch/>
      </xdr:blipFill>
      <xdr:spPr>
        <a:xfrm>
          <a:off x="8622285" y="47477460"/>
          <a:ext cx="360" cy="223719"/>
        </a:xfrm>
        <a:prstGeom prst="rect">
          <a:avLst/>
        </a:prstGeom>
        <a:ln>
          <a:noFill/>
        </a:ln>
      </xdr:spPr>
    </xdr:pic>
    <xdr:clientData/>
  </xdr:oneCellAnchor>
  <xdr:oneCellAnchor>
    <xdr:from>
      <xdr:col>8</xdr:col>
      <xdr:colOff>2160</xdr:colOff>
      <xdr:row>252</xdr:row>
      <xdr:rowOff>124560</xdr:rowOff>
    </xdr:from>
    <xdr:ext cx="360" cy="261999"/>
    <xdr:pic>
      <xdr:nvPicPr>
        <xdr:cNvPr id="1357" name="6 Imagen">
          <a:extLst>
            <a:ext uri="{FF2B5EF4-FFF2-40B4-BE49-F238E27FC236}">
              <a16:creationId xmlns:a16="http://schemas.microsoft.com/office/drawing/2014/main" id="{AF72276A-BE39-4E6E-8F7E-972C2B6A9C51}"/>
            </a:ext>
          </a:extLst>
        </xdr:cNvPr>
        <xdr:cNvPicPr/>
      </xdr:nvPicPr>
      <xdr:blipFill>
        <a:blip xmlns:r="http://schemas.openxmlformats.org/officeDocument/2006/relationships" r:embed="rId5"/>
        <a:stretch/>
      </xdr:blipFill>
      <xdr:spPr>
        <a:xfrm>
          <a:off x="8622285" y="47692410"/>
          <a:ext cx="360" cy="261999"/>
        </a:xfrm>
        <a:prstGeom prst="rect">
          <a:avLst/>
        </a:prstGeom>
        <a:ln>
          <a:noFill/>
        </a:ln>
      </xdr:spPr>
    </xdr:pic>
    <xdr:clientData/>
  </xdr:oneCellAnchor>
  <xdr:oneCellAnchor>
    <xdr:from>
      <xdr:col>8</xdr:col>
      <xdr:colOff>2160</xdr:colOff>
      <xdr:row>252</xdr:row>
      <xdr:rowOff>119160</xdr:rowOff>
    </xdr:from>
    <xdr:ext cx="360" cy="223719"/>
    <xdr:pic>
      <xdr:nvPicPr>
        <xdr:cNvPr id="1358" name="6 Imagen">
          <a:extLst>
            <a:ext uri="{FF2B5EF4-FFF2-40B4-BE49-F238E27FC236}">
              <a16:creationId xmlns:a16="http://schemas.microsoft.com/office/drawing/2014/main" id="{AC813B56-62B7-4D31-B51E-790B66B633A5}"/>
            </a:ext>
          </a:extLst>
        </xdr:cNvPr>
        <xdr:cNvPicPr/>
      </xdr:nvPicPr>
      <xdr:blipFill>
        <a:blip xmlns:r="http://schemas.openxmlformats.org/officeDocument/2006/relationships" r:embed="rId5"/>
        <a:stretch/>
      </xdr:blipFill>
      <xdr:spPr>
        <a:xfrm>
          <a:off x="8622285" y="47687010"/>
          <a:ext cx="360" cy="223719"/>
        </a:xfrm>
        <a:prstGeom prst="rect">
          <a:avLst/>
        </a:prstGeom>
        <a:ln>
          <a:noFill/>
        </a:ln>
      </xdr:spPr>
    </xdr:pic>
    <xdr:clientData/>
  </xdr:oneCellAnchor>
  <xdr:oneCellAnchor>
    <xdr:from>
      <xdr:col>8</xdr:col>
      <xdr:colOff>2160</xdr:colOff>
      <xdr:row>252</xdr:row>
      <xdr:rowOff>124560</xdr:rowOff>
    </xdr:from>
    <xdr:ext cx="360" cy="261999"/>
    <xdr:pic>
      <xdr:nvPicPr>
        <xdr:cNvPr id="1359" name="6 Imagen">
          <a:extLst>
            <a:ext uri="{FF2B5EF4-FFF2-40B4-BE49-F238E27FC236}">
              <a16:creationId xmlns:a16="http://schemas.microsoft.com/office/drawing/2014/main" id="{A590D82B-4C75-427A-B983-B9EAC7F74006}"/>
            </a:ext>
          </a:extLst>
        </xdr:cNvPr>
        <xdr:cNvPicPr/>
      </xdr:nvPicPr>
      <xdr:blipFill>
        <a:blip xmlns:r="http://schemas.openxmlformats.org/officeDocument/2006/relationships" r:embed="rId5"/>
        <a:stretch/>
      </xdr:blipFill>
      <xdr:spPr>
        <a:xfrm>
          <a:off x="8622285" y="47692410"/>
          <a:ext cx="360" cy="261999"/>
        </a:xfrm>
        <a:prstGeom prst="rect">
          <a:avLst/>
        </a:prstGeom>
        <a:ln>
          <a:noFill/>
        </a:ln>
      </xdr:spPr>
    </xdr:pic>
    <xdr:clientData/>
  </xdr:oneCellAnchor>
  <xdr:oneCellAnchor>
    <xdr:from>
      <xdr:col>8</xdr:col>
      <xdr:colOff>2160</xdr:colOff>
      <xdr:row>252</xdr:row>
      <xdr:rowOff>119160</xdr:rowOff>
    </xdr:from>
    <xdr:ext cx="360" cy="223719"/>
    <xdr:pic>
      <xdr:nvPicPr>
        <xdr:cNvPr id="1360" name="6 Imagen">
          <a:extLst>
            <a:ext uri="{FF2B5EF4-FFF2-40B4-BE49-F238E27FC236}">
              <a16:creationId xmlns:a16="http://schemas.microsoft.com/office/drawing/2014/main" id="{DC8279F4-1132-436F-AD18-51E261818D9D}"/>
            </a:ext>
          </a:extLst>
        </xdr:cNvPr>
        <xdr:cNvPicPr/>
      </xdr:nvPicPr>
      <xdr:blipFill>
        <a:blip xmlns:r="http://schemas.openxmlformats.org/officeDocument/2006/relationships" r:embed="rId5"/>
        <a:stretch/>
      </xdr:blipFill>
      <xdr:spPr>
        <a:xfrm>
          <a:off x="8622285" y="47687010"/>
          <a:ext cx="360" cy="223719"/>
        </a:xfrm>
        <a:prstGeom prst="rect">
          <a:avLst/>
        </a:prstGeom>
        <a:ln>
          <a:noFill/>
        </a:ln>
      </xdr:spPr>
    </xdr:pic>
    <xdr:clientData/>
  </xdr:oneCellAnchor>
  <xdr:oneCellAnchor>
    <xdr:from>
      <xdr:col>8</xdr:col>
      <xdr:colOff>2160</xdr:colOff>
      <xdr:row>251</xdr:row>
      <xdr:rowOff>124560</xdr:rowOff>
    </xdr:from>
    <xdr:ext cx="360" cy="261999"/>
    <xdr:pic>
      <xdr:nvPicPr>
        <xdr:cNvPr id="1361" name="6 Imagen">
          <a:extLst>
            <a:ext uri="{FF2B5EF4-FFF2-40B4-BE49-F238E27FC236}">
              <a16:creationId xmlns:a16="http://schemas.microsoft.com/office/drawing/2014/main" id="{5B04F8A5-1EED-4743-808C-579C93D47B4D}"/>
            </a:ext>
          </a:extLst>
        </xdr:cNvPr>
        <xdr:cNvPicPr/>
      </xdr:nvPicPr>
      <xdr:blipFill>
        <a:blip xmlns:r="http://schemas.openxmlformats.org/officeDocument/2006/relationships" r:embed="rId5"/>
        <a:stretch/>
      </xdr:blipFill>
      <xdr:spPr>
        <a:xfrm>
          <a:off x="8622285" y="47482860"/>
          <a:ext cx="360" cy="261999"/>
        </a:xfrm>
        <a:prstGeom prst="rect">
          <a:avLst/>
        </a:prstGeom>
        <a:ln>
          <a:noFill/>
        </a:ln>
      </xdr:spPr>
    </xdr:pic>
    <xdr:clientData/>
  </xdr:oneCellAnchor>
  <xdr:oneCellAnchor>
    <xdr:from>
      <xdr:col>8</xdr:col>
      <xdr:colOff>2160</xdr:colOff>
      <xdr:row>251</xdr:row>
      <xdr:rowOff>124560</xdr:rowOff>
    </xdr:from>
    <xdr:ext cx="360" cy="259141"/>
    <xdr:pic>
      <xdr:nvPicPr>
        <xdr:cNvPr id="1362" name="6 Imagen">
          <a:extLst>
            <a:ext uri="{FF2B5EF4-FFF2-40B4-BE49-F238E27FC236}">
              <a16:creationId xmlns:a16="http://schemas.microsoft.com/office/drawing/2014/main" id="{CC7A652A-D80F-4FCF-9A7A-3556BA564847}"/>
            </a:ext>
          </a:extLst>
        </xdr:cNvPr>
        <xdr:cNvPicPr/>
      </xdr:nvPicPr>
      <xdr:blipFill>
        <a:blip xmlns:r="http://schemas.openxmlformats.org/officeDocument/2006/relationships" r:embed="rId5"/>
        <a:stretch/>
      </xdr:blipFill>
      <xdr:spPr>
        <a:xfrm>
          <a:off x="8622285" y="47482860"/>
          <a:ext cx="360" cy="259141"/>
        </a:xfrm>
        <a:prstGeom prst="rect">
          <a:avLst/>
        </a:prstGeom>
        <a:ln>
          <a:noFill/>
        </a:ln>
      </xdr:spPr>
    </xdr:pic>
    <xdr:clientData/>
  </xdr:oneCellAnchor>
  <xdr:oneCellAnchor>
    <xdr:from>
      <xdr:col>8</xdr:col>
      <xdr:colOff>2160</xdr:colOff>
      <xdr:row>251</xdr:row>
      <xdr:rowOff>119160</xdr:rowOff>
    </xdr:from>
    <xdr:ext cx="360" cy="220861"/>
    <xdr:pic>
      <xdr:nvPicPr>
        <xdr:cNvPr id="1363" name="6 Imagen">
          <a:extLst>
            <a:ext uri="{FF2B5EF4-FFF2-40B4-BE49-F238E27FC236}">
              <a16:creationId xmlns:a16="http://schemas.microsoft.com/office/drawing/2014/main" id="{9C2D00E7-4CC1-44BD-918D-EDEFE671D6A8}"/>
            </a:ext>
          </a:extLst>
        </xdr:cNvPr>
        <xdr:cNvPicPr/>
      </xdr:nvPicPr>
      <xdr:blipFill>
        <a:blip xmlns:r="http://schemas.openxmlformats.org/officeDocument/2006/relationships" r:embed="rId5"/>
        <a:stretch/>
      </xdr:blipFill>
      <xdr:spPr>
        <a:xfrm>
          <a:off x="8622285" y="47477460"/>
          <a:ext cx="360" cy="220861"/>
        </a:xfrm>
        <a:prstGeom prst="rect">
          <a:avLst/>
        </a:prstGeom>
        <a:ln>
          <a:noFill/>
        </a:ln>
      </xdr:spPr>
    </xdr:pic>
    <xdr:clientData/>
  </xdr:oneCellAnchor>
  <xdr:oneCellAnchor>
    <xdr:from>
      <xdr:col>8</xdr:col>
      <xdr:colOff>2160</xdr:colOff>
      <xdr:row>251</xdr:row>
      <xdr:rowOff>124560</xdr:rowOff>
    </xdr:from>
    <xdr:ext cx="360" cy="259141"/>
    <xdr:pic>
      <xdr:nvPicPr>
        <xdr:cNvPr id="1364" name="6 Imagen">
          <a:extLst>
            <a:ext uri="{FF2B5EF4-FFF2-40B4-BE49-F238E27FC236}">
              <a16:creationId xmlns:a16="http://schemas.microsoft.com/office/drawing/2014/main" id="{1E20C2FA-50B8-4DD3-B4C1-387BDBCC3A0B}"/>
            </a:ext>
          </a:extLst>
        </xdr:cNvPr>
        <xdr:cNvPicPr/>
      </xdr:nvPicPr>
      <xdr:blipFill>
        <a:blip xmlns:r="http://schemas.openxmlformats.org/officeDocument/2006/relationships" r:embed="rId5"/>
        <a:stretch/>
      </xdr:blipFill>
      <xdr:spPr>
        <a:xfrm>
          <a:off x="8622285" y="47482860"/>
          <a:ext cx="360" cy="259141"/>
        </a:xfrm>
        <a:prstGeom prst="rect">
          <a:avLst/>
        </a:prstGeom>
        <a:ln>
          <a:noFill/>
        </a:ln>
      </xdr:spPr>
    </xdr:pic>
    <xdr:clientData/>
  </xdr:oneCellAnchor>
  <xdr:oneCellAnchor>
    <xdr:from>
      <xdr:col>8</xdr:col>
      <xdr:colOff>2160</xdr:colOff>
      <xdr:row>251</xdr:row>
      <xdr:rowOff>119160</xdr:rowOff>
    </xdr:from>
    <xdr:ext cx="360" cy="220861"/>
    <xdr:pic>
      <xdr:nvPicPr>
        <xdr:cNvPr id="1365" name="6 Imagen">
          <a:extLst>
            <a:ext uri="{FF2B5EF4-FFF2-40B4-BE49-F238E27FC236}">
              <a16:creationId xmlns:a16="http://schemas.microsoft.com/office/drawing/2014/main" id="{7CBF1778-DE91-43A4-9132-D78103597830}"/>
            </a:ext>
          </a:extLst>
        </xdr:cNvPr>
        <xdr:cNvPicPr/>
      </xdr:nvPicPr>
      <xdr:blipFill>
        <a:blip xmlns:r="http://schemas.openxmlformats.org/officeDocument/2006/relationships" r:embed="rId5"/>
        <a:stretch/>
      </xdr:blipFill>
      <xdr:spPr>
        <a:xfrm>
          <a:off x="8622285" y="47477460"/>
          <a:ext cx="360" cy="220861"/>
        </a:xfrm>
        <a:prstGeom prst="rect">
          <a:avLst/>
        </a:prstGeom>
        <a:ln>
          <a:noFill/>
        </a:ln>
      </xdr:spPr>
    </xdr:pic>
    <xdr:clientData/>
  </xdr:oneCellAnchor>
  <xdr:oneCellAnchor>
    <xdr:from>
      <xdr:col>8</xdr:col>
      <xdr:colOff>2160</xdr:colOff>
      <xdr:row>252</xdr:row>
      <xdr:rowOff>124560</xdr:rowOff>
    </xdr:from>
    <xdr:ext cx="360" cy="261999"/>
    <xdr:pic>
      <xdr:nvPicPr>
        <xdr:cNvPr id="1366" name="6 Imagen">
          <a:extLst>
            <a:ext uri="{FF2B5EF4-FFF2-40B4-BE49-F238E27FC236}">
              <a16:creationId xmlns:a16="http://schemas.microsoft.com/office/drawing/2014/main" id="{250A1C5F-6739-4ABC-9732-CFB8BB5BFF6F}"/>
            </a:ext>
          </a:extLst>
        </xdr:cNvPr>
        <xdr:cNvPicPr/>
      </xdr:nvPicPr>
      <xdr:blipFill>
        <a:blip xmlns:r="http://schemas.openxmlformats.org/officeDocument/2006/relationships" r:embed="rId5"/>
        <a:stretch/>
      </xdr:blipFill>
      <xdr:spPr>
        <a:xfrm>
          <a:off x="8622285" y="47692410"/>
          <a:ext cx="360" cy="261999"/>
        </a:xfrm>
        <a:prstGeom prst="rect">
          <a:avLst/>
        </a:prstGeom>
        <a:ln>
          <a:noFill/>
        </a:ln>
      </xdr:spPr>
    </xdr:pic>
    <xdr:clientData/>
  </xdr:oneCellAnchor>
  <xdr:oneCellAnchor>
    <xdr:from>
      <xdr:col>8</xdr:col>
      <xdr:colOff>2160</xdr:colOff>
      <xdr:row>252</xdr:row>
      <xdr:rowOff>124560</xdr:rowOff>
    </xdr:from>
    <xdr:ext cx="360" cy="259141"/>
    <xdr:pic>
      <xdr:nvPicPr>
        <xdr:cNvPr id="1367" name="6 Imagen">
          <a:extLst>
            <a:ext uri="{FF2B5EF4-FFF2-40B4-BE49-F238E27FC236}">
              <a16:creationId xmlns:a16="http://schemas.microsoft.com/office/drawing/2014/main" id="{D99DC3EE-D24C-441B-90A0-A50165EB5F3D}"/>
            </a:ext>
          </a:extLst>
        </xdr:cNvPr>
        <xdr:cNvPicPr/>
      </xdr:nvPicPr>
      <xdr:blipFill>
        <a:blip xmlns:r="http://schemas.openxmlformats.org/officeDocument/2006/relationships" r:embed="rId5"/>
        <a:stretch/>
      </xdr:blipFill>
      <xdr:spPr>
        <a:xfrm>
          <a:off x="8622285" y="47692410"/>
          <a:ext cx="360" cy="259141"/>
        </a:xfrm>
        <a:prstGeom prst="rect">
          <a:avLst/>
        </a:prstGeom>
        <a:ln>
          <a:noFill/>
        </a:ln>
      </xdr:spPr>
    </xdr:pic>
    <xdr:clientData/>
  </xdr:oneCellAnchor>
  <xdr:oneCellAnchor>
    <xdr:from>
      <xdr:col>8</xdr:col>
      <xdr:colOff>2160</xdr:colOff>
      <xdr:row>252</xdr:row>
      <xdr:rowOff>119160</xdr:rowOff>
    </xdr:from>
    <xdr:ext cx="360" cy="220861"/>
    <xdr:pic>
      <xdr:nvPicPr>
        <xdr:cNvPr id="1368" name="6 Imagen">
          <a:extLst>
            <a:ext uri="{FF2B5EF4-FFF2-40B4-BE49-F238E27FC236}">
              <a16:creationId xmlns:a16="http://schemas.microsoft.com/office/drawing/2014/main" id="{8EB42D3C-AE43-4143-B350-6240E5BA5DBF}"/>
            </a:ext>
          </a:extLst>
        </xdr:cNvPr>
        <xdr:cNvPicPr/>
      </xdr:nvPicPr>
      <xdr:blipFill>
        <a:blip xmlns:r="http://schemas.openxmlformats.org/officeDocument/2006/relationships" r:embed="rId5"/>
        <a:stretch/>
      </xdr:blipFill>
      <xdr:spPr>
        <a:xfrm>
          <a:off x="8622285" y="47687010"/>
          <a:ext cx="360" cy="220861"/>
        </a:xfrm>
        <a:prstGeom prst="rect">
          <a:avLst/>
        </a:prstGeom>
        <a:ln>
          <a:noFill/>
        </a:ln>
      </xdr:spPr>
    </xdr:pic>
    <xdr:clientData/>
  </xdr:oneCellAnchor>
  <xdr:oneCellAnchor>
    <xdr:from>
      <xdr:col>8</xdr:col>
      <xdr:colOff>2160</xdr:colOff>
      <xdr:row>252</xdr:row>
      <xdr:rowOff>124560</xdr:rowOff>
    </xdr:from>
    <xdr:ext cx="360" cy="259141"/>
    <xdr:pic>
      <xdr:nvPicPr>
        <xdr:cNvPr id="1369" name="6 Imagen">
          <a:extLst>
            <a:ext uri="{FF2B5EF4-FFF2-40B4-BE49-F238E27FC236}">
              <a16:creationId xmlns:a16="http://schemas.microsoft.com/office/drawing/2014/main" id="{927F6FF1-96E3-4EC9-B9CA-3227F135D1B0}"/>
            </a:ext>
          </a:extLst>
        </xdr:cNvPr>
        <xdr:cNvPicPr/>
      </xdr:nvPicPr>
      <xdr:blipFill>
        <a:blip xmlns:r="http://schemas.openxmlformats.org/officeDocument/2006/relationships" r:embed="rId5"/>
        <a:stretch/>
      </xdr:blipFill>
      <xdr:spPr>
        <a:xfrm>
          <a:off x="8622285" y="47692410"/>
          <a:ext cx="360" cy="259141"/>
        </a:xfrm>
        <a:prstGeom prst="rect">
          <a:avLst/>
        </a:prstGeom>
        <a:ln>
          <a:noFill/>
        </a:ln>
      </xdr:spPr>
    </xdr:pic>
    <xdr:clientData/>
  </xdr:oneCellAnchor>
  <xdr:oneCellAnchor>
    <xdr:from>
      <xdr:col>8</xdr:col>
      <xdr:colOff>2160</xdr:colOff>
      <xdr:row>252</xdr:row>
      <xdr:rowOff>119160</xdr:rowOff>
    </xdr:from>
    <xdr:ext cx="360" cy="220861"/>
    <xdr:pic>
      <xdr:nvPicPr>
        <xdr:cNvPr id="1370" name="6 Imagen">
          <a:extLst>
            <a:ext uri="{FF2B5EF4-FFF2-40B4-BE49-F238E27FC236}">
              <a16:creationId xmlns:a16="http://schemas.microsoft.com/office/drawing/2014/main" id="{3D43C009-2DC9-4679-8261-7CF44164CF97}"/>
            </a:ext>
          </a:extLst>
        </xdr:cNvPr>
        <xdr:cNvPicPr/>
      </xdr:nvPicPr>
      <xdr:blipFill>
        <a:blip xmlns:r="http://schemas.openxmlformats.org/officeDocument/2006/relationships" r:embed="rId5"/>
        <a:stretch/>
      </xdr:blipFill>
      <xdr:spPr>
        <a:xfrm>
          <a:off x="8622285" y="47687010"/>
          <a:ext cx="360" cy="220861"/>
        </a:xfrm>
        <a:prstGeom prst="rect">
          <a:avLst/>
        </a:prstGeom>
        <a:ln>
          <a:noFill/>
        </a:ln>
      </xdr:spPr>
    </xdr:pic>
    <xdr:clientData/>
  </xdr:oneCellAnchor>
  <xdr:oneCellAnchor>
    <xdr:from>
      <xdr:col>14</xdr:col>
      <xdr:colOff>788685</xdr:colOff>
      <xdr:row>251</xdr:row>
      <xdr:rowOff>4755</xdr:rowOff>
    </xdr:from>
    <xdr:ext cx="360" cy="247140"/>
    <xdr:pic>
      <xdr:nvPicPr>
        <xdr:cNvPr id="1371" name="6 Imagen">
          <a:extLst>
            <a:ext uri="{FF2B5EF4-FFF2-40B4-BE49-F238E27FC236}">
              <a16:creationId xmlns:a16="http://schemas.microsoft.com/office/drawing/2014/main" id="{6E11F967-7D69-4063-99B6-BF92A434F4DA}"/>
            </a:ext>
          </a:extLst>
        </xdr:cNvPr>
        <xdr:cNvPicPr/>
      </xdr:nvPicPr>
      <xdr:blipFill>
        <a:blip xmlns:r="http://schemas.openxmlformats.org/officeDocument/2006/relationships" r:embed="rId5"/>
        <a:stretch/>
      </xdr:blipFill>
      <xdr:spPr>
        <a:xfrm>
          <a:off x="10342260" y="47572605"/>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72" name="6 Imagen">
          <a:extLst>
            <a:ext uri="{FF2B5EF4-FFF2-40B4-BE49-F238E27FC236}">
              <a16:creationId xmlns:a16="http://schemas.microsoft.com/office/drawing/2014/main" id="{46116641-47B8-4983-A613-ECDF40EC82D9}"/>
            </a:ext>
          </a:extLst>
        </xdr:cNvPr>
        <xdr:cNvPicPr/>
      </xdr:nvPicPr>
      <xdr:blipFill>
        <a:blip xmlns:r="http://schemas.openxmlformats.org/officeDocument/2006/relationships" r:embed="rId5"/>
        <a:stretch/>
      </xdr:blipFill>
      <xdr:spPr>
        <a:xfrm>
          <a:off x="10342260" y="4777740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73" name="6 Imagen">
          <a:extLst>
            <a:ext uri="{FF2B5EF4-FFF2-40B4-BE49-F238E27FC236}">
              <a16:creationId xmlns:a16="http://schemas.microsoft.com/office/drawing/2014/main" id="{4DACF450-0DCB-4945-B362-20AE586B1A71}"/>
            </a:ext>
          </a:extLst>
        </xdr:cNvPr>
        <xdr:cNvPicPr/>
      </xdr:nvPicPr>
      <xdr:blipFill>
        <a:blip xmlns:r="http://schemas.openxmlformats.org/officeDocument/2006/relationships" r:embed="rId5"/>
        <a:stretch/>
      </xdr:blipFill>
      <xdr:spPr>
        <a:xfrm>
          <a:off x="10342260" y="4777740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74" name="6 Imagen">
          <a:extLst>
            <a:ext uri="{FF2B5EF4-FFF2-40B4-BE49-F238E27FC236}">
              <a16:creationId xmlns:a16="http://schemas.microsoft.com/office/drawing/2014/main" id="{EF7001D7-B430-4B74-9F35-DF7DAAFBAE7C}"/>
            </a:ext>
          </a:extLst>
        </xdr:cNvPr>
        <xdr:cNvPicPr/>
      </xdr:nvPicPr>
      <xdr:blipFill>
        <a:blip xmlns:r="http://schemas.openxmlformats.org/officeDocument/2006/relationships" r:embed="rId5"/>
        <a:stretch/>
      </xdr:blipFill>
      <xdr:spPr>
        <a:xfrm>
          <a:off x="10342260" y="4777740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75" name="6 Imagen">
          <a:extLst>
            <a:ext uri="{FF2B5EF4-FFF2-40B4-BE49-F238E27FC236}">
              <a16:creationId xmlns:a16="http://schemas.microsoft.com/office/drawing/2014/main" id="{664D5D14-AF24-45BF-9025-E3F8874AE7B6}"/>
            </a:ext>
          </a:extLst>
        </xdr:cNvPr>
        <xdr:cNvPicPr/>
      </xdr:nvPicPr>
      <xdr:blipFill>
        <a:blip xmlns:r="http://schemas.openxmlformats.org/officeDocument/2006/relationships" r:embed="rId5"/>
        <a:stretch/>
      </xdr:blipFill>
      <xdr:spPr>
        <a:xfrm>
          <a:off x="10342260" y="47777400"/>
          <a:ext cx="360" cy="247140"/>
        </a:xfrm>
        <a:prstGeom prst="rect">
          <a:avLst/>
        </a:prstGeom>
        <a:ln>
          <a:noFill/>
        </a:ln>
      </xdr:spPr>
    </xdr:pic>
    <xdr:clientData/>
  </xdr:oneCellAnchor>
  <xdr:oneCellAnchor>
    <xdr:from>
      <xdr:col>14</xdr:col>
      <xdr:colOff>788685</xdr:colOff>
      <xdr:row>252</xdr:row>
      <xdr:rowOff>0</xdr:rowOff>
    </xdr:from>
    <xdr:ext cx="360" cy="247140"/>
    <xdr:pic>
      <xdr:nvPicPr>
        <xdr:cNvPr id="1376" name="6 Imagen">
          <a:extLst>
            <a:ext uri="{FF2B5EF4-FFF2-40B4-BE49-F238E27FC236}">
              <a16:creationId xmlns:a16="http://schemas.microsoft.com/office/drawing/2014/main" id="{C2F4083F-7FF7-4601-8DED-AFC150587455}"/>
            </a:ext>
          </a:extLst>
        </xdr:cNvPr>
        <xdr:cNvPicPr/>
      </xdr:nvPicPr>
      <xdr:blipFill>
        <a:blip xmlns:r="http://schemas.openxmlformats.org/officeDocument/2006/relationships" r:embed="rId5"/>
        <a:stretch/>
      </xdr:blipFill>
      <xdr:spPr>
        <a:xfrm>
          <a:off x="10342260" y="47777400"/>
          <a:ext cx="360" cy="247140"/>
        </a:xfrm>
        <a:prstGeom prst="rect">
          <a:avLst/>
        </a:prstGeom>
        <a:ln>
          <a:noFill/>
        </a:ln>
      </xdr:spPr>
    </xdr:pic>
    <xdr:clientData/>
  </xdr:oneCellAnchor>
  <xdr:oneCellAnchor>
    <xdr:from>
      <xdr:col>14</xdr:col>
      <xdr:colOff>2160</xdr:colOff>
      <xdr:row>251</xdr:row>
      <xdr:rowOff>124560</xdr:rowOff>
    </xdr:from>
    <xdr:ext cx="360" cy="261999"/>
    <xdr:pic>
      <xdr:nvPicPr>
        <xdr:cNvPr id="1378" name="6 Imagen">
          <a:extLst>
            <a:ext uri="{FF2B5EF4-FFF2-40B4-BE49-F238E27FC236}">
              <a16:creationId xmlns:a16="http://schemas.microsoft.com/office/drawing/2014/main" id="{72F43E4C-AB6D-4AA2-A172-6A9B72875B5B}"/>
            </a:ext>
          </a:extLst>
        </xdr:cNvPr>
        <xdr:cNvPicPr/>
      </xdr:nvPicPr>
      <xdr:blipFill>
        <a:blip xmlns:r="http://schemas.openxmlformats.org/officeDocument/2006/relationships" r:embed="rId5"/>
        <a:stretch/>
      </xdr:blipFill>
      <xdr:spPr>
        <a:xfrm>
          <a:off x="9555735" y="47692410"/>
          <a:ext cx="360" cy="261999"/>
        </a:xfrm>
        <a:prstGeom prst="rect">
          <a:avLst/>
        </a:prstGeom>
        <a:ln>
          <a:noFill/>
        </a:ln>
      </xdr:spPr>
    </xdr:pic>
    <xdr:clientData/>
  </xdr:oneCellAnchor>
  <xdr:oneCellAnchor>
    <xdr:from>
      <xdr:col>14</xdr:col>
      <xdr:colOff>2160</xdr:colOff>
      <xdr:row>251</xdr:row>
      <xdr:rowOff>119160</xdr:rowOff>
    </xdr:from>
    <xdr:ext cx="360" cy="223719"/>
    <xdr:pic>
      <xdr:nvPicPr>
        <xdr:cNvPr id="1379" name="6 Imagen">
          <a:extLst>
            <a:ext uri="{FF2B5EF4-FFF2-40B4-BE49-F238E27FC236}">
              <a16:creationId xmlns:a16="http://schemas.microsoft.com/office/drawing/2014/main" id="{0CFD466D-FA53-4EB3-85F3-E00B9F9D1F11}"/>
            </a:ext>
          </a:extLst>
        </xdr:cNvPr>
        <xdr:cNvPicPr/>
      </xdr:nvPicPr>
      <xdr:blipFill>
        <a:blip xmlns:r="http://schemas.openxmlformats.org/officeDocument/2006/relationships" r:embed="rId5"/>
        <a:stretch/>
      </xdr:blipFill>
      <xdr:spPr>
        <a:xfrm>
          <a:off x="9555735" y="47687010"/>
          <a:ext cx="360" cy="223719"/>
        </a:xfrm>
        <a:prstGeom prst="rect">
          <a:avLst/>
        </a:prstGeom>
        <a:ln>
          <a:noFill/>
        </a:ln>
      </xdr:spPr>
    </xdr:pic>
    <xdr:clientData/>
  </xdr:oneCellAnchor>
  <xdr:oneCellAnchor>
    <xdr:from>
      <xdr:col>14</xdr:col>
      <xdr:colOff>2160</xdr:colOff>
      <xdr:row>251</xdr:row>
      <xdr:rowOff>124560</xdr:rowOff>
    </xdr:from>
    <xdr:ext cx="360" cy="261999"/>
    <xdr:pic>
      <xdr:nvPicPr>
        <xdr:cNvPr id="1380" name="6 Imagen">
          <a:extLst>
            <a:ext uri="{FF2B5EF4-FFF2-40B4-BE49-F238E27FC236}">
              <a16:creationId xmlns:a16="http://schemas.microsoft.com/office/drawing/2014/main" id="{85657C42-EEDC-454E-9924-747F63CD8F43}"/>
            </a:ext>
          </a:extLst>
        </xdr:cNvPr>
        <xdr:cNvPicPr/>
      </xdr:nvPicPr>
      <xdr:blipFill>
        <a:blip xmlns:r="http://schemas.openxmlformats.org/officeDocument/2006/relationships" r:embed="rId5"/>
        <a:stretch/>
      </xdr:blipFill>
      <xdr:spPr>
        <a:xfrm>
          <a:off x="9555735" y="47692410"/>
          <a:ext cx="360" cy="261999"/>
        </a:xfrm>
        <a:prstGeom prst="rect">
          <a:avLst/>
        </a:prstGeom>
        <a:ln>
          <a:noFill/>
        </a:ln>
      </xdr:spPr>
    </xdr:pic>
    <xdr:clientData/>
  </xdr:oneCellAnchor>
  <xdr:oneCellAnchor>
    <xdr:from>
      <xdr:col>14</xdr:col>
      <xdr:colOff>2160</xdr:colOff>
      <xdr:row>251</xdr:row>
      <xdr:rowOff>119160</xdr:rowOff>
    </xdr:from>
    <xdr:ext cx="360" cy="223719"/>
    <xdr:pic>
      <xdr:nvPicPr>
        <xdr:cNvPr id="1381" name="6 Imagen">
          <a:extLst>
            <a:ext uri="{FF2B5EF4-FFF2-40B4-BE49-F238E27FC236}">
              <a16:creationId xmlns:a16="http://schemas.microsoft.com/office/drawing/2014/main" id="{CA9471DB-2165-44A7-BAE1-49A5775ABFC2}"/>
            </a:ext>
          </a:extLst>
        </xdr:cNvPr>
        <xdr:cNvPicPr/>
      </xdr:nvPicPr>
      <xdr:blipFill>
        <a:blip xmlns:r="http://schemas.openxmlformats.org/officeDocument/2006/relationships" r:embed="rId5"/>
        <a:stretch/>
      </xdr:blipFill>
      <xdr:spPr>
        <a:xfrm>
          <a:off x="9555735" y="47687010"/>
          <a:ext cx="360" cy="223719"/>
        </a:xfrm>
        <a:prstGeom prst="rect">
          <a:avLst/>
        </a:prstGeom>
        <a:ln>
          <a:noFill/>
        </a:ln>
      </xdr:spPr>
    </xdr:pic>
    <xdr:clientData/>
  </xdr:oneCellAnchor>
  <xdr:oneCellAnchor>
    <xdr:from>
      <xdr:col>14</xdr:col>
      <xdr:colOff>2160</xdr:colOff>
      <xdr:row>251</xdr:row>
      <xdr:rowOff>124560</xdr:rowOff>
    </xdr:from>
    <xdr:ext cx="360" cy="261999"/>
    <xdr:pic>
      <xdr:nvPicPr>
        <xdr:cNvPr id="1382" name="6 Imagen">
          <a:extLst>
            <a:ext uri="{FF2B5EF4-FFF2-40B4-BE49-F238E27FC236}">
              <a16:creationId xmlns:a16="http://schemas.microsoft.com/office/drawing/2014/main" id="{7D471194-55BF-4E64-98D1-A4B752F0E1CB}"/>
            </a:ext>
          </a:extLst>
        </xdr:cNvPr>
        <xdr:cNvPicPr/>
      </xdr:nvPicPr>
      <xdr:blipFill>
        <a:blip xmlns:r="http://schemas.openxmlformats.org/officeDocument/2006/relationships" r:embed="rId5"/>
        <a:stretch/>
      </xdr:blipFill>
      <xdr:spPr>
        <a:xfrm>
          <a:off x="9555735" y="47692410"/>
          <a:ext cx="360" cy="261999"/>
        </a:xfrm>
        <a:prstGeom prst="rect">
          <a:avLst/>
        </a:prstGeom>
        <a:ln>
          <a:noFill/>
        </a:ln>
      </xdr:spPr>
    </xdr:pic>
    <xdr:clientData/>
  </xdr:oneCellAnchor>
  <xdr:oneCellAnchor>
    <xdr:from>
      <xdr:col>14</xdr:col>
      <xdr:colOff>2160</xdr:colOff>
      <xdr:row>251</xdr:row>
      <xdr:rowOff>119160</xdr:rowOff>
    </xdr:from>
    <xdr:ext cx="360" cy="223719"/>
    <xdr:pic>
      <xdr:nvPicPr>
        <xdr:cNvPr id="1383" name="6 Imagen">
          <a:extLst>
            <a:ext uri="{FF2B5EF4-FFF2-40B4-BE49-F238E27FC236}">
              <a16:creationId xmlns:a16="http://schemas.microsoft.com/office/drawing/2014/main" id="{D54EF5F3-0931-4F20-BCB8-76C914C0BDBA}"/>
            </a:ext>
          </a:extLst>
        </xdr:cNvPr>
        <xdr:cNvPicPr/>
      </xdr:nvPicPr>
      <xdr:blipFill>
        <a:blip xmlns:r="http://schemas.openxmlformats.org/officeDocument/2006/relationships" r:embed="rId5"/>
        <a:stretch/>
      </xdr:blipFill>
      <xdr:spPr>
        <a:xfrm>
          <a:off x="9555735" y="47687010"/>
          <a:ext cx="360" cy="223719"/>
        </a:xfrm>
        <a:prstGeom prst="rect">
          <a:avLst/>
        </a:prstGeom>
        <a:ln>
          <a:noFill/>
        </a:ln>
      </xdr:spPr>
    </xdr:pic>
    <xdr:clientData/>
  </xdr:oneCellAnchor>
  <xdr:oneCellAnchor>
    <xdr:from>
      <xdr:col>14</xdr:col>
      <xdr:colOff>2160</xdr:colOff>
      <xdr:row>251</xdr:row>
      <xdr:rowOff>124560</xdr:rowOff>
    </xdr:from>
    <xdr:ext cx="360" cy="261999"/>
    <xdr:pic>
      <xdr:nvPicPr>
        <xdr:cNvPr id="1384" name="6 Imagen">
          <a:extLst>
            <a:ext uri="{FF2B5EF4-FFF2-40B4-BE49-F238E27FC236}">
              <a16:creationId xmlns:a16="http://schemas.microsoft.com/office/drawing/2014/main" id="{C5D36382-448E-48F5-957A-4586F562D064}"/>
            </a:ext>
          </a:extLst>
        </xdr:cNvPr>
        <xdr:cNvPicPr/>
      </xdr:nvPicPr>
      <xdr:blipFill>
        <a:blip xmlns:r="http://schemas.openxmlformats.org/officeDocument/2006/relationships" r:embed="rId5"/>
        <a:stretch/>
      </xdr:blipFill>
      <xdr:spPr>
        <a:xfrm>
          <a:off x="9555735" y="47692410"/>
          <a:ext cx="360" cy="261999"/>
        </a:xfrm>
        <a:prstGeom prst="rect">
          <a:avLst/>
        </a:prstGeom>
        <a:ln>
          <a:noFill/>
        </a:ln>
      </xdr:spPr>
    </xdr:pic>
    <xdr:clientData/>
  </xdr:oneCellAnchor>
  <xdr:oneCellAnchor>
    <xdr:from>
      <xdr:col>14</xdr:col>
      <xdr:colOff>2160</xdr:colOff>
      <xdr:row>251</xdr:row>
      <xdr:rowOff>119160</xdr:rowOff>
    </xdr:from>
    <xdr:ext cx="360" cy="223719"/>
    <xdr:pic>
      <xdr:nvPicPr>
        <xdr:cNvPr id="1385" name="6 Imagen">
          <a:extLst>
            <a:ext uri="{FF2B5EF4-FFF2-40B4-BE49-F238E27FC236}">
              <a16:creationId xmlns:a16="http://schemas.microsoft.com/office/drawing/2014/main" id="{A1E5E5B9-C24C-44EE-9538-1FB2DA3BCF51}"/>
            </a:ext>
          </a:extLst>
        </xdr:cNvPr>
        <xdr:cNvPicPr/>
      </xdr:nvPicPr>
      <xdr:blipFill>
        <a:blip xmlns:r="http://schemas.openxmlformats.org/officeDocument/2006/relationships" r:embed="rId5"/>
        <a:stretch/>
      </xdr:blipFill>
      <xdr:spPr>
        <a:xfrm>
          <a:off x="9555735" y="47687010"/>
          <a:ext cx="360" cy="223719"/>
        </a:xfrm>
        <a:prstGeom prst="rect">
          <a:avLst/>
        </a:prstGeom>
        <a:ln>
          <a:noFill/>
        </a:ln>
      </xdr:spPr>
    </xdr:pic>
    <xdr:clientData/>
  </xdr:oneCellAnchor>
  <xdr:oneCellAnchor>
    <xdr:from>
      <xdr:col>14</xdr:col>
      <xdr:colOff>2160</xdr:colOff>
      <xdr:row>251</xdr:row>
      <xdr:rowOff>124560</xdr:rowOff>
    </xdr:from>
    <xdr:ext cx="360" cy="261999"/>
    <xdr:pic>
      <xdr:nvPicPr>
        <xdr:cNvPr id="1386" name="6 Imagen">
          <a:extLst>
            <a:ext uri="{FF2B5EF4-FFF2-40B4-BE49-F238E27FC236}">
              <a16:creationId xmlns:a16="http://schemas.microsoft.com/office/drawing/2014/main" id="{5432726B-AEAC-43B9-A729-C4F50C942A6A}"/>
            </a:ext>
          </a:extLst>
        </xdr:cNvPr>
        <xdr:cNvPicPr/>
      </xdr:nvPicPr>
      <xdr:blipFill>
        <a:blip xmlns:r="http://schemas.openxmlformats.org/officeDocument/2006/relationships" r:embed="rId5"/>
        <a:stretch/>
      </xdr:blipFill>
      <xdr:spPr>
        <a:xfrm>
          <a:off x="9555735" y="47692410"/>
          <a:ext cx="360" cy="261999"/>
        </a:xfrm>
        <a:prstGeom prst="rect">
          <a:avLst/>
        </a:prstGeom>
        <a:ln>
          <a:noFill/>
        </a:ln>
      </xdr:spPr>
    </xdr:pic>
    <xdr:clientData/>
  </xdr:oneCellAnchor>
  <xdr:oneCellAnchor>
    <xdr:from>
      <xdr:col>14</xdr:col>
      <xdr:colOff>2160</xdr:colOff>
      <xdr:row>251</xdr:row>
      <xdr:rowOff>119160</xdr:rowOff>
    </xdr:from>
    <xdr:ext cx="360" cy="223719"/>
    <xdr:pic>
      <xdr:nvPicPr>
        <xdr:cNvPr id="1387" name="6 Imagen">
          <a:extLst>
            <a:ext uri="{FF2B5EF4-FFF2-40B4-BE49-F238E27FC236}">
              <a16:creationId xmlns:a16="http://schemas.microsoft.com/office/drawing/2014/main" id="{A0F08F3D-4321-4769-A850-014AC8D98FAF}"/>
            </a:ext>
          </a:extLst>
        </xdr:cNvPr>
        <xdr:cNvPicPr/>
      </xdr:nvPicPr>
      <xdr:blipFill>
        <a:blip xmlns:r="http://schemas.openxmlformats.org/officeDocument/2006/relationships" r:embed="rId5"/>
        <a:stretch/>
      </xdr:blipFill>
      <xdr:spPr>
        <a:xfrm>
          <a:off x="9555735" y="47687010"/>
          <a:ext cx="360" cy="223719"/>
        </a:xfrm>
        <a:prstGeom prst="rect">
          <a:avLst/>
        </a:prstGeom>
        <a:ln>
          <a:noFill/>
        </a:ln>
      </xdr:spPr>
    </xdr:pic>
    <xdr:clientData/>
  </xdr:oneCellAnchor>
  <xdr:oneCellAnchor>
    <xdr:from>
      <xdr:col>14</xdr:col>
      <xdr:colOff>2160</xdr:colOff>
      <xdr:row>252</xdr:row>
      <xdr:rowOff>124560</xdr:rowOff>
    </xdr:from>
    <xdr:ext cx="360" cy="261999"/>
    <xdr:pic>
      <xdr:nvPicPr>
        <xdr:cNvPr id="1388" name="6 Imagen">
          <a:extLst>
            <a:ext uri="{FF2B5EF4-FFF2-40B4-BE49-F238E27FC236}">
              <a16:creationId xmlns:a16="http://schemas.microsoft.com/office/drawing/2014/main" id="{B1B8E6A1-6FD7-49FC-95E8-36558F7D00A0}"/>
            </a:ext>
          </a:extLst>
        </xdr:cNvPr>
        <xdr:cNvPicPr/>
      </xdr:nvPicPr>
      <xdr:blipFill>
        <a:blip xmlns:r="http://schemas.openxmlformats.org/officeDocument/2006/relationships" r:embed="rId5"/>
        <a:stretch/>
      </xdr:blipFill>
      <xdr:spPr>
        <a:xfrm>
          <a:off x="9555735" y="47901960"/>
          <a:ext cx="360" cy="261999"/>
        </a:xfrm>
        <a:prstGeom prst="rect">
          <a:avLst/>
        </a:prstGeom>
        <a:ln>
          <a:noFill/>
        </a:ln>
      </xdr:spPr>
    </xdr:pic>
    <xdr:clientData/>
  </xdr:oneCellAnchor>
  <xdr:oneCellAnchor>
    <xdr:from>
      <xdr:col>14</xdr:col>
      <xdr:colOff>2160</xdr:colOff>
      <xdr:row>252</xdr:row>
      <xdr:rowOff>119160</xdr:rowOff>
    </xdr:from>
    <xdr:ext cx="360" cy="223719"/>
    <xdr:pic>
      <xdr:nvPicPr>
        <xdr:cNvPr id="1389" name="6 Imagen">
          <a:extLst>
            <a:ext uri="{FF2B5EF4-FFF2-40B4-BE49-F238E27FC236}">
              <a16:creationId xmlns:a16="http://schemas.microsoft.com/office/drawing/2014/main" id="{8604E87F-765C-428C-A134-0398F6FCA2F3}"/>
            </a:ext>
          </a:extLst>
        </xdr:cNvPr>
        <xdr:cNvPicPr/>
      </xdr:nvPicPr>
      <xdr:blipFill>
        <a:blip xmlns:r="http://schemas.openxmlformats.org/officeDocument/2006/relationships" r:embed="rId5"/>
        <a:stretch/>
      </xdr:blipFill>
      <xdr:spPr>
        <a:xfrm>
          <a:off x="9555735" y="47896560"/>
          <a:ext cx="360" cy="223719"/>
        </a:xfrm>
        <a:prstGeom prst="rect">
          <a:avLst/>
        </a:prstGeom>
        <a:ln>
          <a:noFill/>
        </a:ln>
      </xdr:spPr>
    </xdr:pic>
    <xdr:clientData/>
  </xdr:oneCellAnchor>
  <xdr:oneCellAnchor>
    <xdr:from>
      <xdr:col>14</xdr:col>
      <xdr:colOff>2160</xdr:colOff>
      <xdr:row>252</xdr:row>
      <xdr:rowOff>124560</xdr:rowOff>
    </xdr:from>
    <xdr:ext cx="360" cy="261999"/>
    <xdr:pic>
      <xdr:nvPicPr>
        <xdr:cNvPr id="1390" name="6 Imagen">
          <a:extLst>
            <a:ext uri="{FF2B5EF4-FFF2-40B4-BE49-F238E27FC236}">
              <a16:creationId xmlns:a16="http://schemas.microsoft.com/office/drawing/2014/main" id="{7C17D3D7-7CC8-459B-B3C8-3050E7E159DA}"/>
            </a:ext>
          </a:extLst>
        </xdr:cNvPr>
        <xdr:cNvPicPr/>
      </xdr:nvPicPr>
      <xdr:blipFill>
        <a:blip xmlns:r="http://schemas.openxmlformats.org/officeDocument/2006/relationships" r:embed="rId5"/>
        <a:stretch/>
      </xdr:blipFill>
      <xdr:spPr>
        <a:xfrm>
          <a:off x="9555735" y="47901960"/>
          <a:ext cx="360" cy="261999"/>
        </a:xfrm>
        <a:prstGeom prst="rect">
          <a:avLst/>
        </a:prstGeom>
        <a:ln>
          <a:noFill/>
        </a:ln>
      </xdr:spPr>
    </xdr:pic>
    <xdr:clientData/>
  </xdr:oneCellAnchor>
  <xdr:oneCellAnchor>
    <xdr:from>
      <xdr:col>14</xdr:col>
      <xdr:colOff>2160</xdr:colOff>
      <xdr:row>252</xdr:row>
      <xdr:rowOff>119160</xdr:rowOff>
    </xdr:from>
    <xdr:ext cx="360" cy="223719"/>
    <xdr:pic>
      <xdr:nvPicPr>
        <xdr:cNvPr id="1391" name="6 Imagen">
          <a:extLst>
            <a:ext uri="{FF2B5EF4-FFF2-40B4-BE49-F238E27FC236}">
              <a16:creationId xmlns:a16="http://schemas.microsoft.com/office/drawing/2014/main" id="{3D0C6057-7BD4-4505-9065-17446D9A637E}"/>
            </a:ext>
          </a:extLst>
        </xdr:cNvPr>
        <xdr:cNvPicPr/>
      </xdr:nvPicPr>
      <xdr:blipFill>
        <a:blip xmlns:r="http://schemas.openxmlformats.org/officeDocument/2006/relationships" r:embed="rId5"/>
        <a:stretch/>
      </xdr:blipFill>
      <xdr:spPr>
        <a:xfrm>
          <a:off x="9555735" y="47896560"/>
          <a:ext cx="360" cy="223719"/>
        </a:xfrm>
        <a:prstGeom prst="rect">
          <a:avLst/>
        </a:prstGeom>
        <a:ln>
          <a:noFill/>
        </a:ln>
      </xdr:spPr>
    </xdr:pic>
    <xdr:clientData/>
  </xdr:oneCellAnchor>
  <xdr:oneCellAnchor>
    <xdr:from>
      <xdr:col>14</xdr:col>
      <xdr:colOff>2160</xdr:colOff>
      <xdr:row>251</xdr:row>
      <xdr:rowOff>124560</xdr:rowOff>
    </xdr:from>
    <xdr:ext cx="360" cy="261999"/>
    <xdr:pic>
      <xdr:nvPicPr>
        <xdr:cNvPr id="1392" name="6 Imagen">
          <a:extLst>
            <a:ext uri="{FF2B5EF4-FFF2-40B4-BE49-F238E27FC236}">
              <a16:creationId xmlns:a16="http://schemas.microsoft.com/office/drawing/2014/main" id="{0DCCE812-01DB-4240-9AB4-82D69E737930}"/>
            </a:ext>
          </a:extLst>
        </xdr:cNvPr>
        <xdr:cNvPicPr/>
      </xdr:nvPicPr>
      <xdr:blipFill>
        <a:blip xmlns:r="http://schemas.openxmlformats.org/officeDocument/2006/relationships" r:embed="rId5"/>
        <a:stretch/>
      </xdr:blipFill>
      <xdr:spPr>
        <a:xfrm>
          <a:off x="9555735" y="47692410"/>
          <a:ext cx="360" cy="261999"/>
        </a:xfrm>
        <a:prstGeom prst="rect">
          <a:avLst/>
        </a:prstGeom>
        <a:ln>
          <a:noFill/>
        </a:ln>
      </xdr:spPr>
    </xdr:pic>
    <xdr:clientData/>
  </xdr:oneCellAnchor>
  <xdr:oneCellAnchor>
    <xdr:from>
      <xdr:col>14</xdr:col>
      <xdr:colOff>2160</xdr:colOff>
      <xdr:row>251</xdr:row>
      <xdr:rowOff>124560</xdr:rowOff>
    </xdr:from>
    <xdr:ext cx="360" cy="259141"/>
    <xdr:pic>
      <xdr:nvPicPr>
        <xdr:cNvPr id="1393" name="6 Imagen">
          <a:extLst>
            <a:ext uri="{FF2B5EF4-FFF2-40B4-BE49-F238E27FC236}">
              <a16:creationId xmlns:a16="http://schemas.microsoft.com/office/drawing/2014/main" id="{BA2C2855-CA85-424D-91B7-ECB28CE99FDD}"/>
            </a:ext>
          </a:extLst>
        </xdr:cNvPr>
        <xdr:cNvPicPr/>
      </xdr:nvPicPr>
      <xdr:blipFill>
        <a:blip xmlns:r="http://schemas.openxmlformats.org/officeDocument/2006/relationships" r:embed="rId5"/>
        <a:stretch/>
      </xdr:blipFill>
      <xdr:spPr>
        <a:xfrm>
          <a:off x="9555735" y="47692410"/>
          <a:ext cx="360" cy="259141"/>
        </a:xfrm>
        <a:prstGeom prst="rect">
          <a:avLst/>
        </a:prstGeom>
        <a:ln>
          <a:noFill/>
        </a:ln>
      </xdr:spPr>
    </xdr:pic>
    <xdr:clientData/>
  </xdr:oneCellAnchor>
  <xdr:oneCellAnchor>
    <xdr:from>
      <xdr:col>14</xdr:col>
      <xdr:colOff>2160</xdr:colOff>
      <xdr:row>251</xdr:row>
      <xdr:rowOff>119160</xdr:rowOff>
    </xdr:from>
    <xdr:ext cx="360" cy="220861"/>
    <xdr:pic>
      <xdr:nvPicPr>
        <xdr:cNvPr id="1394" name="6 Imagen">
          <a:extLst>
            <a:ext uri="{FF2B5EF4-FFF2-40B4-BE49-F238E27FC236}">
              <a16:creationId xmlns:a16="http://schemas.microsoft.com/office/drawing/2014/main" id="{9C884A06-8730-4F32-857F-C5994ACFD25B}"/>
            </a:ext>
          </a:extLst>
        </xdr:cNvPr>
        <xdr:cNvPicPr/>
      </xdr:nvPicPr>
      <xdr:blipFill>
        <a:blip xmlns:r="http://schemas.openxmlformats.org/officeDocument/2006/relationships" r:embed="rId5"/>
        <a:stretch/>
      </xdr:blipFill>
      <xdr:spPr>
        <a:xfrm>
          <a:off x="9555735" y="47687010"/>
          <a:ext cx="360" cy="220861"/>
        </a:xfrm>
        <a:prstGeom prst="rect">
          <a:avLst/>
        </a:prstGeom>
        <a:ln>
          <a:noFill/>
        </a:ln>
      </xdr:spPr>
    </xdr:pic>
    <xdr:clientData/>
  </xdr:oneCellAnchor>
  <xdr:oneCellAnchor>
    <xdr:from>
      <xdr:col>14</xdr:col>
      <xdr:colOff>2160</xdr:colOff>
      <xdr:row>251</xdr:row>
      <xdr:rowOff>124560</xdr:rowOff>
    </xdr:from>
    <xdr:ext cx="360" cy="259141"/>
    <xdr:pic>
      <xdr:nvPicPr>
        <xdr:cNvPr id="1395" name="6 Imagen">
          <a:extLst>
            <a:ext uri="{FF2B5EF4-FFF2-40B4-BE49-F238E27FC236}">
              <a16:creationId xmlns:a16="http://schemas.microsoft.com/office/drawing/2014/main" id="{2B2D825D-AD54-4CA4-B03B-46EC2F9D84B8}"/>
            </a:ext>
          </a:extLst>
        </xdr:cNvPr>
        <xdr:cNvPicPr/>
      </xdr:nvPicPr>
      <xdr:blipFill>
        <a:blip xmlns:r="http://schemas.openxmlformats.org/officeDocument/2006/relationships" r:embed="rId5"/>
        <a:stretch/>
      </xdr:blipFill>
      <xdr:spPr>
        <a:xfrm>
          <a:off x="9555735" y="47692410"/>
          <a:ext cx="360" cy="259141"/>
        </a:xfrm>
        <a:prstGeom prst="rect">
          <a:avLst/>
        </a:prstGeom>
        <a:ln>
          <a:noFill/>
        </a:ln>
      </xdr:spPr>
    </xdr:pic>
    <xdr:clientData/>
  </xdr:oneCellAnchor>
  <xdr:oneCellAnchor>
    <xdr:from>
      <xdr:col>14</xdr:col>
      <xdr:colOff>2160</xdr:colOff>
      <xdr:row>251</xdr:row>
      <xdr:rowOff>119160</xdr:rowOff>
    </xdr:from>
    <xdr:ext cx="360" cy="220861"/>
    <xdr:pic>
      <xdr:nvPicPr>
        <xdr:cNvPr id="1396" name="6 Imagen">
          <a:extLst>
            <a:ext uri="{FF2B5EF4-FFF2-40B4-BE49-F238E27FC236}">
              <a16:creationId xmlns:a16="http://schemas.microsoft.com/office/drawing/2014/main" id="{B368A87F-D821-4114-BCBC-5BCEA0F13328}"/>
            </a:ext>
          </a:extLst>
        </xdr:cNvPr>
        <xdr:cNvPicPr/>
      </xdr:nvPicPr>
      <xdr:blipFill>
        <a:blip xmlns:r="http://schemas.openxmlformats.org/officeDocument/2006/relationships" r:embed="rId5"/>
        <a:stretch/>
      </xdr:blipFill>
      <xdr:spPr>
        <a:xfrm>
          <a:off x="9555735" y="47687010"/>
          <a:ext cx="360" cy="220861"/>
        </a:xfrm>
        <a:prstGeom prst="rect">
          <a:avLst/>
        </a:prstGeom>
        <a:ln>
          <a:noFill/>
        </a:ln>
      </xdr:spPr>
    </xdr:pic>
    <xdr:clientData/>
  </xdr:oneCellAnchor>
  <xdr:oneCellAnchor>
    <xdr:from>
      <xdr:col>14</xdr:col>
      <xdr:colOff>2160</xdr:colOff>
      <xdr:row>252</xdr:row>
      <xdr:rowOff>124560</xdr:rowOff>
    </xdr:from>
    <xdr:ext cx="360" cy="261999"/>
    <xdr:pic>
      <xdr:nvPicPr>
        <xdr:cNvPr id="1397" name="6 Imagen">
          <a:extLst>
            <a:ext uri="{FF2B5EF4-FFF2-40B4-BE49-F238E27FC236}">
              <a16:creationId xmlns:a16="http://schemas.microsoft.com/office/drawing/2014/main" id="{C5DD265E-6C0B-4406-8816-D2657F964DB7}"/>
            </a:ext>
          </a:extLst>
        </xdr:cNvPr>
        <xdr:cNvPicPr/>
      </xdr:nvPicPr>
      <xdr:blipFill>
        <a:blip xmlns:r="http://schemas.openxmlformats.org/officeDocument/2006/relationships" r:embed="rId5"/>
        <a:stretch/>
      </xdr:blipFill>
      <xdr:spPr>
        <a:xfrm>
          <a:off x="9555735" y="47901960"/>
          <a:ext cx="360" cy="261999"/>
        </a:xfrm>
        <a:prstGeom prst="rect">
          <a:avLst/>
        </a:prstGeom>
        <a:ln>
          <a:noFill/>
        </a:ln>
      </xdr:spPr>
    </xdr:pic>
    <xdr:clientData/>
  </xdr:oneCellAnchor>
  <xdr:oneCellAnchor>
    <xdr:from>
      <xdr:col>14</xdr:col>
      <xdr:colOff>2160</xdr:colOff>
      <xdr:row>252</xdr:row>
      <xdr:rowOff>124560</xdr:rowOff>
    </xdr:from>
    <xdr:ext cx="360" cy="259141"/>
    <xdr:pic>
      <xdr:nvPicPr>
        <xdr:cNvPr id="1398" name="6 Imagen">
          <a:extLst>
            <a:ext uri="{FF2B5EF4-FFF2-40B4-BE49-F238E27FC236}">
              <a16:creationId xmlns:a16="http://schemas.microsoft.com/office/drawing/2014/main" id="{28CB84A0-DB47-47B3-9CD0-05BDD6FE2B13}"/>
            </a:ext>
          </a:extLst>
        </xdr:cNvPr>
        <xdr:cNvPicPr/>
      </xdr:nvPicPr>
      <xdr:blipFill>
        <a:blip xmlns:r="http://schemas.openxmlformats.org/officeDocument/2006/relationships" r:embed="rId5"/>
        <a:stretch/>
      </xdr:blipFill>
      <xdr:spPr>
        <a:xfrm>
          <a:off x="9555735" y="47901960"/>
          <a:ext cx="360" cy="259141"/>
        </a:xfrm>
        <a:prstGeom prst="rect">
          <a:avLst/>
        </a:prstGeom>
        <a:ln>
          <a:noFill/>
        </a:ln>
      </xdr:spPr>
    </xdr:pic>
    <xdr:clientData/>
  </xdr:oneCellAnchor>
  <xdr:oneCellAnchor>
    <xdr:from>
      <xdr:col>14</xdr:col>
      <xdr:colOff>2160</xdr:colOff>
      <xdr:row>252</xdr:row>
      <xdr:rowOff>119160</xdr:rowOff>
    </xdr:from>
    <xdr:ext cx="360" cy="220861"/>
    <xdr:pic>
      <xdr:nvPicPr>
        <xdr:cNvPr id="1399" name="6 Imagen">
          <a:extLst>
            <a:ext uri="{FF2B5EF4-FFF2-40B4-BE49-F238E27FC236}">
              <a16:creationId xmlns:a16="http://schemas.microsoft.com/office/drawing/2014/main" id="{C637B72D-43C3-4514-8AFB-50DD0FD30C76}"/>
            </a:ext>
          </a:extLst>
        </xdr:cNvPr>
        <xdr:cNvPicPr/>
      </xdr:nvPicPr>
      <xdr:blipFill>
        <a:blip xmlns:r="http://schemas.openxmlformats.org/officeDocument/2006/relationships" r:embed="rId5"/>
        <a:stretch/>
      </xdr:blipFill>
      <xdr:spPr>
        <a:xfrm>
          <a:off x="9555735" y="47896560"/>
          <a:ext cx="360" cy="220861"/>
        </a:xfrm>
        <a:prstGeom prst="rect">
          <a:avLst/>
        </a:prstGeom>
        <a:ln>
          <a:noFill/>
        </a:ln>
      </xdr:spPr>
    </xdr:pic>
    <xdr:clientData/>
  </xdr:oneCellAnchor>
  <xdr:oneCellAnchor>
    <xdr:from>
      <xdr:col>14</xdr:col>
      <xdr:colOff>2160</xdr:colOff>
      <xdr:row>252</xdr:row>
      <xdr:rowOff>124560</xdr:rowOff>
    </xdr:from>
    <xdr:ext cx="360" cy="259141"/>
    <xdr:pic>
      <xdr:nvPicPr>
        <xdr:cNvPr id="1400" name="6 Imagen">
          <a:extLst>
            <a:ext uri="{FF2B5EF4-FFF2-40B4-BE49-F238E27FC236}">
              <a16:creationId xmlns:a16="http://schemas.microsoft.com/office/drawing/2014/main" id="{47CD139B-D96F-45C7-9908-990B3B9B3A29}"/>
            </a:ext>
          </a:extLst>
        </xdr:cNvPr>
        <xdr:cNvPicPr/>
      </xdr:nvPicPr>
      <xdr:blipFill>
        <a:blip xmlns:r="http://schemas.openxmlformats.org/officeDocument/2006/relationships" r:embed="rId5"/>
        <a:stretch/>
      </xdr:blipFill>
      <xdr:spPr>
        <a:xfrm>
          <a:off x="9555735" y="47901960"/>
          <a:ext cx="360" cy="259141"/>
        </a:xfrm>
        <a:prstGeom prst="rect">
          <a:avLst/>
        </a:prstGeom>
        <a:ln>
          <a:noFill/>
        </a:ln>
      </xdr:spPr>
    </xdr:pic>
    <xdr:clientData/>
  </xdr:oneCellAnchor>
  <xdr:oneCellAnchor>
    <xdr:from>
      <xdr:col>14</xdr:col>
      <xdr:colOff>2160</xdr:colOff>
      <xdr:row>252</xdr:row>
      <xdr:rowOff>119160</xdr:rowOff>
    </xdr:from>
    <xdr:ext cx="360" cy="220861"/>
    <xdr:pic>
      <xdr:nvPicPr>
        <xdr:cNvPr id="1401" name="6 Imagen">
          <a:extLst>
            <a:ext uri="{FF2B5EF4-FFF2-40B4-BE49-F238E27FC236}">
              <a16:creationId xmlns:a16="http://schemas.microsoft.com/office/drawing/2014/main" id="{A506F2CD-6390-4FE5-A6D4-F47012A22669}"/>
            </a:ext>
          </a:extLst>
        </xdr:cNvPr>
        <xdr:cNvPicPr/>
      </xdr:nvPicPr>
      <xdr:blipFill>
        <a:blip xmlns:r="http://schemas.openxmlformats.org/officeDocument/2006/relationships" r:embed="rId5"/>
        <a:stretch/>
      </xdr:blipFill>
      <xdr:spPr>
        <a:xfrm>
          <a:off x="9555735" y="47896560"/>
          <a:ext cx="360" cy="220861"/>
        </a:xfrm>
        <a:prstGeom prst="rect">
          <a:avLst/>
        </a:prstGeom>
        <a:ln>
          <a:noFill/>
        </a:ln>
      </xdr:spPr>
    </xdr:pic>
    <xdr:clientData/>
  </xdr:oneCellAnchor>
  <xdr:oneCellAnchor>
    <xdr:from>
      <xdr:col>14</xdr:col>
      <xdr:colOff>788685</xdr:colOff>
      <xdr:row>233</xdr:row>
      <xdr:rowOff>4755</xdr:rowOff>
    </xdr:from>
    <xdr:ext cx="360" cy="247140"/>
    <xdr:pic>
      <xdr:nvPicPr>
        <xdr:cNvPr id="1405" name="6 Imagen">
          <a:extLst>
            <a:ext uri="{FF2B5EF4-FFF2-40B4-BE49-F238E27FC236}">
              <a16:creationId xmlns:a16="http://schemas.microsoft.com/office/drawing/2014/main" id="{B1EDCA16-720A-4E8B-964C-4AB78463648A}"/>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234</xdr:row>
      <xdr:rowOff>4755</xdr:rowOff>
    </xdr:from>
    <xdr:ext cx="360" cy="247140"/>
    <xdr:pic>
      <xdr:nvPicPr>
        <xdr:cNvPr id="1406" name="6 Imagen">
          <a:extLst>
            <a:ext uri="{FF2B5EF4-FFF2-40B4-BE49-F238E27FC236}">
              <a16:creationId xmlns:a16="http://schemas.microsoft.com/office/drawing/2014/main" id="{0B6A5728-AF26-45EF-ADED-4652AA906A57}"/>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235</xdr:row>
      <xdr:rowOff>4755</xdr:rowOff>
    </xdr:from>
    <xdr:ext cx="360" cy="247140"/>
    <xdr:pic>
      <xdr:nvPicPr>
        <xdr:cNvPr id="1407" name="6 Imagen">
          <a:extLst>
            <a:ext uri="{FF2B5EF4-FFF2-40B4-BE49-F238E27FC236}">
              <a16:creationId xmlns:a16="http://schemas.microsoft.com/office/drawing/2014/main" id="{4142EF1E-A3C4-4704-9EAA-043392A8C929}"/>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236</xdr:row>
      <xdr:rowOff>4755</xdr:rowOff>
    </xdr:from>
    <xdr:ext cx="360" cy="247140"/>
    <xdr:pic>
      <xdr:nvPicPr>
        <xdr:cNvPr id="1408" name="6 Imagen">
          <a:extLst>
            <a:ext uri="{FF2B5EF4-FFF2-40B4-BE49-F238E27FC236}">
              <a16:creationId xmlns:a16="http://schemas.microsoft.com/office/drawing/2014/main" id="{71A358EB-F718-4FC1-88E8-BABB1F9E8A36}"/>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237</xdr:row>
      <xdr:rowOff>4755</xdr:rowOff>
    </xdr:from>
    <xdr:ext cx="360" cy="247140"/>
    <xdr:pic>
      <xdr:nvPicPr>
        <xdr:cNvPr id="1409" name="6 Imagen">
          <a:extLst>
            <a:ext uri="{FF2B5EF4-FFF2-40B4-BE49-F238E27FC236}">
              <a16:creationId xmlns:a16="http://schemas.microsoft.com/office/drawing/2014/main" id="{CF75FDF1-60A4-4E41-9609-ADBEEEFC40C1}"/>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238</xdr:row>
      <xdr:rowOff>4755</xdr:rowOff>
    </xdr:from>
    <xdr:ext cx="360" cy="247140"/>
    <xdr:pic>
      <xdr:nvPicPr>
        <xdr:cNvPr id="1410" name="6 Imagen">
          <a:extLst>
            <a:ext uri="{FF2B5EF4-FFF2-40B4-BE49-F238E27FC236}">
              <a16:creationId xmlns:a16="http://schemas.microsoft.com/office/drawing/2014/main" id="{AAA1F26C-6B3B-49EC-891D-AF4163617610}"/>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239</xdr:row>
      <xdr:rowOff>4755</xdr:rowOff>
    </xdr:from>
    <xdr:ext cx="360" cy="247140"/>
    <xdr:pic>
      <xdr:nvPicPr>
        <xdr:cNvPr id="1411" name="6 Imagen">
          <a:extLst>
            <a:ext uri="{FF2B5EF4-FFF2-40B4-BE49-F238E27FC236}">
              <a16:creationId xmlns:a16="http://schemas.microsoft.com/office/drawing/2014/main" id="{5784B828-6CFB-4CC8-82D1-5BAF459E6861}"/>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240</xdr:row>
      <xdr:rowOff>4755</xdr:rowOff>
    </xdr:from>
    <xdr:ext cx="360" cy="247140"/>
    <xdr:pic>
      <xdr:nvPicPr>
        <xdr:cNvPr id="1412" name="6 Imagen">
          <a:extLst>
            <a:ext uri="{FF2B5EF4-FFF2-40B4-BE49-F238E27FC236}">
              <a16:creationId xmlns:a16="http://schemas.microsoft.com/office/drawing/2014/main" id="{B126453D-818B-4316-A369-2ADEF422CF2D}"/>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241</xdr:row>
      <xdr:rowOff>4755</xdr:rowOff>
    </xdr:from>
    <xdr:ext cx="360" cy="247140"/>
    <xdr:pic>
      <xdr:nvPicPr>
        <xdr:cNvPr id="1413" name="6 Imagen">
          <a:extLst>
            <a:ext uri="{FF2B5EF4-FFF2-40B4-BE49-F238E27FC236}">
              <a16:creationId xmlns:a16="http://schemas.microsoft.com/office/drawing/2014/main" id="{13898DE3-B470-4A4D-A36E-D504BE3E668B}"/>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242</xdr:row>
      <xdr:rowOff>4755</xdr:rowOff>
    </xdr:from>
    <xdr:ext cx="360" cy="247140"/>
    <xdr:pic>
      <xdr:nvPicPr>
        <xdr:cNvPr id="1414" name="6 Imagen">
          <a:extLst>
            <a:ext uri="{FF2B5EF4-FFF2-40B4-BE49-F238E27FC236}">
              <a16:creationId xmlns:a16="http://schemas.microsoft.com/office/drawing/2014/main" id="{99F94AE7-FC67-4E48-B628-196DC62ED881}"/>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243</xdr:row>
      <xdr:rowOff>4755</xdr:rowOff>
    </xdr:from>
    <xdr:ext cx="360" cy="247140"/>
    <xdr:pic>
      <xdr:nvPicPr>
        <xdr:cNvPr id="1415" name="6 Imagen">
          <a:extLst>
            <a:ext uri="{FF2B5EF4-FFF2-40B4-BE49-F238E27FC236}">
              <a16:creationId xmlns:a16="http://schemas.microsoft.com/office/drawing/2014/main" id="{12B36D8C-3B36-4158-BB01-4EA7B59A2C1A}"/>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244</xdr:row>
      <xdr:rowOff>4755</xdr:rowOff>
    </xdr:from>
    <xdr:ext cx="360" cy="247140"/>
    <xdr:pic>
      <xdr:nvPicPr>
        <xdr:cNvPr id="1416" name="6 Imagen">
          <a:extLst>
            <a:ext uri="{FF2B5EF4-FFF2-40B4-BE49-F238E27FC236}">
              <a16:creationId xmlns:a16="http://schemas.microsoft.com/office/drawing/2014/main" id="{C87740FD-5204-4050-B047-E2E933AD1802}"/>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14</xdr:col>
      <xdr:colOff>788685</xdr:colOff>
      <xdr:row>245</xdr:row>
      <xdr:rowOff>4755</xdr:rowOff>
    </xdr:from>
    <xdr:ext cx="360" cy="247140"/>
    <xdr:pic>
      <xdr:nvPicPr>
        <xdr:cNvPr id="1417" name="6 Imagen">
          <a:extLst>
            <a:ext uri="{FF2B5EF4-FFF2-40B4-BE49-F238E27FC236}">
              <a16:creationId xmlns:a16="http://schemas.microsoft.com/office/drawing/2014/main" id="{12124B93-C7FE-4014-8519-D32671B46478}"/>
            </a:ext>
          </a:extLst>
        </xdr:cNvPr>
        <xdr:cNvPicPr/>
      </xdr:nvPicPr>
      <xdr:blipFill>
        <a:blip xmlns:r="http://schemas.openxmlformats.org/officeDocument/2006/relationships" r:embed="rId5"/>
        <a:stretch/>
      </xdr:blipFill>
      <xdr:spPr>
        <a:xfrm>
          <a:off x="17247885" y="43591155"/>
          <a:ext cx="360" cy="247140"/>
        </a:xfrm>
        <a:prstGeom prst="rect">
          <a:avLst/>
        </a:prstGeom>
        <a:ln>
          <a:noFill/>
        </a:ln>
      </xdr:spPr>
    </xdr:pic>
    <xdr:clientData/>
  </xdr:oneCellAnchor>
  <xdr:oneCellAnchor>
    <xdr:from>
      <xdr:col>6</xdr:col>
      <xdr:colOff>1080</xdr:colOff>
      <xdr:row>268</xdr:row>
      <xdr:rowOff>183600</xdr:rowOff>
    </xdr:from>
    <xdr:ext cx="360" cy="276620"/>
    <xdr:pic>
      <xdr:nvPicPr>
        <xdr:cNvPr id="1432" name="6 Imagen">
          <a:extLst>
            <a:ext uri="{FF2B5EF4-FFF2-40B4-BE49-F238E27FC236}">
              <a16:creationId xmlns:a16="http://schemas.microsoft.com/office/drawing/2014/main" id="{B043BAD4-10E2-4913-997E-F38D3E5EBDAF}"/>
            </a:ext>
          </a:extLst>
        </xdr:cNvPr>
        <xdr:cNvPicPr/>
      </xdr:nvPicPr>
      <xdr:blipFill>
        <a:blip xmlns:r="http://schemas.openxmlformats.org/officeDocument/2006/relationships" r:embed="rId5"/>
        <a:stretch/>
      </xdr:blipFill>
      <xdr:spPr>
        <a:xfrm>
          <a:off x="6220905" y="48589650"/>
          <a:ext cx="360" cy="276620"/>
        </a:xfrm>
        <a:prstGeom prst="rect">
          <a:avLst/>
        </a:prstGeom>
        <a:ln>
          <a:noFill/>
        </a:ln>
      </xdr:spPr>
    </xdr:pic>
    <xdr:clientData/>
  </xdr:oneCellAnchor>
  <xdr:oneCellAnchor>
    <xdr:from>
      <xdr:col>9</xdr:col>
      <xdr:colOff>0</xdr:colOff>
      <xdr:row>272</xdr:row>
      <xdr:rowOff>0</xdr:rowOff>
    </xdr:from>
    <xdr:ext cx="237473" cy="7560"/>
    <xdr:pic>
      <xdr:nvPicPr>
        <xdr:cNvPr id="1433" name="6 Imagen">
          <a:extLst>
            <a:ext uri="{FF2B5EF4-FFF2-40B4-BE49-F238E27FC236}">
              <a16:creationId xmlns:a16="http://schemas.microsoft.com/office/drawing/2014/main" id="{E1362109-0D49-4D06-AC61-291F9C570315}"/>
            </a:ext>
          </a:extLst>
        </xdr:cNvPr>
        <xdr:cNvPicPr/>
      </xdr:nvPicPr>
      <xdr:blipFill>
        <a:blip xmlns:r="http://schemas.openxmlformats.org/officeDocument/2006/relationships" r:embed="rId5"/>
        <a:stretch/>
      </xdr:blipFill>
      <xdr:spPr>
        <a:xfrm>
          <a:off x="9553575" y="49571880"/>
          <a:ext cx="237473" cy="7560"/>
        </a:xfrm>
        <a:prstGeom prst="rect">
          <a:avLst/>
        </a:prstGeom>
        <a:ln>
          <a:noFill/>
        </a:ln>
      </xdr:spPr>
    </xdr:pic>
    <xdr:clientData/>
  </xdr:oneCellAnchor>
  <xdr:oneCellAnchor>
    <xdr:from>
      <xdr:col>6</xdr:col>
      <xdr:colOff>397080</xdr:colOff>
      <xdr:row>272</xdr:row>
      <xdr:rowOff>0</xdr:rowOff>
    </xdr:from>
    <xdr:ext cx="360" cy="188925"/>
    <xdr:pic>
      <xdr:nvPicPr>
        <xdr:cNvPr id="1434" name="6 Imagen">
          <a:extLst>
            <a:ext uri="{FF2B5EF4-FFF2-40B4-BE49-F238E27FC236}">
              <a16:creationId xmlns:a16="http://schemas.microsoft.com/office/drawing/2014/main" id="{7558D5FF-3C63-4D56-AB94-F54083E99FED}"/>
            </a:ext>
          </a:extLst>
        </xdr:cNvPr>
        <xdr:cNvPicPr/>
      </xdr:nvPicPr>
      <xdr:blipFill>
        <a:blip xmlns:r="http://schemas.openxmlformats.org/officeDocument/2006/relationships" r:embed="rId5"/>
        <a:stretch/>
      </xdr:blipFill>
      <xdr:spPr>
        <a:xfrm>
          <a:off x="6616905" y="49593120"/>
          <a:ext cx="360" cy="188925"/>
        </a:xfrm>
        <a:prstGeom prst="rect">
          <a:avLst/>
        </a:prstGeom>
        <a:ln>
          <a:noFill/>
        </a:ln>
      </xdr:spPr>
    </xdr:pic>
    <xdr:clientData/>
  </xdr:oneCellAnchor>
  <xdr:oneCellAnchor>
    <xdr:from>
      <xdr:col>6</xdr:col>
      <xdr:colOff>1080</xdr:colOff>
      <xdr:row>272</xdr:row>
      <xdr:rowOff>0</xdr:rowOff>
    </xdr:from>
    <xdr:ext cx="360" cy="360"/>
    <xdr:pic>
      <xdr:nvPicPr>
        <xdr:cNvPr id="1435" name="6 Imagen">
          <a:extLst>
            <a:ext uri="{FF2B5EF4-FFF2-40B4-BE49-F238E27FC236}">
              <a16:creationId xmlns:a16="http://schemas.microsoft.com/office/drawing/2014/main" id="{0663C16F-DAC8-4036-AAF7-867AEB95ACF1}"/>
            </a:ext>
          </a:extLst>
        </xdr:cNvPr>
        <xdr:cNvPicPr/>
      </xdr:nvPicPr>
      <xdr:blipFill>
        <a:blip xmlns:r="http://schemas.openxmlformats.org/officeDocument/2006/relationships" r:embed="rId5"/>
        <a:stretch/>
      </xdr:blipFill>
      <xdr:spPr>
        <a:xfrm>
          <a:off x="6220905" y="49593120"/>
          <a:ext cx="360" cy="360"/>
        </a:xfrm>
        <a:prstGeom prst="rect">
          <a:avLst/>
        </a:prstGeom>
        <a:ln>
          <a:noFill/>
        </a:ln>
      </xdr:spPr>
    </xdr:pic>
    <xdr:clientData/>
  </xdr:oneCellAnchor>
  <xdr:oneCellAnchor>
    <xdr:from>
      <xdr:col>6</xdr:col>
      <xdr:colOff>1080</xdr:colOff>
      <xdr:row>270</xdr:row>
      <xdr:rowOff>0</xdr:rowOff>
    </xdr:from>
    <xdr:ext cx="360" cy="332495"/>
    <xdr:pic>
      <xdr:nvPicPr>
        <xdr:cNvPr id="1436" name="6 Imagen">
          <a:extLst>
            <a:ext uri="{FF2B5EF4-FFF2-40B4-BE49-F238E27FC236}">
              <a16:creationId xmlns:a16="http://schemas.microsoft.com/office/drawing/2014/main" id="{734C0E29-2150-4867-9B1B-7C385E600D3D}"/>
            </a:ext>
          </a:extLst>
        </xdr:cNvPr>
        <xdr:cNvPicPr/>
      </xdr:nvPicPr>
      <xdr:blipFill>
        <a:blip xmlns:r="http://schemas.openxmlformats.org/officeDocument/2006/relationships" r:embed="rId5"/>
        <a:stretch/>
      </xdr:blipFill>
      <xdr:spPr>
        <a:xfrm>
          <a:off x="6220905" y="48825150"/>
          <a:ext cx="360" cy="332495"/>
        </a:xfrm>
        <a:prstGeom prst="rect">
          <a:avLst/>
        </a:prstGeom>
        <a:ln>
          <a:noFill/>
        </a:ln>
      </xdr:spPr>
    </xdr:pic>
    <xdr:clientData/>
  </xdr:oneCellAnchor>
  <xdr:oneCellAnchor>
    <xdr:from>
      <xdr:col>6</xdr:col>
      <xdr:colOff>0</xdr:colOff>
      <xdr:row>270</xdr:row>
      <xdr:rowOff>0</xdr:rowOff>
    </xdr:from>
    <xdr:ext cx="360" cy="360"/>
    <xdr:pic>
      <xdr:nvPicPr>
        <xdr:cNvPr id="1437" name="6 Imagen">
          <a:extLst>
            <a:ext uri="{FF2B5EF4-FFF2-40B4-BE49-F238E27FC236}">
              <a16:creationId xmlns:a16="http://schemas.microsoft.com/office/drawing/2014/main" id="{487FC915-7FA8-454F-8738-CB76010DDEA1}"/>
            </a:ext>
          </a:extLst>
        </xdr:cNvPr>
        <xdr:cNvPicPr/>
      </xdr:nvPicPr>
      <xdr:blipFill>
        <a:blip xmlns:r="http://schemas.openxmlformats.org/officeDocument/2006/relationships" r:embed="rId5"/>
        <a:stretch/>
      </xdr:blipFill>
      <xdr:spPr>
        <a:xfrm>
          <a:off x="6219825" y="48825150"/>
          <a:ext cx="360" cy="360"/>
        </a:xfrm>
        <a:prstGeom prst="rect">
          <a:avLst/>
        </a:prstGeom>
        <a:ln>
          <a:noFill/>
        </a:ln>
      </xdr:spPr>
    </xdr:pic>
    <xdr:clientData/>
  </xdr:oneCellAnchor>
  <xdr:oneCellAnchor>
    <xdr:from>
      <xdr:col>9</xdr:col>
      <xdr:colOff>0</xdr:colOff>
      <xdr:row>270</xdr:row>
      <xdr:rowOff>0</xdr:rowOff>
    </xdr:from>
    <xdr:ext cx="126255" cy="7200"/>
    <xdr:pic>
      <xdr:nvPicPr>
        <xdr:cNvPr id="1438" name="6 Imagen">
          <a:extLst>
            <a:ext uri="{FF2B5EF4-FFF2-40B4-BE49-F238E27FC236}">
              <a16:creationId xmlns:a16="http://schemas.microsoft.com/office/drawing/2014/main" id="{372868C1-122F-4288-8B2D-C1BAAC3B8313}"/>
            </a:ext>
          </a:extLst>
        </xdr:cNvPr>
        <xdr:cNvPicPr/>
      </xdr:nvPicPr>
      <xdr:blipFill>
        <a:blip xmlns:r="http://schemas.openxmlformats.org/officeDocument/2006/relationships" r:embed="rId5"/>
        <a:stretch/>
      </xdr:blipFill>
      <xdr:spPr>
        <a:xfrm>
          <a:off x="9553575" y="48825150"/>
          <a:ext cx="126255" cy="7200"/>
        </a:xfrm>
        <a:prstGeom prst="rect">
          <a:avLst/>
        </a:prstGeom>
        <a:ln>
          <a:noFill/>
        </a:ln>
      </xdr:spPr>
    </xdr:pic>
    <xdr:clientData/>
  </xdr:oneCellAnchor>
  <xdr:oneCellAnchor>
    <xdr:from>
      <xdr:col>6</xdr:col>
      <xdr:colOff>1080</xdr:colOff>
      <xdr:row>270</xdr:row>
      <xdr:rowOff>0</xdr:rowOff>
    </xdr:from>
    <xdr:ext cx="360" cy="276620"/>
    <xdr:pic>
      <xdr:nvPicPr>
        <xdr:cNvPr id="1439" name="6 Imagen">
          <a:extLst>
            <a:ext uri="{FF2B5EF4-FFF2-40B4-BE49-F238E27FC236}">
              <a16:creationId xmlns:a16="http://schemas.microsoft.com/office/drawing/2014/main" id="{0767E1BF-EC62-4202-8D55-E69C35434202}"/>
            </a:ext>
          </a:extLst>
        </xdr:cNvPr>
        <xdr:cNvPicPr/>
      </xdr:nvPicPr>
      <xdr:blipFill>
        <a:blip xmlns:r="http://schemas.openxmlformats.org/officeDocument/2006/relationships" r:embed="rId5"/>
        <a:stretch/>
      </xdr:blipFill>
      <xdr:spPr>
        <a:xfrm>
          <a:off x="6220905" y="48825150"/>
          <a:ext cx="360" cy="276620"/>
        </a:xfrm>
        <a:prstGeom prst="rect">
          <a:avLst/>
        </a:prstGeom>
        <a:ln>
          <a:noFill/>
        </a:ln>
      </xdr:spPr>
    </xdr:pic>
    <xdr:clientData/>
  </xdr:oneCellAnchor>
  <xdr:oneCellAnchor>
    <xdr:from>
      <xdr:col>6</xdr:col>
      <xdr:colOff>1080</xdr:colOff>
      <xdr:row>274</xdr:row>
      <xdr:rowOff>183600</xdr:rowOff>
    </xdr:from>
    <xdr:ext cx="360" cy="276620"/>
    <xdr:pic>
      <xdr:nvPicPr>
        <xdr:cNvPr id="1440" name="6 Imagen">
          <a:extLst>
            <a:ext uri="{FF2B5EF4-FFF2-40B4-BE49-F238E27FC236}">
              <a16:creationId xmlns:a16="http://schemas.microsoft.com/office/drawing/2014/main" id="{262BFF70-C63C-40DB-86A9-21F15D5F9BA4}"/>
            </a:ext>
          </a:extLst>
        </xdr:cNvPr>
        <xdr:cNvPicPr/>
      </xdr:nvPicPr>
      <xdr:blipFill>
        <a:blip xmlns:r="http://schemas.openxmlformats.org/officeDocument/2006/relationships" r:embed="rId5"/>
        <a:stretch/>
      </xdr:blipFill>
      <xdr:spPr>
        <a:xfrm>
          <a:off x="6220905" y="50189850"/>
          <a:ext cx="360" cy="276620"/>
        </a:xfrm>
        <a:prstGeom prst="rect">
          <a:avLst/>
        </a:prstGeom>
        <a:ln>
          <a:noFill/>
        </a:ln>
      </xdr:spPr>
    </xdr:pic>
    <xdr:clientData/>
  </xdr:oneCellAnchor>
  <xdr:oneCellAnchor>
    <xdr:from>
      <xdr:col>6</xdr:col>
      <xdr:colOff>397080</xdr:colOff>
      <xdr:row>268</xdr:row>
      <xdr:rowOff>0</xdr:rowOff>
    </xdr:from>
    <xdr:ext cx="360" cy="188925"/>
    <xdr:pic>
      <xdr:nvPicPr>
        <xdr:cNvPr id="1441" name="6 Imagen">
          <a:extLst>
            <a:ext uri="{FF2B5EF4-FFF2-40B4-BE49-F238E27FC236}">
              <a16:creationId xmlns:a16="http://schemas.microsoft.com/office/drawing/2014/main" id="{F883F6C7-F9A7-4538-8295-B30E16D0C678}"/>
            </a:ext>
          </a:extLst>
        </xdr:cNvPr>
        <xdr:cNvPicPr/>
      </xdr:nvPicPr>
      <xdr:blipFill>
        <a:blip xmlns:r="http://schemas.openxmlformats.org/officeDocument/2006/relationships" r:embed="rId5"/>
        <a:stretch/>
      </xdr:blipFill>
      <xdr:spPr>
        <a:xfrm>
          <a:off x="6616905" y="48335820"/>
          <a:ext cx="360" cy="188925"/>
        </a:xfrm>
        <a:prstGeom prst="rect">
          <a:avLst/>
        </a:prstGeom>
        <a:ln>
          <a:noFill/>
        </a:ln>
      </xdr:spPr>
    </xdr:pic>
    <xdr:clientData/>
  </xdr:oneCellAnchor>
  <xdr:oneCellAnchor>
    <xdr:from>
      <xdr:col>6</xdr:col>
      <xdr:colOff>1080</xdr:colOff>
      <xdr:row>272</xdr:row>
      <xdr:rowOff>0</xdr:rowOff>
    </xdr:from>
    <xdr:ext cx="360" cy="276620"/>
    <xdr:pic>
      <xdr:nvPicPr>
        <xdr:cNvPr id="1442" name="6 Imagen">
          <a:extLst>
            <a:ext uri="{FF2B5EF4-FFF2-40B4-BE49-F238E27FC236}">
              <a16:creationId xmlns:a16="http://schemas.microsoft.com/office/drawing/2014/main" id="{18354ED3-50BA-49D3-A672-7B80E352E118}"/>
            </a:ext>
          </a:extLst>
        </xdr:cNvPr>
        <xdr:cNvPicPr/>
      </xdr:nvPicPr>
      <xdr:blipFill>
        <a:blip xmlns:r="http://schemas.openxmlformats.org/officeDocument/2006/relationships" r:embed="rId5"/>
        <a:stretch/>
      </xdr:blipFill>
      <xdr:spPr>
        <a:xfrm>
          <a:off x="6220905" y="49637400"/>
          <a:ext cx="360" cy="276620"/>
        </a:xfrm>
        <a:prstGeom prst="rect">
          <a:avLst/>
        </a:prstGeom>
        <a:ln>
          <a:noFill/>
        </a:ln>
      </xdr:spPr>
    </xdr:pic>
    <xdr:clientData/>
  </xdr:oneCellAnchor>
  <xdr:oneCellAnchor>
    <xdr:from>
      <xdr:col>6</xdr:col>
      <xdr:colOff>397080</xdr:colOff>
      <xdr:row>166</xdr:row>
      <xdr:rowOff>139320</xdr:rowOff>
    </xdr:from>
    <xdr:ext cx="360" cy="188925"/>
    <xdr:pic>
      <xdr:nvPicPr>
        <xdr:cNvPr id="4" name="6 Imagen">
          <a:extLst>
            <a:ext uri="{FF2B5EF4-FFF2-40B4-BE49-F238E27FC236}">
              <a16:creationId xmlns:a16="http://schemas.microsoft.com/office/drawing/2014/main" id="{4441BA12-5480-434F-A01F-646ABAF2B5FC}"/>
            </a:ext>
          </a:extLst>
        </xdr:cNvPr>
        <xdr:cNvPicPr/>
      </xdr:nvPicPr>
      <xdr:blipFill>
        <a:blip xmlns:r="http://schemas.openxmlformats.org/officeDocument/2006/relationships" r:embed="rId5"/>
        <a:stretch/>
      </xdr:blipFill>
      <xdr:spPr>
        <a:xfrm>
          <a:off x="6615000" y="30687900"/>
          <a:ext cx="360" cy="188925"/>
        </a:xfrm>
        <a:prstGeom prst="rect">
          <a:avLst/>
        </a:prstGeom>
        <a:ln>
          <a:noFill/>
        </a:ln>
      </xdr:spPr>
    </xdr:pic>
    <xdr:clientData/>
  </xdr:oneCellAnchor>
  <xdr:oneCellAnchor>
    <xdr:from>
      <xdr:col>7</xdr:col>
      <xdr:colOff>174671</xdr:colOff>
      <xdr:row>166</xdr:row>
      <xdr:rowOff>40260</xdr:rowOff>
    </xdr:from>
    <xdr:ext cx="360" cy="188925"/>
    <xdr:pic>
      <xdr:nvPicPr>
        <xdr:cNvPr id="126" name="6 Imagen">
          <a:extLst>
            <a:ext uri="{FF2B5EF4-FFF2-40B4-BE49-F238E27FC236}">
              <a16:creationId xmlns:a16="http://schemas.microsoft.com/office/drawing/2014/main" id="{84F15E34-DD12-49A2-9A5A-9F111E62868D}"/>
            </a:ext>
          </a:extLst>
        </xdr:cNvPr>
        <xdr:cNvPicPr/>
      </xdr:nvPicPr>
      <xdr:blipFill>
        <a:blip xmlns:r="http://schemas.openxmlformats.org/officeDocument/2006/relationships" r:embed="rId5"/>
        <a:stretch/>
      </xdr:blipFill>
      <xdr:spPr>
        <a:xfrm>
          <a:off x="7639890" y="31758510"/>
          <a:ext cx="360" cy="188925"/>
        </a:xfrm>
        <a:prstGeom prst="rect">
          <a:avLst/>
        </a:prstGeom>
        <a:ln>
          <a:noFill/>
        </a:ln>
      </xdr:spPr>
    </xdr:pic>
    <xdr:clientData/>
  </xdr:oneCellAnchor>
  <xdr:oneCellAnchor>
    <xdr:from>
      <xdr:col>6</xdr:col>
      <xdr:colOff>397080</xdr:colOff>
      <xdr:row>167</xdr:row>
      <xdr:rowOff>139320</xdr:rowOff>
    </xdr:from>
    <xdr:ext cx="360" cy="188925"/>
    <xdr:pic>
      <xdr:nvPicPr>
        <xdr:cNvPr id="131" name="6 Imagen">
          <a:extLst>
            <a:ext uri="{FF2B5EF4-FFF2-40B4-BE49-F238E27FC236}">
              <a16:creationId xmlns:a16="http://schemas.microsoft.com/office/drawing/2014/main" id="{BC2CECF4-6E7F-4B13-88C0-52E85D15A392}"/>
            </a:ext>
          </a:extLst>
        </xdr:cNvPr>
        <xdr:cNvPicPr/>
      </xdr:nvPicPr>
      <xdr:blipFill>
        <a:blip xmlns:r="http://schemas.openxmlformats.org/officeDocument/2006/relationships" r:embed="rId5"/>
        <a:stretch/>
      </xdr:blipFill>
      <xdr:spPr>
        <a:xfrm>
          <a:off x="6615000" y="30901260"/>
          <a:ext cx="360" cy="188925"/>
        </a:xfrm>
        <a:prstGeom prst="rect">
          <a:avLst/>
        </a:prstGeom>
        <a:ln>
          <a:noFill/>
        </a:ln>
      </xdr:spPr>
    </xdr:pic>
    <xdr:clientData/>
  </xdr:oneCellAnchor>
  <xdr:oneCellAnchor>
    <xdr:from>
      <xdr:col>6</xdr:col>
      <xdr:colOff>397080</xdr:colOff>
      <xdr:row>168</xdr:row>
      <xdr:rowOff>139320</xdr:rowOff>
    </xdr:from>
    <xdr:ext cx="360" cy="188925"/>
    <xdr:pic>
      <xdr:nvPicPr>
        <xdr:cNvPr id="693" name="6 Imagen">
          <a:extLst>
            <a:ext uri="{FF2B5EF4-FFF2-40B4-BE49-F238E27FC236}">
              <a16:creationId xmlns:a16="http://schemas.microsoft.com/office/drawing/2014/main" id="{83C8D03F-AE74-4BBA-B054-546ECE91DF12}"/>
            </a:ext>
          </a:extLst>
        </xdr:cNvPr>
        <xdr:cNvPicPr/>
      </xdr:nvPicPr>
      <xdr:blipFill>
        <a:blip xmlns:r="http://schemas.openxmlformats.org/officeDocument/2006/relationships" r:embed="rId5"/>
        <a:stretch/>
      </xdr:blipFill>
      <xdr:spPr>
        <a:xfrm>
          <a:off x="6615000" y="31114620"/>
          <a:ext cx="360" cy="188925"/>
        </a:xfrm>
        <a:prstGeom prst="rect">
          <a:avLst/>
        </a:prstGeom>
        <a:ln>
          <a:noFill/>
        </a:ln>
      </xdr:spPr>
    </xdr:pic>
    <xdr:clientData/>
  </xdr:oneCellAnchor>
  <xdr:oneCellAnchor>
    <xdr:from>
      <xdr:col>6</xdr:col>
      <xdr:colOff>397080</xdr:colOff>
      <xdr:row>169</xdr:row>
      <xdr:rowOff>139320</xdr:rowOff>
    </xdr:from>
    <xdr:ext cx="360" cy="188925"/>
    <xdr:pic>
      <xdr:nvPicPr>
        <xdr:cNvPr id="1421" name="6 Imagen">
          <a:extLst>
            <a:ext uri="{FF2B5EF4-FFF2-40B4-BE49-F238E27FC236}">
              <a16:creationId xmlns:a16="http://schemas.microsoft.com/office/drawing/2014/main" id="{D5B467B6-C576-4DD8-BD17-BAB00F07F8FE}"/>
            </a:ext>
          </a:extLst>
        </xdr:cNvPr>
        <xdr:cNvPicPr/>
      </xdr:nvPicPr>
      <xdr:blipFill>
        <a:blip xmlns:r="http://schemas.openxmlformats.org/officeDocument/2006/relationships" r:embed="rId5"/>
        <a:stretch/>
      </xdr:blipFill>
      <xdr:spPr>
        <a:xfrm>
          <a:off x="6615000" y="31327980"/>
          <a:ext cx="360" cy="188925"/>
        </a:xfrm>
        <a:prstGeom prst="rect">
          <a:avLst/>
        </a:prstGeom>
        <a:ln>
          <a:noFill/>
        </a:ln>
      </xdr:spPr>
    </xdr:pic>
    <xdr:clientData/>
  </xdr:oneCellAnchor>
  <xdr:oneCellAnchor>
    <xdr:from>
      <xdr:col>6</xdr:col>
      <xdr:colOff>397080</xdr:colOff>
      <xdr:row>169</xdr:row>
      <xdr:rowOff>139320</xdr:rowOff>
    </xdr:from>
    <xdr:ext cx="360" cy="188925"/>
    <xdr:pic>
      <xdr:nvPicPr>
        <xdr:cNvPr id="1422" name="6 Imagen">
          <a:extLst>
            <a:ext uri="{FF2B5EF4-FFF2-40B4-BE49-F238E27FC236}">
              <a16:creationId xmlns:a16="http://schemas.microsoft.com/office/drawing/2014/main" id="{032B8F1A-09BB-417B-888D-81953FAD5C5B}"/>
            </a:ext>
          </a:extLst>
        </xdr:cNvPr>
        <xdr:cNvPicPr/>
      </xdr:nvPicPr>
      <xdr:blipFill>
        <a:blip xmlns:r="http://schemas.openxmlformats.org/officeDocument/2006/relationships" r:embed="rId5"/>
        <a:stretch/>
      </xdr:blipFill>
      <xdr:spPr>
        <a:xfrm>
          <a:off x="6615000" y="31327980"/>
          <a:ext cx="360" cy="188925"/>
        </a:xfrm>
        <a:prstGeom prst="rect">
          <a:avLst/>
        </a:prstGeom>
        <a:ln>
          <a:noFill/>
        </a:ln>
      </xdr:spPr>
    </xdr:pic>
    <xdr:clientData/>
  </xdr:oneCellAnchor>
  <xdr:oneCellAnchor>
    <xdr:from>
      <xdr:col>14</xdr:col>
      <xdr:colOff>0</xdr:colOff>
      <xdr:row>228</xdr:row>
      <xdr:rowOff>103680</xdr:rowOff>
    </xdr:from>
    <xdr:ext cx="113745" cy="7560"/>
    <xdr:pic>
      <xdr:nvPicPr>
        <xdr:cNvPr id="1423" name="6 Imagen">
          <a:extLst>
            <a:ext uri="{FF2B5EF4-FFF2-40B4-BE49-F238E27FC236}">
              <a16:creationId xmlns:a16="http://schemas.microsoft.com/office/drawing/2014/main" id="{2209F657-FEF8-480E-B96F-A8AFF7CDC3E6}"/>
            </a:ext>
          </a:extLst>
        </xdr:cNvPr>
        <xdr:cNvPicPr/>
      </xdr:nvPicPr>
      <xdr:blipFill>
        <a:blip xmlns:r="http://schemas.openxmlformats.org/officeDocument/2006/relationships" r:embed="rId5"/>
        <a:stretch/>
      </xdr:blipFill>
      <xdr:spPr>
        <a:xfrm>
          <a:off x="9553575" y="42956655"/>
          <a:ext cx="113745" cy="7560"/>
        </a:xfrm>
        <a:prstGeom prst="rect">
          <a:avLst/>
        </a:prstGeom>
        <a:ln>
          <a:noFill/>
        </a:ln>
      </xdr:spPr>
    </xdr:pic>
    <xdr:clientData/>
  </xdr:oneCellAnchor>
  <xdr:oneCellAnchor>
    <xdr:from>
      <xdr:col>14</xdr:col>
      <xdr:colOff>0</xdr:colOff>
      <xdr:row>228</xdr:row>
      <xdr:rowOff>99000</xdr:rowOff>
    </xdr:from>
    <xdr:ext cx="113745" cy="3390"/>
    <xdr:pic>
      <xdr:nvPicPr>
        <xdr:cNvPr id="1424" name="6 Imagen">
          <a:extLst>
            <a:ext uri="{FF2B5EF4-FFF2-40B4-BE49-F238E27FC236}">
              <a16:creationId xmlns:a16="http://schemas.microsoft.com/office/drawing/2014/main" id="{80760A2E-0B01-4C08-A7CB-8B34D8D9447B}"/>
            </a:ext>
          </a:extLst>
        </xdr:cNvPr>
        <xdr:cNvPicPr/>
      </xdr:nvPicPr>
      <xdr:blipFill>
        <a:blip xmlns:r="http://schemas.openxmlformats.org/officeDocument/2006/relationships" r:embed="rId5"/>
        <a:stretch/>
      </xdr:blipFill>
      <xdr:spPr>
        <a:xfrm>
          <a:off x="9553575" y="42951975"/>
          <a:ext cx="113745" cy="3390"/>
        </a:xfrm>
        <a:prstGeom prst="rect">
          <a:avLst/>
        </a:prstGeom>
        <a:ln>
          <a:noFill/>
        </a:ln>
      </xdr:spPr>
    </xdr:pic>
    <xdr:clientData/>
  </xdr:oneCellAnchor>
  <xdr:oneCellAnchor>
    <xdr:from>
      <xdr:col>14</xdr:col>
      <xdr:colOff>0</xdr:colOff>
      <xdr:row>227</xdr:row>
      <xdr:rowOff>118080</xdr:rowOff>
    </xdr:from>
    <xdr:ext cx="237473" cy="7560"/>
    <xdr:pic>
      <xdr:nvPicPr>
        <xdr:cNvPr id="1425" name="6 Imagen">
          <a:extLst>
            <a:ext uri="{FF2B5EF4-FFF2-40B4-BE49-F238E27FC236}">
              <a16:creationId xmlns:a16="http://schemas.microsoft.com/office/drawing/2014/main" id="{37BCB67F-59A9-4AEE-AAF8-1B8085AC0346}"/>
            </a:ext>
          </a:extLst>
        </xdr:cNvPr>
        <xdr:cNvPicPr/>
      </xdr:nvPicPr>
      <xdr:blipFill>
        <a:blip xmlns:r="http://schemas.openxmlformats.org/officeDocument/2006/relationships" r:embed="rId5"/>
        <a:stretch/>
      </xdr:blipFill>
      <xdr:spPr>
        <a:xfrm>
          <a:off x="9553575" y="42761505"/>
          <a:ext cx="237473" cy="7560"/>
        </a:xfrm>
        <a:prstGeom prst="rect">
          <a:avLst/>
        </a:prstGeom>
        <a:ln>
          <a:noFill/>
        </a:ln>
      </xdr:spPr>
    </xdr:pic>
    <xdr:clientData/>
  </xdr:oneCellAnchor>
  <xdr:oneCellAnchor>
    <xdr:from>
      <xdr:col>6</xdr:col>
      <xdr:colOff>397080</xdr:colOff>
      <xdr:row>179</xdr:row>
      <xdr:rowOff>0</xdr:rowOff>
    </xdr:from>
    <xdr:ext cx="360" cy="188925"/>
    <xdr:pic>
      <xdr:nvPicPr>
        <xdr:cNvPr id="745" name="6 Imagen">
          <a:extLst>
            <a:ext uri="{FF2B5EF4-FFF2-40B4-BE49-F238E27FC236}">
              <a16:creationId xmlns:a16="http://schemas.microsoft.com/office/drawing/2014/main" id="{BBD19AA8-617B-48FB-BBE7-32BD7206D00B}"/>
            </a:ext>
          </a:extLst>
        </xdr:cNvPr>
        <xdr:cNvPicPr/>
      </xdr:nvPicPr>
      <xdr:blipFill>
        <a:blip xmlns:r="http://schemas.openxmlformats.org/officeDocument/2006/relationships" r:embed="rId5"/>
        <a:stretch/>
      </xdr:blipFill>
      <xdr:spPr>
        <a:xfrm>
          <a:off x="6561660" y="34170240"/>
          <a:ext cx="360" cy="188925"/>
        </a:xfrm>
        <a:prstGeom prst="rect">
          <a:avLst/>
        </a:prstGeom>
        <a:ln>
          <a:noFill/>
        </a:ln>
      </xdr:spPr>
    </xdr:pic>
    <xdr:clientData/>
  </xdr:oneCellAnchor>
  <xdr:oneCellAnchor>
    <xdr:from>
      <xdr:col>6</xdr:col>
      <xdr:colOff>397080</xdr:colOff>
      <xdr:row>179</xdr:row>
      <xdr:rowOff>139320</xdr:rowOff>
    </xdr:from>
    <xdr:ext cx="360" cy="188925"/>
    <xdr:pic>
      <xdr:nvPicPr>
        <xdr:cNvPr id="746" name="6 Imagen">
          <a:extLst>
            <a:ext uri="{FF2B5EF4-FFF2-40B4-BE49-F238E27FC236}">
              <a16:creationId xmlns:a16="http://schemas.microsoft.com/office/drawing/2014/main" id="{641B4A9A-9FC4-43C0-B7AE-BE817C7FEF0A}"/>
            </a:ext>
          </a:extLst>
        </xdr:cNvPr>
        <xdr:cNvPicPr/>
      </xdr:nvPicPr>
      <xdr:blipFill>
        <a:blip xmlns:r="http://schemas.openxmlformats.org/officeDocument/2006/relationships" r:embed="rId5"/>
        <a:stretch/>
      </xdr:blipFill>
      <xdr:spPr>
        <a:xfrm>
          <a:off x="6561660" y="34383600"/>
          <a:ext cx="360" cy="188925"/>
        </a:xfrm>
        <a:prstGeom prst="rect">
          <a:avLst/>
        </a:prstGeom>
        <a:ln>
          <a:noFill/>
        </a:ln>
      </xdr:spPr>
    </xdr:pic>
    <xdr:clientData/>
  </xdr:oneCellAnchor>
  <xdr:oneCellAnchor>
    <xdr:from>
      <xdr:col>13</xdr:col>
      <xdr:colOff>0</xdr:colOff>
      <xdr:row>187</xdr:row>
      <xdr:rowOff>139320</xdr:rowOff>
    </xdr:from>
    <xdr:ext cx="360" cy="188925"/>
    <xdr:pic>
      <xdr:nvPicPr>
        <xdr:cNvPr id="1030" name="6 Imagen">
          <a:extLst>
            <a:ext uri="{FF2B5EF4-FFF2-40B4-BE49-F238E27FC236}">
              <a16:creationId xmlns:a16="http://schemas.microsoft.com/office/drawing/2014/main" id="{A81E697D-30BF-4608-BEEC-449A2AA3B753}"/>
            </a:ext>
          </a:extLst>
        </xdr:cNvPr>
        <xdr:cNvPicPr/>
      </xdr:nvPicPr>
      <xdr:blipFill>
        <a:blip xmlns:r="http://schemas.openxmlformats.org/officeDocument/2006/relationships" r:embed="rId5"/>
        <a:stretch/>
      </xdr:blipFill>
      <xdr:spPr>
        <a:xfrm>
          <a:off x="4474029" y="37455549"/>
          <a:ext cx="360" cy="188925"/>
        </a:xfrm>
        <a:prstGeom prst="rect">
          <a:avLst/>
        </a:prstGeom>
        <a:ln>
          <a:noFill/>
        </a:ln>
      </xdr:spPr>
    </xdr:pic>
    <xdr:clientData/>
  </xdr:oneCellAnchor>
  <xdr:oneCellAnchor>
    <xdr:from>
      <xdr:col>13</xdr:col>
      <xdr:colOff>0</xdr:colOff>
      <xdr:row>187</xdr:row>
      <xdr:rowOff>139320</xdr:rowOff>
    </xdr:from>
    <xdr:ext cx="360" cy="360"/>
    <xdr:pic>
      <xdr:nvPicPr>
        <xdr:cNvPr id="1031" name="6 Imagen">
          <a:extLst>
            <a:ext uri="{FF2B5EF4-FFF2-40B4-BE49-F238E27FC236}">
              <a16:creationId xmlns:a16="http://schemas.microsoft.com/office/drawing/2014/main" id="{C842CE38-1FFB-4C31-BB8C-94061C088DF1}"/>
            </a:ext>
          </a:extLst>
        </xdr:cNvPr>
        <xdr:cNvPicPr/>
      </xdr:nvPicPr>
      <xdr:blipFill>
        <a:blip xmlns:r="http://schemas.openxmlformats.org/officeDocument/2006/relationships" r:embed="rId5"/>
        <a:stretch/>
      </xdr:blipFill>
      <xdr:spPr>
        <a:xfrm>
          <a:off x="4474029" y="37455549"/>
          <a:ext cx="360" cy="360"/>
        </a:xfrm>
        <a:prstGeom prst="rect">
          <a:avLst/>
        </a:prstGeom>
        <a:ln>
          <a:noFill/>
        </a:ln>
      </xdr:spPr>
    </xdr:pic>
    <xdr:clientData/>
  </xdr:oneCellAnchor>
  <xdr:oneCellAnchor>
    <xdr:from>
      <xdr:col>13</xdr:col>
      <xdr:colOff>0</xdr:colOff>
      <xdr:row>188</xdr:row>
      <xdr:rowOff>139320</xdr:rowOff>
    </xdr:from>
    <xdr:ext cx="360" cy="188925"/>
    <xdr:pic>
      <xdr:nvPicPr>
        <xdr:cNvPr id="1032" name="6 Imagen">
          <a:extLst>
            <a:ext uri="{FF2B5EF4-FFF2-40B4-BE49-F238E27FC236}">
              <a16:creationId xmlns:a16="http://schemas.microsoft.com/office/drawing/2014/main" id="{0E380159-6D85-46AC-BF85-5D99B7420CDE}"/>
            </a:ext>
          </a:extLst>
        </xdr:cNvPr>
        <xdr:cNvPicPr/>
      </xdr:nvPicPr>
      <xdr:blipFill>
        <a:blip xmlns:r="http://schemas.openxmlformats.org/officeDocument/2006/relationships" r:embed="rId5"/>
        <a:stretch/>
      </xdr:blipFill>
      <xdr:spPr>
        <a:xfrm>
          <a:off x="4474029" y="37673263"/>
          <a:ext cx="360" cy="188925"/>
        </a:xfrm>
        <a:prstGeom prst="rect">
          <a:avLst/>
        </a:prstGeom>
        <a:ln>
          <a:noFill/>
        </a:ln>
      </xdr:spPr>
    </xdr:pic>
    <xdr:clientData/>
  </xdr:oneCellAnchor>
  <xdr:oneCellAnchor>
    <xdr:from>
      <xdr:col>13</xdr:col>
      <xdr:colOff>0</xdr:colOff>
      <xdr:row>189</xdr:row>
      <xdr:rowOff>139320</xdr:rowOff>
    </xdr:from>
    <xdr:ext cx="360" cy="188925"/>
    <xdr:pic>
      <xdr:nvPicPr>
        <xdr:cNvPr id="1033" name="6 Imagen">
          <a:extLst>
            <a:ext uri="{FF2B5EF4-FFF2-40B4-BE49-F238E27FC236}">
              <a16:creationId xmlns:a16="http://schemas.microsoft.com/office/drawing/2014/main" id="{CE5DB27B-936E-428D-B2A9-44B45EE949CC}"/>
            </a:ext>
          </a:extLst>
        </xdr:cNvPr>
        <xdr:cNvPicPr/>
      </xdr:nvPicPr>
      <xdr:blipFill>
        <a:blip xmlns:r="http://schemas.openxmlformats.org/officeDocument/2006/relationships" r:embed="rId5"/>
        <a:stretch/>
      </xdr:blipFill>
      <xdr:spPr>
        <a:xfrm>
          <a:off x="4474029" y="37890977"/>
          <a:ext cx="360" cy="188925"/>
        </a:xfrm>
        <a:prstGeom prst="rect">
          <a:avLst/>
        </a:prstGeom>
        <a:ln>
          <a:noFill/>
        </a:ln>
      </xdr:spPr>
    </xdr:pic>
    <xdr:clientData/>
  </xdr:oneCellAnchor>
  <xdr:oneCellAnchor>
    <xdr:from>
      <xdr:col>13</xdr:col>
      <xdr:colOff>0</xdr:colOff>
      <xdr:row>190</xdr:row>
      <xdr:rowOff>139320</xdr:rowOff>
    </xdr:from>
    <xdr:ext cx="360" cy="188925"/>
    <xdr:pic>
      <xdr:nvPicPr>
        <xdr:cNvPr id="1034" name="6 Imagen">
          <a:extLst>
            <a:ext uri="{FF2B5EF4-FFF2-40B4-BE49-F238E27FC236}">
              <a16:creationId xmlns:a16="http://schemas.microsoft.com/office/drawing/2014/main" id="{73020AB7-A42E-4B5A-99AC-FAD3E7C4CDE0}"/>
            </a:ext>
          </a:extLst>
        </xdr:cNvPr>
        <xdr:cNvPicPr/>
      </xdr:nvPicPr>
      <xdr:blipFill>
        <a:blip xmlns:r="http://schemas.openxmlformats.org/officeDocument/2006/relationships" r:embed="rId5"/>
        <a:stretch/>
      </xdr:blipFill>
      <xdr:spPr>
        <a:xfrm>
          <a:off x="4474029" y="38108691"/>
          <a:ext cx="360" cy="188925"/>
        </a:xfrm>
        <a:prstGeom prst="rect">
          <a:avLst/>
        </a:prstGeom>
        <a:ln>
          <a:noFill/>
        </a:ln>
      </xdr:spPr>
    </xdr:pic>
    <xdr:clientData/>
  </xdr:oneCellAnchor>
  <xdr:oneCellAnchor>
    <xdr:from>
      <xdr:col>13</xdr:col>
      <xdr:colOff>0</xdr:colOff>
      <xdr:row>190</xdr:row>
      <xdr:rowOff>139320</xdr:rowOff>
    </xdr:from>
    <xdr:ext cx="360" cy="188925"/>
    <xdr:pic>
      <xdr:nvPicPr>
        <xdr:cNvPr id="1035" name="6 Imagen">
          <a:extLst>
            <a:ext uri="{FF2B5EF4-FFF2-40B4-BE49-F238E27FC236}">
              <a16:creationId xmlns:a16="http://schemas.microsoft.com/office/drawing/2014/main" id="{D2FDBEF5-FDE2-4525-A37E-9C74F094DF03}"/>
            </a:ext>
          </a:extLst>
        </xdr:cNvPr>
        <xdr:cNvPicPr/>
      </xdr:nvPicPr>
      <xdr:blipFill>
        <a:blip xmlns:r="http://schemas.openxmlformats.org/officeDocument/2006/relationships" r:embed="rId5"/>
        <a:stretch/>
      </xdr:blipFill>
      <xdr:spPr>
        <a:xfrm>
          <a:off x="4474029" y="38108691"/>
          <a:ext cx="360" cy="188925"/>
        </a:xfrm>
        <a:prstGeom prst="rect">
          <a:avLst/>
        </a:prstGeom>
        <a:ln>
          <a:noFill/>
        </a:ln>
      </xdr:spPr>
    </xdr:pic>
    <xdr:clientData/>
  </xdr:oneCellAnchor>
  <xdr:oneCellAnchor>
    <xdr:from>
      <xdr:col>13</xdr:col>
      <xdr:colOff>0</xdr:colOff>
      <xdr:row>191</xdr:row>
      <xdr:rowOff>139320</xdr:rowOff>
    </xdr:from>
    <xdr:ext cx="360" cy="188925"/>
    <xdr:pic>
      <xdr:nvPicPr>
        <xdr:cNvPr id="1036" name="6 Imagen">
          <a:extLst>
            <a:ext uri="{FF2B5EF4-FFF2-40B4-BE49-F238E27FC236}">
              <a16:creationId xmlns:a16="http://schemas.microsoft.com/office/drawing/2014/main" id="{25C2D310-BF2D-4417-ABB8-CC8EE8DBE117}"/>
            </a:ext>
          </a:extLst>
        </xdr:cNvPr>
        <xdr:cNvPicPr/>
      </xdr:nvPicPr>
      <xdr:blipFill>
        <a:blip xmlns:r="http://schemas.openxmlformats.org/officeDocument/2006/relationships" r:embed="rId5"/>
        <a:stretch/>
      </xdr:blipFill>
      <xdr:spPr>
        <a:xfrm>
          <a:off x="4474029" y="38326406"/>
          <a:ext cx="360" cy="188925"/>
        </a:xfrm>
        <a:prstGeom prst="rect">
          <a:avLst/>
        </a:prstGeom>
        <a:ln>
          <a:noFill/>
        </a:ln>
      </xdr:spPr>
    </xdr:pic>
    <xdr:clientData/>
  </xdr:oneCellAnchor>
  <xdr:oneCellAnchor>
    <xdr:from>
      <xdr:col>13</xdr:col>
      <xdr:colOff>0</xdr:colOff>
      <xdr:row>191</xdr:row>
      <xdr:rowOff>139320</xdr:rowOff>
    </xdr:from>
    <xdr:ext cx="360" cy="188925"/>
    <xdr:pic>
      <xdr:nvPicPr>
        <xdr:cNvPr id="1037" name="6 Imagen">
          <a:extLst>
            <a:ext uri="{FF2B5EF4-FFF2-40B4-BE49-F238E27FC236}">
              <a16:creationId xmlns:a16="http://schemas.microsoft.com/office/drawing/2014/main" id="{FB2F8B35-F7AA-47DB-B413-79875E46DB9B}"/>
            </a:ext>
          </a:extLst>
        </xdr:cNvPr>
        <xdr:cNvPicPr/>
      </xdr:nvPicPr>
      <xdr:blipFill>
        <a:blip xmlns:r="http://schemas.openxmlformats.org/officeDocument/2006/relationships" r:embed="rId5"/>
        <a:stretch/>
      </xdr:blipFill>
      <xdr:spPr>
        <a:xfrm>
          <a:off x="4474029" y="38326406"/>
          <a:ext cx="360" cy="188925"/>
        </a:xfrm>
        <a:prstGeom prst="rect">
          <a:avLst/>
        </a:prstGeom>
        <a:ln>
          <a:noFill/>
        </a:ln>
      </xdr:spPr>
    </xdr:pic>
    <xdr:clientData/>
  </xdr:oneCellAnchor>
  <xdr:oneCellAnchor>
    <xdr:from>
      <xdr:col>13</xdr:col>
      <xdr:colOff>0</xdr:colOff>
      <xdr:row>192</xdr:row>
      <xdr:rowOff>139320</xdr:rowOff>
    </xdr:from>
    <xdr:ext cx="360" cy="188925"/>
    <xdr:pic>
      <xdr:nvPicPr>
        <xdr:cNvPr id="1038" name="6 Imagen">
          <a:extLst>
            <a:ext uri="{FF2B5EF4-FFF2-40B4-BE49-F238E27FC236}">
              <a16:creationId xmlns:a16="http://schemas.microsoft.com/office/drawing/2014/main" id="{39F97574-CFBA-431F-841F-9471B06B0241}"/>
            </a:ext>
          </a:extLst>
        </xdr:cNvPr>
        <xdr:cNvPicPr/>
      </xdr:nvPicPr>
      <xdr:blipFill>
        <a:blip xmlns:r="http://schemas.openxmlformats.org/officeDocument/2006/relationships" r:embed="rId5"/>
        <a:stretch/>
      </xdr:blipFill>
      <xdr:spPr>
        <a:xfrm>
          <a:off x="4474029" y="38544120"/>
          <a:ext cx="360" cy="188925"/>
        </a:xfrm>
        <a:prstGeom prst="rect">
          <a:avLst/>
        </a:prstGeom>
        <a:ln>
          <a:noFill/>
        </a:ln>
      </xdr:spPr>
    </xdr:pic>
    <xdr:clientData/>
  </xdr:oneCellAnchor>
  <xdr:oneCellAnchor>
    <xdr:from>
      <xdr:col>13</xdr:col>
      <xdr:colOff>0</xdr:colOff>
      <xdr:row>192</xdr:row>
      <xdr:rowOff>139320</xdr:rowOff>
    </xdr:from>
    <xdr:ext cx="360" cy="188925"/>
    <xdr:pic>
      <xdr:nvPicPr>
        <xdr:cNvPr id="1039" name="6 Imagen">
          <a:extLst>
            <a:ext uri="{FF2B5EF4-FFF2-40B4-BE49-F238E27FC236}">
              <a16:creationId xmlns:a16="http://schemas.microsoft.com/office/drawing/2014/main" id="{86C64952-9F57-43E3-8B02-743BE57F81B9}"/>
            </a:ext>
          </a:extLst>
        </xdr:cNvPr>
        <xdr:cNvPicPr/>
      </xdr:nvPicPr>
      <xdr:blipFill>
        <a:blip xmlns:r="http://schemas.openxmlformats.org/officeDocument/2006/relationships" r:embed="rId5"/>
        <a:stretch/>
      </xdr:blipFill>
      <xdr:spPr>
        <a:xfrm>
          <a:off x="4474029" y="38544120"/>
          <a:ext cx="360" cy="188925"/>
        </a:xfrm>
        <a:prstGeom prst="rect">
          <a:avLst/>
        </a:prstGeom>
        <a:ln>
          <a:noFill/>
        </a:ln>
      </xdr:spPr>
    </xdr:pic>
    <xdr:clientData/>
  </xdr:oneCellAnchor>
  <xdr:oneCellAnchor>
    <xdr:from>
      <xdr:col>13</xdr:col>
      <xdr:colOff>0</xdr:colOff>
      <xdr:row>193</xdr:row>
      <xdr:rowOff>139320</xdr:rowOff>
    </xdr:from>
    <xdr:ext cx="360" cy="188925"/>
    <xdr:pic>
      <xdr:nvPicPr>
        <xdr:cNvPr id="1043" name="6 Imagen">
          <a:extLst>
            <a:ext uri="{FF2B5EF4-FFF2-40B4-BE49-F238E27FC236}">
              <a16:creationId xmlns:a16="http://schemas.microsoft.com/office/drawing/2014/main" id="{83770B10-6D6F-4201-9928-7F4142019660}"/>
            </a:ext>
          </a:extLst>
        </xdr:cNvPr>
        <xdr:cNvPicPr/>
      </xdr:nvPicPr>
      <xdr:blipFill>
        <a:blip xmlns:r="http://schemas.openxmlformats.org/officeDocument/2006/relationships" r:embed="rId5"/>
        <a:stretch/>
      </xdr:blipFill>
      <xdr:spPr>
        <a:xfrm>
          <a:off x="4474029" y="38761834"/>
          <a:ext cx="360" cy="188925"/>
        </a:xfrm>
        <a:prstGeom prst="rect">
          <a:avLst/>
        </a:prstGeom>
        <a:ln>
          <a:noFill/>
        </a:ln>
      </xdr:spPr>
    </xdr:pic>
    <xdr:clientData/>
  </xdr:oneCellAnchor>
  <xdr:oneCellAnchor>
    <xdr:from>
      <xdr:col>13</xdr:col>
      <xdr:colOff>0</xdr:colOff>
      <xdr:row>193</xdr:row>
      <xdr:rowOff>139320</xdr:rowOff>
    </xdr:from>
    <xdr:ext cx="360" cy="188925"/>
    <xdr:pic>
      <xdr:nvPicPr>
        <xdr:cNvPr id="1044" name="6 Imagen">
          <a:extLst>
            <a:ext uri="{FF2B5EF4-FFF2-40B4-BE49-F238E27FC236}">
              <a16:creationId xmlns:a16="http://schemas.microsoft.com/office/drawing/2014/main" id="{3328CB3A-A09A-432C-8DE8-66127E74ED50}"/>
            </a:ext>
          </a:extLst>
        </xdr:cNvPr>
        <xdr:cNvPicPr/>
      </xdr:nvPicPr>
      <xdr:blipFill>
        <a:blip xmlns:r="http://schemas.openxmlformats.org/officeDocument/2006/relationships" r:embed="rId5"/>
        <a:stretch/>
      </xdr:blipFill>
      <xdr:spPr>
        <a:xfrm>
          <a:off x="4474029" y="38761834"/>
          <a:ext cx="360" cy="188925"/>
        </a:xfrm>
        <a:prstGeom prst="rect">
          <a:avLst/>
        </a:prstGeom>
        <a:ln>
          <a:noFill/>
        </a:ln>
      </xdr:spPr>
    </xdr:pic>
    <xdr:clientData/>
  </xdr:oneCellAnchor>
  <xdr:oneCellAnchor>
    <xdr:from>
      <xdr:col>13</xdr:col>
      <xdr:colOff>0</xdr:colOff>
      <xdr:row>194</xdr:row>
      <xdr:rowOff>139320</xdr:rowOff>
    </xdr:from>
    <xdr:ext cx="360" cy="188925"/>
    <xdr:pic>
      <xdr:nvPicPr>
        <xdr:cNvPr id="1045" name="6 Imagen">
          <a:extLst>
            <a:ext uri="{FF2B5EF4-FFF2-40B4-BE49-F238E27FC236}">
              <a16:creationId xmlns:a16="http://schemas.microsoft.com/office/drawing/2014/main" id="{6475CB55-5E3C-40AF-9BD8-E8F886773519}"/>
            </a:ext>
          </a:extLst>
        </xdr:cNvPr>
        <xdr:cNvPicPr/>
      </xdr:nvPicPr>
      <xdr:blipFill>
        <a:blip xmlns:r="http://schemas.openxmlformats.org/officeDocument/2006/relationships" r:embed="rId5"/>
        <a:stretch/>
      </xdr:blipFill>
      <xdr:spPr>
        <a:xfrm>
          <a:off x="4474029" y="38979549"/>
          <a:ext cx="360" cy="188925"/>
        </a:xfrm>
        <a:prstGeom prst="rect">
          <a:avLst/>
        </a:prstGeom>
        <a:ln>
          <a:noFill/>
        </a:ln>
      </xdr:spPr>
    </xdr:pic>
    <xdr:clientData/>
  </xdr:oneCellAnchor>
  <xdr:oneCellAnchor>
    <xdr:from>
      <xdr:col>13</xdr:col>
      <xdr:colOff>0</xdr:colOff>
      <xdr:row>194</xdr:row>
      <xdr:rowOff>139320</xdr:rowOff>
    </xdr:from>
    <xdr:ext cx="360" cy="188925"/>
    <xdr:pic>
      <xdr:nvPicPr>
        <xdr:cNvPr id="1046" name="6 Imagen">
          <a:extLst>
            <a:ext uri="{FF2B5EF4-FFF2-40B4-BE49-F238E27FC236}">
              <a16:creationId xmlns:a16="http://schemas.microsoft.com/office/drawing/2014/main" id="{018C0146-34E2-41F9-A196-A0DB11532054}"/>
            </a:ext>
          </a:extLst>
        </xdr:cNvPr>
        <xdr:cNvPicPr/>
      </xdr:nvPicPr>
      <xdr:blipFill>
        <a:blip xmlns:r="http://schemas.openxmlformats.org/officeDocument/2006/relationships" r:embed="rId5"/>
        <a:stretch/>
      </xdr:blipFill>
      <xdr:spPr>
        <a:xfrm>
          <a:off x="4474029" y="38979549"/>
          <a:ext cx="360" cy="188925"/>
        </a:xfrm>
        <a:prstGeom prst="rect">
          <a:avLst/>
        </a:prstGeom>
        <a:ln>
          <a:noFill/>
        </a:ln>
      </xdr:spPr>
    </xdr:pic>
    <xdr:clientData/>
  </xdr:oneCellAnchor>
  <xdr:oneCellAnchor>
    <xdr:from>
      <xdr:col>13</xdr:col>
      <xdr:colOff>0</xdr:colOff>
      <xdr:row>195</xdr:row>
      <xdr:rowOff>139320</xdr:rowOff>
    </xdr:from>
    <xdr:ext cx="360" cy="188925"/>
    <xdr:pic>
      <xdr:nvPicPr>
        <xdr:cNvPr id="1047" name="6 Imagen">
          <a:extLst>
            <a:ext uri="{FF2B5EF4-FFF2-40B4-BE49-F238E27FC236}">
              <a16:creationId xmlns:a16="http://schemas.microsoft.com/office/drawing/2014/main" id="{38864302-C865-4B5D-969C-EC58966B58EA}"/>
            </a:ext>
          </a:extLst>
        </xdr:cNvPr>
        <xdr:cNvPicPr/>
      </xdr:nvPicPr>
      <xdr:blipFill>
        <a:blip xmlns:r="http://schemas.openxmlformats.org/officeDocument/2006/relationships" r:embed="rId5"/>
        <a:stretch/>
      </xdr:blipFill>
      <xdr:spPr>
        <a:xfrm>
          <a:off x="4474029" y="39197263"/>
          <a:ext cx="360" cy="188925"/>
        </a:xfrm>
        <a:prstGeom prst="rect">
          <a:avLst/>
        </a:prstGeom>
        <a:ln>
          <a:noFill/>
        </a:ln>
      </xdr:spPr>
    </xdr:pic>
    <xdr:clientData/>
  </xdr:oneCellAnchor>
  <xdr:oneCellAnchor>
    <xdr:from>
      <xdr:col>13</xdr:col>
      <xdr:colOff>0</xdr:colOff>
      <xdr:row>204</xdr:row>
      <xdr:rowOff>186945</xdr:rowOff>
    </xdr:from>
    <xdr:ext cx="360" cy="188925"/>
    <xdr:pic>
      <xdr:nvPicPr>
        <xdr:cNvPr id="1048" name="6 Imagen">
          <a:extLst>
            <a:ext uri="{FF2B5EF4-FFF2-40B4-BE49-F238E27FC236}">
              <a16:creationId xmlns:a16="http://schemas.microsoft.com/office/drawing/2014/main" id="{D7608474-628B-4379-9422-CF0D492D733B}"/>
            </a:ext>
          </a:extLst>
        </xdr:cNvPr>
        <xdr:cNvPicPr/>
      </xdr:nvPicPr>
      <xdr:blipFill>
        <a:blip xmlns:r="http://schemas.openxmlformats.org/officeDocument/2006/relationships" r:embed="rId5"/>
        <a:stretch/>
      </xdr:blipFill>
      <xdr:spPr>
        <a:xfrm>
          <a:off x="4474029" y="39898031"/>
          <a:ext cx="360" cy="188925"/>
        </a:xfrm>
        <a:prstGeom prst="rect">
          <a:avLst/>
        </a:prstGeom>
        <a:ln>
          <a:noFill/>
        </a:ln>
      </xdr:spPr>
    </xdr:pic>
    <xdr:clientData/>
  </xdr:oneCellAnchor>
  <xdr:oneCellAnchor>
    <xdr:from>
      <xdr:col>13</xdr:col>
      <xdr:colOff>0</xdr:colOff>
      <xdr:row>196</xdr:row>
      <xdr:rowOff>139320</xdr:rowOff>
    </xdr:from>
    <xdr:ext cx="360" cy="188925"/>
    <xdr:pic>
      <xdr:nvPicPr>
        <xdr:cNvPr id="1049" name="6 Imagen">
          <a:extLst>
            <a:ext uri="{FF2B5EF4-FFF2-40B4-BE49-F238E27FC236}">
              <a16:creationId xmlns:a16="http://schemas.microsoft.com/office/drawing/2014/main" id="{99643DB7-2DFA-448C-AF61-C64F94BA19D1}"/>
            </a:ext>
          </a:extLst>
        </xdr:cNvPr>
        <xdr:cNvPicPr/>
      </xdr:nvPicPr>
      <xdr:blipFill>
        <a:blip xmlns:r="http://schemas.openxmlformats.org/officeDocument/2006/relationships" r:embed="rId5"/>
        <a:stretch/>
      </xdr:blipFill>
      <xdr:spPr>
        <a:xfrm>
          <a:off x="4474029" y="39414977"/>
          <a:ext cx="360" cy="188925"/>
        </a:xfrm>
        <a:prstGeom prst="rect">
          <a:avLst/>
        </a:prstGeom>
        <a:ln>
          <a:noFill/>
        </a:ln>
      </xdr:spPr>
    </xdr:pic>
    <xdr:clientData/>
  </xdr:oneCellAnchor>
  <xdr:oneCellAnchor>
    <xdr:from>
      <xdr:col>13</xdr:col>
      <xdr:colOff>0</xdr:colOff>
      <xdr:row>196</xdr:row>
      <xdr:rowOff>139320</xdr:rowOff>
    </xdr:from>
    <xdr:ext cx="360" cy="188925"/>
    <xdr:pic>
      <xdr:nvPicPr>
        <xdr:cNvPr id="1050" name="6 Imagen">
          <a:extLst>
            <a:ext uri="{FF2B5EF4-FFF2-40B4-BE49-F238E27FC236}">
              <a16:creationId xmlns:a16="http://schemas.microsoft.com/office/drawing/2014/main" id="{B43E5797-6B79-4184-86BF-6F49FA294348}"/>
            </a:ext>
          </a:extLst>
        </xdr:cNvPr>
        <xdr:cNvPicPr/>
      </xdr:nvPicPr>
      <xdr:blipFill>
        <a:blip xmlns:r="http://schemas.openxmlformats.org/officeDocument/2006/relationships" r:embed="rId5"/>
        <a:stretch/>
      </xdr:blipFill>
      <xdr:spPr>
        <a:xfrm>
          <a:off x="4474029" y="39414977"/>
          <a:ext cx="360" cy="188925"/>
        </a:xfrm>
        <a:prstGeom prst="rect">
          <a:avLst/>
        </a:prstGeom>
        <a:ln>
          <a:noFill/>
        </a:ln>
      </xdr:spPr>
    </xdr:pic>
    <xdr:clientData/>
  </xdr:oneCellAnchor>
  <xdr:oneCellAnchor>
    <xdr:from>
      <xdr:col>13</xdr:col>
      <xdr:colOff>0</xdr:colOff>
      <xdr:row>203</xdr:row>
      <xdr:rowOff>139320</xdr:rowOff>
    </xdr:from>
    <xdr:ext cx="360" cy="188925"/>
    <xdr:pic>
      <xdr:nvPicPr>
        <xdr:cNvPr id="1051" name="6 Imagen">
          <a:extLst>
            <a:ext uri="{FF2B5EF4-FFF2-40B4-BE49-F238E27FC236}">
              <a16:creationId xmlns:a16="http://schemas.microsoft.com/office/drawing/2014/main" id="{1610EEDD-990A-437E-8044-62282C4AB8AC}"/>
            </a:ext>
          </a:extLst>
        </xdr:cNvPr>
        <xdr:cNvPicPr/>
      </xdr:nvPicPr>
      <xdr:blipFill>
        <a:blip xmlns:r="http://schemas.openxmlformats.org/officeDocument/2006/relationships" r:embed="rId5"/>
        <a:stretch/>
      </xdr:blipFill>
      <xdr:spPr>
        <a:xfrm>
          <a:off x="4474029" y="39632691"/>
          <a:ext cx="360" cy="188925"/>
        </a:xfrm>
        <a:prstGeom prst="rect">
          <a:avLst/>
        </a:prstGeom>
        <a:ln>
          <a:noFill/>
        </a:ln>
      </xdr:spPr>
    </xdr:pic>
    <xdr:clientData/>
  </xdr:oneCellAnchor>
  <xdr:oneCellAnchor>
    <xdr:from>
      <xdr:col>13</xdr:col>
      <xdr:colOff>0</xdr:colOff>
      <xdr:row>203</xdr:row>
      <xdr:rowOff>139320</xdr:rowOff>
    </xdr:from>
    <xdr:ext cx="360" cy="188925"/>
    <xdr:pic>
      <xdr:nvPicPr>
        <xdr:cNvPr id="1052" name="6 Imagen">
          <a:extLst>
            <a:ext uri="{FF2B5EF4-FFF2-40B4-BE49-F238E27FC236}">
              <a16:creationId xmlns:a16="http://schemas.microsoft.com/office/drawing/2014/main" id="{05B6DC68-9A65-4CCE-9CE4-5B757B78CE91}"/>
            </a:ext>
          </a:extLst>
        </xdr:cNvPr>
        <xdr:cNvPicPr/>
      </xdr:nvPicPr>
      <xdr:blipFill>
        <a:blip xmlns:r="http://schemas.openxmlformats.org/officeDocument/2006/relationships" r:embed="rId5"/>
        <a:stretch/>
      </xdr:blipFill>
      <xdr:spPr>
        <a:xfrm>
          <a:off x="4474029" y="39632691"/>
          <a:ext cx="360" cy="188925"/>
        </a:xfrm>
        <a:prstGeom prst="rect">
          <a:avLst/>
        </a:prstGeom>
        <a:ln>
          <a:noFill/>
        </a:ln>
      </xdr:spPr>
    </xdr:pic>
    <xdr:clientData/>
  </xdr:oneCellAnchor>
  <xdr:oneCellAnchor>
    <xdr:from>
      <xdr:col>13</xdr:col>
      <xdr:colOff>0</xdr:colOff>
      <xdr:row>204</xdr:row>
      <xdr:rowOff>139320</xdr:rowOff>
    </xdr:from>
    <xdr:ext cx="360" cy="188925"/>
    <xdr:pic>
      <xdr:nvPicPr>
        <xdr:cNvPr id="1053" name="6 Imagen">
          <a:extLst>
            <a:ext uri="{FF2B5EF4-FFF2-40B4-BE49-F238E27FC236}">
              <a16:creationId xmlns:a16="http://schemas.microsoft.com/office/drawing/2014/main" id="{9C57B782-6217-437C-8959-E0D1E34A833B}"/>
            </a:ext>
          </a:extLst>
        </xdr:cNvPr>
        <xdr:cNvPicPr/>
      </xdr:nvPicPr>
      <xdr:blipFill>
        <a:blip xmlns:r="http://schemas.openxmlformats.org/officeDocument/2006/relationships" r:embed="rId5"/>
        <a:stretch/>
      </xdr:blipFill>
      <xdr:spPr>
        <a:xfrm>
          <a:off x="4474029" y="39850406"/>
          <a:ext cx="360" cy="188925"/>
        </a:xfrm>
        <a:prstGeom prst="rect">
          <a:avLst/>
        </a:prstGeom>
        <a:ln>
          <a:noFill/>
        </a:ln>
      </xdr:spPr>
    </xdr:pic>
    <xdr:clientData/>
  </xdr:oneCellAnchor>
  <xdr:oneCellAnchor>
    <xdr:from>
      <xdr:col>13</xdr:col>
      <xdr:colOff>0</xdr:colOff>
      <xdr:row>204</xdr:row>
      <xdr:rowOff>139320</xdr:rowOff>
    </xdr:from>
    <xdr:ext cx="360" cy="188925"/>
    <xdr:pic>
      <xdr:nvPicPr>
        <xdr:cNvPr id="1054" name="6 Imagen">
          <a:extLst>
            <a:ext uri="{FF2B5EF4-FFF2-40B4-BE49-F238E27FC236}">
              <a16:creationId xmlns:a16="http://schemas.microsoft.com/office/drawing/2014/main" id="{E0C84879-FBD4-4DD0-B19E-A9F4197FDEC8}"/>
            </a:ext>
          </a:extLst>
        </xdr:cNvPr>
        <xdr:cNvPicPr/>
      </xdr:nvPicPr>
      <xdr:blipFill>
        <a:blip xmlns:r="http://schemas.openxmlformats.org/officeDocument/2006/relationships" r:embed="rId5"/>
        <a:stretch/>
      </xdr:blipFill>
      <xdr:spPr>
        <a:xfrm>
          <a:off x="4474029" y="39850406"/>
          <a:ext cx="360" cy="188925"/>
        </a:xfrm>
        <a:prstGeom prst="rect">
          <a:avLst/>
        </a:prstGeom>
        <a:ln>
          <a:noFill/>
        </a:ln>
      </xdr:spPr>
    </xdr:pic>
    <xdr:clientData/>
  </xdr:oneCellAnchor>
  <xdr:oneCellAnchor>
    <xdr:from>
      <xdr:col>13</xdr:col>
      <xdr:colOff>0</xdr:colOff>
      <xdr:row>205</xdr:row>
      <xdr:rowOff>139320</xdr:rowOff>
    </xdr:from>
    <xdr:ext cx="360" cy="188925"/>
    <xdr:pic>
      <xdr:nvPicPr>
        <xdr:cNvPr id="1055" name="6 Imagen">
          <a:extLst>
            <a:ext uri="{FF2B5EF4-FFF2-40B4-BE49-F238E27FC236}">
              <a16:creationId xmlns:a16="http://schemas.microsoft.com/office/drawing/2014/main" id="{9CC6D1E8-D07F-4BBA-A93F-926D9BBC72E7}"/>
            </a:ext>
          </a:extLst>
        </xdr:cNvPr>
        <xdr:cNvPicPr/>
      </xdr:nvPicPr>
      <xdr:blipFill>
        <a:blip xmlns:r="http://schemas.openxmlformats.org/officeDocument/2006/relationships" r:embed="rId5"/>
        <a:stretch/>
      </xdr:blipFill>
      <xdr:spPr>
        <a:xfrm>
          <a:off x="4474029" y="40068120"/>
          <a:ext cx="360" cy="188925"/>
        </a:xfrm>
        <a:prstGeom prst="rect">
          <a:avLst/>
        </a:prstGeom>
        <a:ln>
          <a:noFill/>
        </a:ln>
      </xdr:spPr>
    </xdr:pic>
    <xdr:clientData/>
  </xdr:oneCellAnchor>
  <xdr:oneCellAnchor>
    <xdr:from>
      <xdr:col>13</xdr:col>
      <xdr:colOff>0</xdr:colOff>
      <xdr:row>205</xdr:row>
      <xdr:rowOff>139320</xdr:rowOff>
    </xdr:from>
    <xdr:ext cx="360" cy="188925"/>
    <xdr:pic>
      <xdr:nvPicPr>
        <xdr:cNvPr id="1056" name="6 Imagen">
          <a:extLst>
            <a:ext uri="{FF2B5EF4-FFF2-40B4-BE49-F238E27FC236}">
              <a16:creationId xmlns:a16="http://schemas.microsoft.com/office/drawing/2014/main" id="{8ADA28BC-C092-4784-979D-5E629B24680C}"/>
            </a:ext>
          </a:extLst>
        </xdr:cNvPr>
        <xdr:cNvPicPr/>
      </xdr:nvPicPr>
      <xdr:blipFill>
        <a:blip xmlns:r="http://schemas.openxmlformats.org/officeDocument/2006/relationships" r:embed="rId5"/>
        <a:stretch/>
      </xdr:blipFill>
      <xdr:spPr>
        <a:xfrm>
          <a:off x="4474029" y="40068120"/>
          <a:ext cx="360" cy="188925"/>
        </a:xfrm>
        <a:prstGeom prst="rect">
          <a:avLst/>
        </a:prstGeom>
        <a:ln>
          <a:noFill/>
        </a:ln>
      </xdr:spPr>
    </xdr:pic>
    <xdr:clientData/>
  </xdr:oneCellAnchor>
  <xdr:oneCellAnchor>
    <xdr:from>
      <xdr:col>13</xdr:col>
      <xdr:colOff>0</xdr:colOff>
      <xdr:row>206</xdr:row>
      <xdr:rowOff>139320</xdr:rowOff>
    </xdr:from>
    <xdr:ext cx="360" cy="188925"/>
    <xdr:pic>
      <xdr:nvPicPr>
        <xdr:cNvPr id="1057" name="6 Imagen">
          <a:extLst>
            <a:ext uri="{FF2B5EF4-FFF2-40B4-BE49-F238E27FC236}">
              <a16:creationId xmlns:a16="http://schemas.microsoft.com/office/drawing/2014/main" id="{E16C7A21-9BD7-4786-B08F-4DD5DB9ACFE1}"/>
            </a:ext>
          </a:extLst>
        </xdr:cNvPr>
        <xdr:cNvPicPr/>
      </xdr:nvPicPr>
      <xdr:blipFill>
        <a:blip xmlns:r="http://schemas.openxmlformats.org/officeDocument/2006/relationships" r:embed="rId5"/>
        <a:stretch/>
      </xdr:blipFill>
      <xdr:spPr>
        <a:xfrm>
          <a:off x="4474029" y="40285834"/>
          <a:ext cx="360" cy="188925"/>
        </a:xfrm>
        <a:prstGeom prst="rect">
          <a:avLst/>
        </a:prstGeom>
        <a:ln>
          <a:noFill/>
        </a:ln>
      </xdr:spPr>
    </xdr:pic>
    <xdr:clientData/>
  </xdr:oneCellAnchor>
  <xdr:oneCellAnchor>
    <xdr:from>
      <xdr:col>13</xdr:col>
      <xdr:colOff>0</xdr:colOff>
      <xdr:row>206</xdr:row>
      <xdr:rowOff>139320</xdr:rowOff>
    </xdr:from>
    <xdr:ext cx="360" cy="188925"/>
    <xdr:pic>
      <xdr:nvPicPr>
        <xdr:cNvPr id="1058" name="6 Imagen">
          <a:extLst>
            <a:ext uri="{FF2B5EF4-FFF2-40B4-BE49-F238E27FC236}">
              <a16:creationId xmlns:a16="http://schemas.microsoft.com/office/drawing/2014/main" id="{09447F0B-DD91-43E8-9C67-C0F291917DBC}"/>
            </a:ext>
          </a:extLst>
        </xdr:cNvPr>
        <xdr:cNvPicPr/>
      </xdr:nvPicPr>
      <xdr:blipFill>
        <a:blip xmlns:r="http://schemas.openxmlformats.org/officeDocument/2006/relationships" r:embed="rId5"/>
        <a:stretch/>
      </xdr:blipFill>
      <xdr:spPr>
        <a:xfrm>
          <a:off x="4474029" y="40285834"/>
          <a:ext cx="360" cy="188925"/>
        </a:xfrm>
        <a:prstGeom prst="rect">
          <a:avLst/>
        </a:prstGeom>
        <a:ln>
          <a:noFill/>
        </a:ln>
      </xdr:spPr>
    </xdr:pic>
    <xdr:clientData/>
  </xdr:oneCellAnchor>
  <xdr:oneCellAnchor>
    <xdr:from>
      <xdr:col>13</xdr:col>
      <xdr:colOff>0</xdr:colOff>
      <xdr:row>207</xdr:row>
      <xdr:rowOff>139320</xdr:rowOff>
    </xdr:from>
    <xdr:ext cx="360" cy="188925"/>
    <xdr:pic>
      <xdr:nvPicPr>
        <xdr:cNvPr id="1059" name="6 Imagen">
          <a:extLst>
            <a:ext uri="{FF2B5EF4-FFF2-40B4-BE49-F238E27FC236}">
              <a16:creationId xmlns:a16="http://schemas.microsoft.com/office/drawing/2014/main" id="{D02A4905-5099-4B7C-8C82-DC7109735F43}"/>
            </a:ext>
          </a:extLst>
        </xdr:cNvPr>
        <xdr:cNvPicPr/>
      </xdr:nvPicPr>
      <xdr:blipFill>
        <a:blip xmlns:r="http://schemas.openxmlformats.org/officeDocument/2006/relationships" r:embed="rId5"/>
        <a:stretch/>
      </xdr:blipFill>
      <xdr:spPr>
        <a:xfrm>
          <a:off x="4474029" y="40503549"/>
          <a:ext cx="360" cy="188925"/>
        </a:xfrm>
        <a:prstGeom prst="rect">
          <a:avLst/>
        </a:prstGeom>
        <a:ln>
          <a:noFill/>
        </a:ln>
      </xdr:spPr>
    </xdr:pic>
    <xdr:clientData/>
  </xdr:oneCellAnchor>
  <xdr:oneCellAnchor>
    <xdr:from>
      <xdr:col>13</xdr:col>
      <xdr:colOff>0</xdr:colOff>
      <xdr:row>207</xdr:row>
      <xdr:rowOff>139320</xdr:rowOff>
    </xdr:from>
    <xdr:ext cx="360" cy="188925"/>
    <xdr:pic>
      <xdr:nvPicPr>
        <xdr:cNvPr id="1060" name="6 Imagen">
          <a:extLst>
            <a:ext uri="{FF2B5EF4-FFF2-40B4-BE49-F238E27FC236}">
              <a16:creationId xmlns:a16="http://schemas.microsoft.com/office/drawing/2014/main" id="{188E9ED3-9E91-4991-84E2-E55EEFB7AAAE}"/>
            </a:ext>
          </a:extLst>
        </xdr:cNvPr>
        <xdr:cNvPicPr/>
      </xdr:nvPicPr>
      <xdr:blipFill>
        <a:blip xmlns:r="http://schemas.openxmlformats.org/officeDocument/2006/relationships" r:embed="rId5"/>
        <a:stretch/>
      </xdr:blipFill>
      <xdr:spPr>
        <a:xfrm>
          <a:off x="4474029" y="40503549"/>
          <a:ext cx="360" cy="188925"/>
        </a:xfrm>
        <a:prstGeom prst="rect">
          <a:avLst/>
        </a:prstGeom>
        <a:ln>
          <a:noFill/>
        </a:ln>
      </xdr:spPr>
    </xdr:pic>
    <xdr:clientData/>
  </xdr:oneCellAnchor>
  <xdr:oneCellAnchor>
    <xdr:from>
      <xdr:col>13</xdr:col>
      <xdr:colOff>0</xdr:colOff>
      <xdr:row>208</xdr:row>
      <xdr:rowOff>139320</xdr:rowOff>
    </xdr:from>
    <xdr:ext cx="360" cy="188925"/>
    <xdr:pic>
      <xdr:nvPicPr>
        <xdr:cNvPr id="1061" name="6 Imagen">
          <a:extLst>
            <a:ext uri="{FF2B5EF4-FFF2-40B4-BE49-F238E27FC236}">
              <a16:creationId xmlns:a16="http://schemas.microsoft.com/office/drawing/2014/main" id="{7444015B-A764-49C2-952D-FCFC3DFA2410}"/>
            </a:ext>
          </a:extLst>
        </xdr:cNvPr>
        <xdr:cNvPicPr/>
      </xdr:nvPicPr>
      <xdr:blipFill>
        <a:blip xmlns:r="http://schemas.openxmlformats.org/officeDocument/2006/relationships" r:embed="rId5"/>
        <a:stretch/>
      </xdr:blipFill>
      <xdr:spPr>
        <a:xfrm>
          <a:off x="4474029" y="40721263"/>
          <a:ext cx="360" cy="188925"/>
        </a:xfrm>
        <a:prstGeom prst="rect">
          <a:avLst/>
        </a:prstGeom>
        <a:ln>
          <a:noFill/>
        </a:ln>
      </xdr:spPr>
    </xdr:pic>
    <xdr:clientData/>
  </xdr:oneCellAnchor>
  <xdr:oneCellAnchor>
    <xdr:from>
      <xdr:col>13</xdr:col>
      <xdr:colOff>0</xdr:colOff>
      <xdr:row>208</xdr:row>
      <xdr:rowOff>139320</xdr:rowOff>
    </xdr:from>
    <xdr:ext cx="360" cy="188925"/>
    <xdr:pic>
      <xdr:nvPicPr>
        <xdr:cNvPr id="1062" name="6 Imagen">
          <a:extLst>
            <a:ext uri="{FF2B5EF4-FFF2-40B4-BE49-F238E27FC236}">
              <a16:creationId xmlns:a16="http://schemas.microsoft.com/office/drawing/2014/main" id="{708DE857-360F-457D-8616-300C8B61BD50}"/>
            </a:ext>
          </a:extLst>
        </xdr:cNvPr>
        <xdr:cNvPicPr/>
      </xdr:nvPicPr>
      <xdr:blipFill>
        <a:blip xmlns:r="http://schemas.openxmlformats.org/officeDocument/2006/relationships" r:embed="rId5"/>
        <a:stretch/>
      </xdr:blipFill>
      <xdr:spPr>
        <a:xfrm>
          <a:off x="4474029" y="40721263"/>
          <a:ext cx="360" cy="188925"/>
        </a:xfrm>
        <a:prstGeom prst="rect">
          <a:avLst/>
        </a:prstGeom>
        <a:ln>
          <a:noFill/>
        </a:ln>
      </xdr:spPr>
    </xdr:pic>
    <xdr:clientData/>
  </xdr:oneCellAnchor>
  <xdr:oneCellAnchor>
    <xdr:from>
      <xdr:col>13</xdr:col>
      <xdr:colOff>0</xdr:colOff>
      <xdr:row>209</xdr:row>
      <xdr:rowOff>139320</xdr:rowOff>
    </xdr:from>
    <xdr:ext cx="360" cy="188925"/>
    <xdr:pic>
      <xdr:nvPicPr>
        <xdr:cNvPr id="1063" name="6 Imagen">
          <a:extLst>
            <a:ext uri="{FF2B5EF4-FFF2-40B4-BE49-F238E27FC236}">
              <a16:creationId xmlns:a16="http://schemas.microsoft.com/office/drawing/2014/main" id="{C34E4A8B-A3B0-4DFD-A87A-F2231E1C61A3}"/>
            </a:ext>
          </a:extLst>
        </xdr:cNvPr>
        <xdr:cNvPicPr/>
      </xdr:nvPicPr>
      <xdr:blipFill>
        <a:blip xmlns:r="http://schemas.openxmlformats.org/officeDocument/2006/relationships" r:embed="rId5"/>
        <a:stretch/>
      </xdr:blipFill>
      <xdr:spPr>
        <a:xfrm>
          <a:off x="4474029" y="40938977"/>
          <a:ext cx="360" cy="188925"/>
        </a:xfrm>
        <a:prstGeom prst="rect">
          <a:avLst/>
        </a:prstGeom>
        <a:ln>
          <a:noFill/>
        </a:ln>
      </xdr:spPr>
    </xdr:pic>
    <xdr:clientData/>
  </xdr:oneCellAnchor>
  <xdr:oneCellAnchor>
    <xdr:from>
      <xdr:col>13</xdr:col>
      <xdr:colOff>0</xdr:colOff>
      <xdr:row>209</xdr:row>
      <xdr:rowOff>139320</xdr:rowOff>
    </xdr:from>
    <xdr:ext cx="360" cy="188925"/>
    <xdr:pic>
      <xdr:nvPicPr>
        <xdr:cNvPr id="1064" name="6 Imagen">
          <a:extLst>
            <a:ext uri="{FF2B5EF4-FFF2-40B4-BE49-F238E27FC236}">
              <a16:creationId xmlns:a16="http://schemas.microsoft.com/office/drawing/2014/main" id="{EE16F38D-A04A-4BF8-B044-DF1AB06BC029}"/>
            </a:ext>
          </a:extLst>
        </xdr:cNvPr>
        <xdr:cNvPicPr/>
      </xdr:nvPicPr>
      <xdr:blipFill>
        <a:blip xmlns:r="http://schemas.openxmlformats.org/officeDocument/2006/relationships" r:embed="rId5"/>
        <a:stretch/>
      </xdr:blipFill>
      <xdr:spPr>
        <a:xfrm>
          <a:off x="4474029" y="40938977"/>
          <a:ext cx="360" cy="188925"/>
        </a:xfrm>
        <a:prstGeom prst="rect">
          <a:avLst/>
        </a:prstGeom>
        <a:ln>
          <a:noFill/>
        </a:ln>
      </xdr:spPr>
    </xdr:pic>
    <xdr:clientData/>
  </xdr:oneCellAnchor>
  <xdr:oneCellAnchor>
    <xdr:from>
      <xdr:col>14</xdr:col>
      <xdr:colOff>0</xdr:colOff>
      <xdr:row>182</xdr:row>
      <xdr:rowOff>118080</xdr:rowOff>
    </xdr:from>
    <xdr:ext cx="237473" cy="7560"/>
    <xdr:pic>
      <xdr:nvPicPr>
        <xdr:cNvPr id="1065" name="6 Imagen">
          <a:extLst>
            <a:ext uri="{FF2B5EF4-FFF2-40B4-BE49-F238E27FC236}">
              <a16:creationId xmlns:a16="http://schemas.microsoft.com/office/drawing/2014/main" id="{1606F4A7-EE73-4A72-ADE3-658E56D3C1D6}"/>
            </a:ext>
          </a:extLst>
        </xdr:cNvPr>
        <xdr:cNvPicPr/>
      </xdr:nvPicPr>
      <xdr:blipFill>
        <a:blip xmlns:r="http://schemas.openxmlformats.org/officeDocument/2006/relationships" r:embed="rId5"/>
        <a:stretch/>
      </xdr:blipFill>
      <xdr:spPr>
        <a:xfrm>
          <a:off x="6172200" y="36280423"/>
          <a:ext cx="237473" cy="7560"/>
        </a:xfrm>
        <a:prstGeom prst="rect">
          <a:avLst/>
        </a:prstGeom>
        <a:ln>
          <a:noFill/>
        </a:ln>
      </xdr:spPr>
    </xdr:pic>
    <xdr:clientData/>
  </xdr:oneCellAnchor>
  <xdr:oneCellAnchor>
    <xdr:from>
      <xdr:col>13</xdr:col>
      <xdr:colOff>0</xdr:colOff>
      <xdr:row>182</xdr:row>
      <xdr:rowOff>139320</xdr:rowOff>
    </xdr:from>
    <xdr:ext cx="360" cy="360"/>
    <xdr:pic>
      <xdr:nvPicPr>
        <xdr:cNvPr id="1066" name="6 Imagen">
          <a:extLst>
            <a:ext uri="{FF2B5EF4-FFF2-40B4-BE49-F238E27FC236}">
              <a16:creationId xmlns:a16="http://schemas.microsoft.com/office/drawing/2014/main" id="{17C08C43-1C18-4AA2-A761-A3870B5255F5}"/>
            </a:ext>
          </a:extLst>
        </xdr:cNvPr>
        <xdr:cNvPicPr/>
      </xdr:nvPicPr>
      <xdr:blipFill>
        <a:blip xmlns:r="http://schemas.openxmlformats.org/officeDocument/2006/relationships" r:embed="rId5"/>
        <a:stretch/>
      </xdr:blipFill>
      <xdr:spPr>
        <a:xfrm>
          <a:off x="4474029" y="36301663"/>
          <a:ext cx="360" cy="360"/>
        </a:xfrm>
        <a:prstGeom prst="rect">
          <a:avLst/>
        </a:prstGeom>
        <a:ln>
          <a:noFill/>
        </a:ln>
      </xdr:spPr>
    </xdr:pic>
    <xdr:clientData/>
  </xdr:oneCellAnchor>
  <xdr:oneCellAnchor>
    <xdr:from>
      <xdr:col>14</xdr:col>
      <xdr:colOff>0</xdr:colOff>
      <xdr:row>184</xdr:row>
      <xdr:rowOff>205995</xdr:rowOff>
    </xdr:from>
    <xdr:ext cx="360" cy="188925"/>
    <xdr:pic>
      <xdr:nvPicPr>
        <xdr:cNvPr id="1067" name="6 Imagen">
          <a:extLst>
            <a:ext uri="{FF2B5EF4-FFF2-40B4-BE49-F238E27FC236}">
              <a16:creationId xmlns:a16="http://schemas.microsoft.com/office/drawing/2014/main" id="{25627DEC-7B6B-4ED5-8839-D3AAA2D5B10C}"/>
            </a:ext>
          </a:extLst>
        </xdr:cNvPr>
        <xdr:cNvPicPr/>
      </xdr:nvPicPr>
      <xdr:blipFill>
        <a:blip xmlns:r="http://schemas.openxmlformats.org/officeDocument/2006/relationships" r:embed="rId5"/>
        <a:stretch/>
      </xdr:blipFill>
      <xdr:spPr>
        <a:xfrm>
          <a:off x="6172200" y="36869081"/>
          <a:ext cx="360" cy="188925"/>
        </a:xfrm>
        <a:prstGeom prst="rect">
          <a:avLst/>
        </a:prstGeom>
        <a:ln>
          <a:noFill/>
        </a:ln>
      </xdr:spPr>
    </xdr:pic>
    <xdr:clientData/>
  </xdr:oneCellAnchor>
  <xdr:oneCellAnchor>
    <xdr:from>
      <xdr:col>13</xdr:col>
      <xdr:colOff>0</xdr:colOff>
      <xdr:row>188</xdr:row>
      <xdr:rowOff>139320</xdr:rowOff>
    </xdr:from>
    <xdr:ext cx="360" cy="188925"/>
    <xdr:pic>
      <xdr:nvPicPr>
        <xdr:cNvPr id="1068" name="6 Imagen">
          <a:extLst>
            <a:ext uri="{FF2B5EF4-FFF2-40B4-BE49-F238E27FC236}">
              <a16:creationId xmlns:a16="http://schemas.microsoft.com/office/drawing/2014/main" id="{A22826F9-4CCE-41EE-81DE-55508C0BFFAD}"/>
            </a:ext>
          </a:extLst>
        </xdr:cNvPr>
        <xdr:cNvPicPr/>
      </xdr:nvPicPr>
      <xdr:blipFill>
        <a:blip xmlns:r="http://schemas.openxmlformats.org/officeDocument/2006/relationships" r:embed="rId5"/>
        <a:stretch/>
      </xdr:blipFill>
      <xdr:spPr>
        <a:xfrm>
          <a:off x="4474029" y="37673263"/>
          <a:ext cx="360" cy="188925"/>
        </a:xfrm>
        <a:prstGeom prst="rect">
          <a:avLst/>
        </a:prstGeom>
        <a:ln>
          <a:noFill/>
        </a:ln>
      </xdr:spPr>
    </xdr:pic>
    <xdr:clientData/>
  </xdr:oneCellAnchor>
  <xdr:oneCellAnchor>
    <xdr:from>
      <xdr:col>13</xdr:col>
      <xdr:colOff>0</xdr:colOff>
      <xdr:row>188</xdr:row>
      <xdr:rowOff>139320</xdr:rowOff>
    </xdr:from>
    <xdr:ext cx="360" cy="188925"/>
    <xdr:pic>
      <xdr:nvPicPr>
        <xdr:cNvPr id="1069" name="6 Imagen">
          <a:extLst>
            <a:ext uri="{FF2B5EF4-FFF2-40B4-BE49-F238E27FC236}">
              <a16:creationId xmlns:a16="http://schemas.microsoft.com/office/drawing/2014/main" id="{206A40A2-CB59-4586-BAA3-48F1B4988A85}"/>
            </a:ext>
          </a:extLst>
        </xdr:cNvPr>
        <xdr:cNvPicPr/>
      </xdr:nvPicPr>
      <xdr:blipFill>
        <a:blip xmlns:r="http://schemas.openxmlformats.org/officeDocument/2006/relationships" r:embed="rId5"/>
        <a:stretch/>
      </xdr:blipFill>
      <xdr:spPr>
        <a:xfrm>
          <a:off x="4474029" y="37673263"/>
          <a:ext cx="360" cy="188925"/>
        </a:xfrm>
        <a:prstGeom prst="rect">
          <a:avLst/>
        </a:prstGeom>
        <a:ln>
          <a:noFill/>
        </a:ln>
      </xdr:spPr>
    </xdr:pic>
    <xdr:clientData/>
  </xdr:oneCellAnchor>
  <xdr:oneCellAnchor>
    <xdr:from>
      <xdr:col>13</xdr:col>
      <xdr:colOff>0</xdr:colOff>
      <xdr:row>189</xdr:row>
      <xdr:rowOff>139320</xdr:rowOff>
    </xdr:from>
    <xdr:ext cx="360" cy="188925"/>
    <xdr:pic>
      <xdr:nvPicPr>
        <xdr:cNvPr id="1070" name="6 Imagen">
          <a:extLst>
            <a:ext uri="{FF2B5EF4-FFF2-40B4-BE49-F238E27FC236}">
              <a16:creationId xmlns:a16="http://schemas.microsoft.com/office/drawing/2014/main" id="{ACB1511B-23E3-45F4-AC01-894D7009C361}"/>
            </a:ext>
          </a:extLst>
        </xdr:cNvPr>
        <xdr:cNvPicPr/>
      </xdr:nvPicPr>
      <xdr:blipFill>
        <a:blip xmlns:r="http://schemas.openxmlformats.org/officeDocument/2006/relationships" r:embed="rId5"/>
        <a:stretch/>
      </xdr:blipFill>
      <xdr:spPr>
        <a:xfrm>
          <a:off x="4474029" y="37890977"/>
          <a:ext cx="360" cy="188925"/>
        </a:xfrm>
        <a:prstGeom prst="rect">
          <a:avLst/>
        </a:prstGeom>
        <a:ln>
          <a:noFill/>
        </a:ln>
      </xdr:spPr>
    </xdr:pic>
    <xdr:clientData/>
  </xdr:oneCellAnchor>
  <xdr:oneCellAnchor>
    <xdr:from>
      <xdr:col>13</xdr:col>
      <xdr:colOff>0</xdr:colOff>
      <xdr:row>192</xdr:row>
      <xdr:rowOff>139320</xdr:rowOff>
    </xdr:from>
    <xdr:ext cx="360" cy="188925"/>
    <xdr:pic>
      <xdr:nvPicPr>
        <xdr:cNvPr id="1071" name="6 Imagen">
          <a:extLst>
            <a:ext uri="{FF2B5EF4-FFF2-40B4-BE49-F238E27FC236}">
              <a16:creationId xmlns:a16="http://schemas.microsoft.com/office/drawing/2014/main" id="{E87CFDCB-D756-4870-BEB7-4AA1522116B9}"/>
            </a:ext>
          </a:extLst>
        </xdr:cNvPr>
        <xdr:cNvPicPr/>
      </xdr:nvPicPr>
      <xdr:blipFill>
        <a:blip xmlns:r="http://schemas.openxmlformats.org/officeDocument/2006/relationships" r:embed="rId5"/>
        <a:stretch/>
      </xdr:blipFill>
      <xdr:spPr>
        <a:xfrm>
          <a:off x="4474029" y="38544120"/>
          <a:ext cx="360" cy="188925"/>
        </a:xfrm>
        <a:prstGeom prst="rect">
          <a:avLst/>
        </a:prstGeom>
        <a:ln>
          <a:noFill/>
        </a:ln>
      </xdr:spPr>
    </xdr:pic>
    <xdr:clientData/>
  </xdr:oneCellAnchor>
  <xdr:oneCellAnchor>
    <xdr:from>
      <xdr:col>13</xdr:col>
      <xdr:colOff>0</xdr:colOff>
      <xdr:row>188</xdr:row>
      <xdr:rowOff>139320</xdr:rowOff>
    </xdr:from>
    <xdr:ext cx="360" cy="188925"/>
    <xdr:pic>
      <xdr:nvPicPr>
        <xdr:cNvPr id="1072" name="6 Imagen">
          <a:extLst>
            <a:ext uri="{FF2B5EF4-FFF2-40B4-BE49-F238E27FC236}">
              <a16:creationId xmlns:a16="http://schemas.microsoft.com/office/drawing/2014/main" id="{2E8545E8-6FA3-4FC8-ACAD-0A6D85EF9027}"/>
            </a:ext>
          </a:extLst>
        </xdr:cNvPr>
        <xdr:cNvPicPr/>
      </xdr:nvPicPr>
      <xdr:blipFill>
        <a:blip xmlns:r="http://schemas.openxmlformats.org/officeDocument/2006/relationships" r:embed="rId5"/>
        <a:stretch/>
      </xdr:blipFill>
      <xdr:spPr>
        <a:xfrm>
          <a:off x="4474029" y="37673263"/>
          <a:ext cx="360" cy="188925"/>
        </a:xfrm>
        <a:prstGeom prst="rect">
          <a:avLst/>
        </a:prstGeom>
        <a:ln>
          <a:noFill/>
        </a:ln>
      </xdr:spPr>
    </xdr:pic>
    <xdr:clientData/>
  </xdr:oneCellAnchor>
  <xdr:oneCellAnchor>
    <xdr:from>
      <xdr:col>13</xdr:col>
      <xdr:colOff>0</xdr:colOff>
      <xdr:row>191</xdr:row>
      <xdr:rowOff>139320</xdr:rowOff>
    </xdr:from>
    <xdr:ext cx="360" cy="188925"/>
    <xdr:pic>
      <xdr:nvPicPr>
        <xdr:cNvPr id="1073" name="6 Imagen">
          <a:extLst>
            <a:ext uri="{FF2B5EF4-FFF2-40B4-BE49-F238E27FC236}">
              <a16:creationId xmlns:a16="http://schemas.microsoft.com/office/drawing/2014/main" id="{84E50147-9C24-432F-BE75-E89E05FE1B91}"/>
            </a:ext>
          </a:extLst>
        </xdr:cNvPr>
        <xdr:cNvPicPr/>
      </xdr:nvPicPr>
      <xdr:blipFill>
        <a:blip xmlns:r="http://schemas.openxmlformats.org/officeDocument/2006/relationships" r:embed="rId5"/>
        <a:stretch/>
      </xdr:blipFill>
      <xdr:spPr>
        <a:xfrm>
          <a:off x="4474029" y="38326406"/>
          <a:ext cx="360" cy="188925"/>
        </a:xfrm>
        <a:prstGeom prst="rect">
          <a:avLst/>
        </a:prstGeom>
        <a:ln>
          <a:noFill/>
        </a:ln>
      </xdr:spPr>
    </xdr:pic>
    <xdr:clientData/>
  </xdr:oneCellAnchor>
  <xdr:oneCellAnchor>
    <xdr:from>
      <xdr:col>13</xdr:col>
      <xdr:colOff>0</xdr:colOff>
      <xdr:row>191</xdr:row>
      <xdr:rowOff>139320</xdr:rowOff>
    </xdr:from>
    <xdr:ext cx="360" cy="188925"/>
    <xdr:pic>
      <xdr:nvPicPr>
        <xdr:cNvPr id="1074" name="6 Imagen">
          <a:extLst>
            <a:ext uri="{FF2B5EF4-FFF2-40B4-BE49-F238E27FC236}">
              <a16:creationId xmlns:a16="http://schemas.microsoft.com/office/drawing/2014/main" id="{5240957C-F694-4282-817A-D42BEAE995E2}"/>
            </a:ext>
          </a:extLst>
        </xdr:cNvPr>
        <xdr:cNvPicPr/>
      </xdr:nvPicPr>
      <xdr:blipFill>
        <a:blip xmlns:r="http://schemas.openxmlformats.org/officeDocument/2006/relationships" r:embed="rId5"/>
        <a:stretch/>
      </xdr:blipFill>
      <xdr:spPr>
        <a:xfrm>
          <a:off x="4474029" y="38326406"/>
          <a:ext cx="360" cy="188925"/>
        </a:xfrm>
        <a:prstGeom prst="rect">
          <a:avLst/>
        </a:prstGeom>
        <a:ln>
          <a:noFill/>
        </a:ln>
      </xdr:spPr>
    </xdr:pic>
    <xdr:clientData/>
  </xdr:oneCellAnchor>
  <xdr:oneCellAnchor>
    <xdr:from>
      <xdr:col>13</xdr:col>
      <xdr:colOff>0</xdr:colOff>
      <xdr:row>195</xdr:row>
      <xdr:rowOff>139320</xdr:rowOff>
    </xdr:from>
    <xdr:ext cx="360" cy="188925"/>
    <xdr:pic>
      <xdr:nvPicPr>
        <xdr:cNvPr id="1075" name="6 Imagen">
          <a:extLst>
            <a:ext uri="{FF2B5EF4-FFF2-40B4-BE49-F238E27FC236}">
              <a16:creationId xmlns:a16="http://schemas.microsoft.com/office/drawing/2014/main" id="{961DF1C0-7B35-4D09-ABED-97611EA8158D}"/>
            </a:ext>
          </a:extLst>
        </xdr:cNvPr>
        <xdr:cNvPicPr/>
      </xdr:nvPicPr>
      <xdr:blipFill>
        <a:blip xmlns:r="http://schemas.openxmlformats.org/officeDocument/2006/relationships" r:embed="rId5"/>
        <a:stretch/>
      </xdr:blipFill>
      <xdr:spPr>
        <a:xfrm>
          <a:off x="4474029" y="39197263"/>
          <a:ext cx="360" cy="188925"/>
        </a:xfrm>
        <a:prstGeom prst="rect">
          <a:avLst/>
        </a:prstGeom>
        <a:ln>
          <a:noFill/>
        </a:ln>
      </xdr:spPr>
    </xdr:pic>
    <xdr:clientData/>
  </xdr:oneCellAnchor>
  <xdr:oneCellAnchor>
    <xdr:from>
      <xdr:col>13</xdr:col>
      <xdr:colOff>0</xdr:colOff>
      <xdr:row>193</xdr:row>
      <xdr:rowOff>186945</xdr:rowOff>
    </xdr:from>
    <xdr:ext cx="360" cy="188925"/>
    <xdr:pic>
      <xdr:nvPicPr>
        <xdr:cNvPr id="1076" name="6 Imagen">
          <a:extLst>
            <a:ext uri="{FF2B5EF4-FFF2-40B4-BE49-F238E27FC236}">
              <a16:creationId xmlns:a16="http://schemas.microsoft.com/office/drawing/2014/main" id="{5960D735-15B1-4DAD-8C95-692948FA315D}"/>
            </a:ext>
          </a:extLst>
        </xdr:cNvPr>
        <xdr:cNvPicPr/>
      </xdr:nvPicPr>
      <xdr:blipFill>
        <a:blip xmlns:r="http://schemas.openxmlformats.org/officeDocument/2006/relationships" r:embed="rId5"/>
        <a:stretch/>
      </xdr:blipFill>
      <xdr:spPr>
        <a:xfrm>
          <a:off x="4474029" y="38809459"/>
          <a:ext cx="360" cy="188925"/>
        </a:xfrm>
        <a:prstGeom prst="rect">
          <a:avLst/>
        </a:prstGeom>
        <a:ln>
          <a:noFill/>
        </a:ln>
      </xdr:spPr>
    </xdr:pic>
    <xdr:clientData/>
  </xdr:oneCellAnchor>
  <xdr:oneCellAnchor>
    <xdr:from>
      <xdr:col>13</xdr:col>
      <xdr:colOff>0</xdr:colOff>
      <xdr:row>191</xdr:row>
      <xdr:rowOff>139320</xdr:rowOff>
    </xdr:from>
    <xdr:ext cx="360" cy="188925"/>
    <xdr:pic>
      <xdr:nvPicPr>
        <xdr:cNvPr id="1077" name="6 Imagen">
          <a:extLst>
            <a:ext uri="{FF2B5EF4-FFF2-40B4-BE49-F238E27FC236}">
              <a16:creationId xmlns:a16="http://schemas.microsoft.com/office/drawing/2014/main" id="{169A3B7E-7171-4485-8462-2017FD829968}"/>
            </a:ext>
          </a:extLst>
        </xdr:cNvPr>
        <xdr:cNvPicPr/>
      </xdr:nvPicPr>
      <xdr:blipFill>
        <a:blip xmlns:r="http://schemas.openxmlformats.org/officeDocument/2006/relationships" r:embed="rId5"/>
        <a:stretch/>
      </xdr:blipFill>
      <xdr:spPr>
        <a:xfrm>
          <a:off x="4474029" y="38326406"/>
          <a:ext cx="360" cy="188925"/>
        </a:xfrm>
        <a:prstGeom prst="rect">
          <a:avLst/>
        </a:prstGeom>
        <a:ln>
          <a:noFill/>
        </a:ln>
      </xdr:spPr>
    </xdr:pic>
    <xdr:clientData/>
  </xdr:oneCellAnchor>
  <xdr:oneCellAnchor>
    <xdr:from>
      <xdr:col>13</xdr:col>
      <xdr:colOff>0</xdr:colOff>
      <xdr:row>191</xdr:row>
      <xdr:rowOff>139320</xdr:rowOff>
    </xdr:from>
    <xdr:ext cx="360" cy="188925"/>
    <xdr:pic>
      <xdr:nvPicPr>
        <xdr:cNvPr id="1078" name="6 Imagen">
          <a:extLst>
            <a:ext uri="{FF2B5EF4-FFF2-40B4-BE49-F238E27FC236}">
              <a16:creationId xmlns:a16="http://schemas.microsoft.com/office/drawing/2014/main" id="{F1A5CC90-E4AE-4D74-B25D-3C17E03C7787}"/>
            </a:ext>
          </a:extLst>
        </xdr:cNvPr>
        <xdr:cNvPicPr/>
      </xdr:nvPicPr>
      <xdr:blipFill>
        <a:blip xmlns:r="http://schemas.openxmlformats.org/officeDocument/2006/relationships" r:embed="rId5"/>
        <a:stretch/>
      </xdr:blipFill>
      <xdr:spPr>
        <a:xfrm>
          <a:off x="4474029" y="38326406"/>
          <a:ext cx="360" cy="188925"/>
        </a:xfrm>
        <a:prstGeom prst="rect">
          <a:avLst/>
        </a:prstGeom>
        <a:ln>
          <a:noFill/>
        </a:ln>
      </xdr:spPr>
    </xdr:pic>
    <xdr:clientData/>
  </xdr:oneCellAnchor>
  <xdr:oneCellAnchor>
    <xdr:from>
      <xdr:col>13</xdr:col>
      <xdr:colOff>0</xdr:colOff>
      <xdr:row>192</xdr:row>
      <xdr:rowOff>139320</xdr:rowOff>
    </xdr:from>
    <xdr:ext cx="360" cy="188925"/>
    <xdr:pic>
      <xdr:nvPicPr>
        <xdr:cNvPr id="1079" name="6 Imagen">
          <a:extLst>
            <a:ext uri="{FF2B5EF4-FFF2-40B4-BE49-F238E27FC236}">
              <a16:creationId xmlns:a16="http://schemas.microsoft.com/office/drawing/2014/main" id="{5B39FB39-79A9-4797-A5D2-AA6C159B6680}"/>
            </a:ext>
          </a:extLst>
        </xdr:cNvPr>
        <xdr:cNvPicPr/>
      </xdr:nvPicPr>
      <xdr:blipFill>
        <a:blip xmlns:r="http://schemas.openxmlformats.org/officeDocument/2006/relationships" r:embed="rId5"/>
        <a:stretch/>
      </xdr:blipFill>
      <xdr:spPr>
        <a:xfrm>
          <a:off x="4474029" y="38544120"/>
          <a:ext cx="360" cy="188925"/>
        </a:xfrm>
        <a:prstGeom prst="rect">
          <a:avLst/>
        </a:prstGeom>
        <a:ln>
          <a:noFill/>
        </a:ln>
      </xdr:spPr>
    </xdr:pic>
    <xdr:clientData/>
  </xdr:oneCellAnchor>
  <xdr:oneCellAnchor>
    <xdr:from>
      <xdr:col>13</xdr:col>
      <xdr:colOff>0</xdr:colOff>
      <xdr:row>192</xdr:row>
      <xdr:rowOff>139320</xdr:rowOff>
    </xdr:from>
    <xdr:ext cx="360" cy="188925"/>
    <xdr:pic>
      <xdr:nvPicPr>
        <xdr:cNvPr id="1080" name="6 Imagen">
          <a:extLst>
            <a:ext uri="{FF2B5EF4-FFF2-40B4-BE49-F238E27FC236}">
              <a16:creationId xmlns:a16="http://schemas.microsoft.com/office/drawing/2014/main" id="{16E8F041-49C7-431B-A1D1-CA21B55F7C22}"/>
            </a:ext>
          </a:extLst>
        </xdr:cNvPr>
        <xdr:cNvPicPr/>
      </xdr:nvPicPr>
      <xdr:blipFill>
        <a:blip xmlns:r="http://schemas.openxmlformats.org/officeDocument/2006/relationships" r:embed="rId5"/>
        <a:stretch/>
      </xdr:blipFill>
      <xdr:spPr>
        <a:xfrm>
          <a:off x="4474029" y="38544120"/>
          <a:ext cx="360" cy="188925"/>
        </a:xfrm>
        <a:prstGeom prst="rect">
          <a:avLst/>
        </a:prstGeom>
        <a:ln>
          <a:noFill/>
        </a:ln>
      </xdr:spPr>
    </xdr:pic>
    <xdr:clientData/>
  </xdr:oneCellAnchor>
  <xdr:oneCellAnchor>
    <xdr:from>
      <xdr:col>13</xdr:col>
      <xdr:colOff>0</xdr:colOff>
      <xdr:row>193</xdr:row>
      <xdr:rowOff>139320</xdr:rowOff>
    </xdr:from>
    <xdr:ext cx="360" cy="188925"/>
    <xdr:pic>
      <xdr:nvPicPr>
        <xdr:cNvPr id="1081" name="6 Imagen">
          <a:extLst>
            <a:ext uri="{FF2B5EF4-FFF2-40B4-BE49-F238E27FC236}">
              <a16:creationId xmlns:a16="http://schemas.microsoft.com/office/drawing/2014/main" id="{DCE66259-66DE-4FCF-AD0B-0CD70044BECB}"/>
            </a:ext>
          </a:extLst>
        </xdr:cNvPr>
        <xdr:cNvPicPr/>
      </xdr:nvPicPr>
      <xdr:blipFill>
        <a:blip xmlns:r="http://schemas.openxmlformats.org/officeDocument/2006/relationships" r:embed="rId5"/>
        <a:stretch/>
      </xdr:blipFill>
      <xdr:spPr>
        <a:xfrm>
          <a:off x="4474029" y="38761834"/>
          <a:ext cx="360" cy="188925"/>
        </a:xfrm>
        <a:prstGeom prst="rect">
          <a:avLst/>
        </a:prstGeom>
        <a:ln>
          <a:noFill/>
        </a:ln>
      </xdr:spPr>
    </xdr:pic>
    <xdr:clientData/>
  </xdr:oneCellAnchor>
  <xdr:oneCellAnchor>
    <xdr:from>
      <xdr:col>13</xdr:col>
      <xdr:colOff>0</xdr:colOff>
      <xdr:row>191</xdr:row>
      <xdr:rowOff>139320</xdr:rowOff>
    </xdr:from>
    <xdr:ext cx="360" cy="188925"/>
    <xdr:pic>
      <xdr:nvPicPr>
        <xdr:cNvPr id="1082" name="6 Imagen">
          <a:extLst>
            <a:ext uri="{FF2B5EF4-FFF2-40B4-BE49-F238E27FC236}">
              <a16:creationId xmlns:a16="http://schemas.microsoft.com/office/drawing/2014/main" id="{58946748-B108-43B2-B564-B3A5559BC145}"/>
            </a:ext>
          </a:extLst>
        </xdr:cNvPr>
        <xdr:cNvPicPr/>
      </xdr:nvPicPr>
      <xdr:blipFill>
        <a:blip xmlns:r="http://schemas.openxmlformats.org/officeDocument/2006/relationships" r:embed="rId5"/>
        <a:stretch/>
      </xdr:blipFill>
      <xdr:spPr>
        <a:xfrm>
          <a:off x="4474029" y="38326406"/>
          <a:ext cx="360" cy="188925"/>
        </a:xfrm>
        <a:prstGeom prst="rect">
          <a:avLst/>
        </a:prstGeom>
        <a:ln>
          <a:noFill/>
        </a:ln>
      </xdr:spPr>
    </xdr:pic>
    <xdr:clientData/>
  </xdr:oneCellAnchor>
  <xdr:oneCellAnchor>
    <xdr:from>
      <xdr:col>13</xdr:col>
      <xdr:colOff>0</xdr:colOff>
      <xdr:row>192</xdr:row>
      <xdr:rowOff>139320</xdr:rowOff>
    </xdr:from>
    <xdr:ext cx="360" cy="188925"/>
    <xdr:pic>
      <xdr:nvPicPr>
        <xdr:cNvPr id="1083" name="6 Imagen">
          <a:extLst>
            <a:ext uri="{FF2B5EF4-FFF2-40B4-BE49-F238E27FC236}">
              <a16:creationId xmlns:a16="http://schemas.microsoft.com/office/drawing/2014/main" id="{79D64DE2-DD44-4378-98C0-78DCDD8B2641}"/>
            </a:ext>
          </a:extLst>
        </xdr:cNvPr>
        <xdr:cNvPicPr/>
      </xdr:nvPicPr>
      <xdr:blipFill>
        <a:blip xmlns:r="http://schemas.openxmlformats.org/officeDocument/2006/relationships" r:embed="rId5"/>
        <a:stretch/>
      </xdr:blipFill>
      <xdr:spPr>
        <a:xfrm>
          <a:off x="4474029" y="38544120"/>
          <a:ext cx="360" cy="188925"/>
        </a:xfrm>
        <a:prstGeom prst="rect">
          <a:avLst/>
        </a:prstGeom>
        <a:ln>
          <a:noFill/>
        </a:ln>
      </xdr:spPr>
    </xdr:pic>
    <xdr:clientData/>
  </xdr:oneCellAnchor>
  <xdr:oneCellAnchor>
    <xdr:from>
      <xdr:col>13</xdr:col>
      <xdr:colOff>0</xdr:colOff>
      <xdr:row>194</xdr:row>
      <xdr:rowOff>139320</xdr:rowOff>
    </xdr:from>
    <xdr:ext cx="360" cy="188925"/>
    <xdr:pic>
      <xdr:nvPicPr>
        <xdr:cNvPr id="1084" name="6 Imagen">
          <a:extLst>
            <a:ext uri="{FF2B5EF4-FFF2-40B4-BE49-F238E27FC236}">
              <a16:creationId xmlns:a16="http://schemas.microsoft.com/office/drawing/2014/main" id="{6AC766C8-762B-46AA-B4EC-D4B6A15D8D22}"/>
            </a:ext>
          </a:extLst>
        </xdr:cNvPr>
        <xdr:cNvPicPr/>
      </xdr:nvPicPr>
      <xdr:blipFill>
        <a:blip xmlns:r="http://schemas.openxmlformats.org/officeDocument/2006/relationships" r:embed="rId5"/>
        <a:stretch/>
      </xdr:blipFill>
      <xdr:spPr>
        <a:xfrm>
          <a:off x="4474029" y="38979549"/>
          <a:ext cx="360" cy="188925"/>
        </a:xfrm>
        <a:prstGeom prst="rect">
          <a:avLst/>
        </a:prstGeom>
        <a:ln>
          <a:noFill/>
        </a:ln>
      </xdr:spPr>
    </xdr:pic>
    <xdr:clientData/>
  </xdr:oneCellAnchor>
  <xdr:oneCellAnchor>
    <xdr:from>
      <xdr:col>13</xdr:col>
      <xdr:colOff>0</xdr:colOff>
      <xdr:row>195</xdr:row>
      <xdr:rowOff>139320</xdr:rowOff>
    </xdr:from>
    <xdr:ext cx="360" cy="188925"/>
    <xdr:pic>
      <xdr:nvPicPr>
        <xdr:cNvPr id="1085" name="6 Imagen">
          <a:extLst>
            <a:ext uri="{FF2B5EF4-FFF2-40B4-BE49-F238E27FC236}">
              <a16:creationId xmlns:a16="http://schemas.microsoft.com/office/drawing/2014/main" id="{8C4547EC-74C2-460C-BFE3-A97A0DAE6B97}"/>
            </a:ext>
          </a:extLst>
        </xdr:cNvPr>
        <xdr:cNvPicPr/>
      </xdr:nvPicPr>
      <xdr:blipFill>
        <a:blip xmlns:r="http://schemas.openxmlformats.org/officeDocument/2006/relationships" r:embed="rId5"/>
        <a:stretch/>
      </xdr:blipFill>
      <xdr:spPr>
        <a:xfrm>
          <a:off x="4474029" y="39197263"/>
          <a:ext cx="360" cy="188925"/>
        </a:xfrm>
        <a:prstGeom prst="rect">
          <a:avLst/>
        </a:prstGeom>
        <a:ln>
          <a:noFill/>
        </a:ln>
      </xdr:spPr>
    </xdr:pic>
    <xdr:clientData/>
  </xdr:oneCellAnchor>
  <xdr:oneCellAnchor>
    <xdr:from>
      <xdr:col>13</xdr:col>
      <xdr:colOff>0</xdr:colOff>
      <xdr:row>203</xdr:row>
      <xdr:rowOff>139320</xdr:rowOff>
    </xdr:from>
    <xdr:ext cx="360" cy="188925"/>
    <xdr:pic>
      <xdr:nvPicPr>
        <xdr:cNvPr id="1086" name="6 Imagen">
          <a:extLst>
            <a:ext uri="{FF2B5EF4-FFF2-40B4-BE49-F238E27FC236}">
              <a16:creationId xmlns:a16="http://schemas.microsoft.com/office/drawing/2014/main" id="{87C7677C-BB3D-4716-99FF-8930A229149A}"/>
            </a:ext>
          </a:extLst>
        </xdr:cNvPr>
        <xdr:cNvPicPr/>
      </xdr:nvPicPr>
      <xdr:blipFill>
        <a:blip xmlns:r="http://schemas.openxmlformats.org/officeDocument/2006/relationships" r:embed="rId5"/>
        <a:stretch/>
      </xdr:blipFill>
      <xdr:spPr>
        <a:xfrm>
          <a:off x="4474029" y="39632691"/>
          <a:ext cx="360" cy="188925"/>
        </a:xfrm>
        <a:prstGeom prst="rect">
          <a:avLst/>
        </a:prstGeom>
        <a:ln>
          <a:noFill/>
        </a:ln>
      </xdr:spPr>
    </xdr:pic>
    <xdr:clientData/>
  </xdr:oneCellAnchor>
  <xdr:oneCellAnchor>
    <xdr:from>
      <xdr:col>13</xdr:col>
      <xdr:colOff>0</xdr:colOff>
      <xdr:row>194</xdr:row>
      <xdr:rowOff>139320</xdr:rowOff>
    </xdr:from>
    <xdr:ext cx="360" cy="188925"/>
    <xdr:pic>
      <xdr:nvPicPr>
        <xdr:cNvPr id="1087" name="6 Imagen">
          <a:extLst>
            <a:ext uri="{FF2B5EF4-FFF2-40B4-BE49-F238E27FC236}">
              <a16:creationId xmlns:a16="http://schemas.microsoft.com/office/drawing/2014/main" id="{E3934CB1-F5EB-419F-B9BF-BC748F246BFF}"/>
            </a:ext>
          </a:extLst>
        </xdr:cNvPr>
        <xdr:cNvPicPr/>
      </xdr:nvPicPr>
      <xdr:blipFill>
        <a:blip xmlns:r="http://schemas.openxmlformats.org/officeDocument/2006/relationships" r:embed="rId5"/>
        <a:stretch/>
      </xdr:blipFill>
      <xdr:spPr>
        <a:xfrm>
          <a:off x="4474029" y="38979549"/>
          <a:ext cx="360" cy="188925"/>
        </a:xfrm>
        <a:prstGeom prst="rect">
          <a:avLst/>
        </a:prstGeom>
        <a:ln>
          <a:noFill/>
        </a:ln>
      </xdr:spPr>
    </xdr:pic>
    <xdr:clientData/>
  </xdr:oneCellAnchor>
  <xdr:oneCellAnchor>
    <xdr:from>
      <xdr:col>13</xdr:col>
      <xdr:colOff>0</xdr:colOff>
      <xdr:row>196</xdr:row>
      <xdr:rowOff>139320</xdr:rowOff>
    </xdr:from>
    <xdr:ext cx="360" cy="188925"/>
    <xdr:pic>
      <xdr:nvPicPr>
        <xdr:cNvPr id="1088" name="6 Imagen">
          <a:extLst>
            <a:ext uri="{FF2B5EF4-FFF2-40B4-BE49-F238E27FC236}">
              <a16:creationId xmlns:a16="http://schemas.microsoft.com/office/drawing/2014/main" id="{5D5AAD1B-1D0C-4C5D-AACE-ADD4E60A1CEB}"/>
            </a:ext>
          </a:extLst>
        </xdr:cNvPr>
        <xdr:cNvPicPr/>
      </xdr:nvPicPr>
      <xdr:blipFill>
        <a:blip xmlns:r="http://schemas.openxmlformats.org/officeDocument/2006/relationships" r:embed="rId5"/>
        <a:stretch/>
      </xdr:blipFill>
      <xdr:spPr>
        <a:xfrm>
          <a:off x="4474029" y="39414977"/>
          <a:ext cx="360" cy="188925"/>
        </a:xfrm>
        <a:prstGeom prst="rect">
          <a:avLst/>
        </a:prstGeom>
        <a:ln>
          <a:noFill/>
        </a:ln>
      </xdr:spPr>
    </xdr:pic>
    <xdr:clientData/>
  </xdr:oneCellAnchor>
  <xdr:oneCellAnchor>
    <xdr:from>
      <xdr:col>13</xdr:col>
      <xdr:colOff>0</xdr:colOff>
      <xdr:row>203</xdr:row>
      <xdr:rowOff>139320</xdr:rowOff>
    </xdr:from>
    <xdr:ext cx="360" cy="188925"/>
    <xdr:pic>
      <xdr:nvPicPr>
        <xdr:cNvPr id="1089" name="6 Imagen">
          <a:extLst>
            <a:ext uri="{FF2B5EF4-FFF2-40B4-BE49-F238E27FC236}">
              <a16:creationId xmlns:a16="http://schemas.microsoft.com/office/drawing/2014/main" id="{6469ED49-4E06-4214-AA6B-688C5FD63E42}"/>
            </a:ext>
          </a:extLst>
        </xdr:cNvPr>
        <xdr:cNvPicPr/>
      </xdr:nvPicPr>
      <xdr:blipFill>
        <a:blip xmlns:r="http://schemas.openxmlformats.org/officeDocument/2006/relationships" r:embed="rId5"/>
        <a:stretch/>
      </xdr:blipFill>
      <xdr:spPr>
        <a:xfrm>
          <a:off x="4474029" y="39632691"/>
          <a:ext cx="360" cy="188925"/>
        </a:xfrm>
        <a:prstGeom prst="rect">
          <a:avLst/>
        </a:prstGeom>
        <a:ln>
          <a:noFill/>
        </a:ln>
      </xdr:spPr>
    </xdr:pic>
    <xdr:clientData/>
  </xdr:oneCellAnchor>
  <xdr:oneCellAnchor>
    <xdr:from>
      <xdr:col>13</xdr:col>
      <xdr:colOff>0</xdr:colOff>
      <xdr:row>203</xdr:row>
      <xdr:rowOff>139320</xdr:rowOff>
    </xdr:from>
    <xdr:ext cx="360" cy="188925"/>
    <xdr:pic>
      <xdr:nvPicPr>
        <xdr:cNvPr id="1090" name="6 Imagen">
          <a:extLst>
            <a:ext uri="{FF2B5EF4-FFF2-40B4-BE49-F238E27FC236}">
              <a16:creationId xmlns:a16="http://schemas.microsoft.com/office/drawing/2014/main" id="{C78A4B49-7248-422F-8D9A-5BFA03C6DD34}"/>
            </a:ext>
          </a:extLst>
        </xdr:cNvPr>
        <xdr:cNvPicPr/>
      </xdr:nvPicPr>
      <xdr:blipFill>
        <a:blip xmlns:r="http://schemas.openxmlformats.org/officeDocument/2006/relationships" r:embed="rId5"/>
        <a:stretch/>
      </xdr:blipFill>
      <xdr:spPr>
        <a:xfrm>
          <a:off x="4474029" y="39632691"/>
          <a:ext cx="360" cy="188925"/>
        </a:xfrm>
        <a:prstGeom prst="rect">
          <a:avLst/>
        </a:prstGeom>
        <a:ln>
          <a:noFill/>
        </a:ln>
      </xdr:spPr>
    </xdr:pic>
    <xdr:clientData/>
  </xdr:oneCellAnchor>
  <xdr:oneCellAnchor>
    <xdr:from>
      <xdr:col>13</xdr:col>
      <xdr:colOff>0</xdr:colOff>
      <xdr:row>204</xdr:row>
      <xdr:rowOff>139320</xdr:rowOff>
    </xdr:from>
    <xdr:ext cx="360" cy="188925"/>
    <xdr:pic>
      <xdr:nvPicPr>
        <xdr:cNvPr id="1091" name="6 Imagen">
          <a:extLst>
            <a:ext uri="{FF2B5EF4-FFF2-40B4-BE49-F238E27FC236}">
              <a16:creationId xmlns:a16="http://schemas.microsoft.com/office/drawing/2014/main" id="{48E750D6-000B-4C20-960B-2AFE8757D3B8}"/>
            </a:ext>
          </a:extLst>
        </xdr:cNvPr>
        <xdr:cNvPicPr/>
      </xdr:nvPicPr>
      <xdr:blipFill>
        <a:blip xmlns:r="http://schemas.openxmlformats.org/officeDocument/2006/relationships" r:embed="rId5"/>
        <a:stretch/>
      </xdr:blipFill>
      <xdr:spPr>
        <a:xfrm>
          <a:off x="4474029" y="39850406"/>
          <a:ext cx="360" cy="188925"/>
        </a:xfrm>
        <a:prstGeom prst="rect">
          <a:avLst/>
        </a:prstGeom>
        <a:ln>
          <a:noFill/>
        </a:ln>
      </xdr:spPr>
    </xdr:pic>
    <xdr:clientData/>
  </xdr:oneCellAnchor>
  <xdr:oneCellAnchor>
    <xdr:from>
      <xdr:col>13</xdr:col>
      <xdr:colOff>0</xdr:colOff>
      <xdr:row>204</xdr:row>
      <xdr:rowOff>139320</xdr:rowOff>
    </xdr:from>
    <xdr:ext cx="360" cy="188925"/>
    <xdr:pic>
      <xdr:nvPicPr>
        <xdr:cNvPr id="1092" name="6 Imagen">
          <a:extLst>
            <a:ext uri="{FF2B5EF4-FFF2-40B4-BE49-F238E27FC236}">
              <a16:creationId xmlns:a16="http://schemas.microsoft.com/office/drawing/2014/main" id="{0C92E19D-1292-497E-80DA-DE57ED358D03}"/>
            </a:ext>
          </a:extLst>
        </xdr:cNvPr>
        <xdr:cNvPicPr/>
      </xdr:nvPicPr>
      <xdr:blipFill>
        <a:blip xmlns:r="http://schemas.openxmlformats.org/officeDocument/2006/relationships" r:embed="rId5"/>
        <a:stretch/>
      </xdr:blipFill>
      <xdr:spPr>
        <a:xfrm>
          <a:off x="4474029" y="39850406"/>
          <a:ext cx="360" cy="188925"/>
        </a:xfrm>
        <a:prstGeom prst="rect">
          <a:avLst/>
        </a:prstGeom>
        <a:ln>
          <a:noFill/>
        </a:ln>
      </xdr:spPr>
    </xdr:pic>
    <xdr:clientData/>
  </xdr:oneCellAnchor>
  <xdr:oneCellAnchor>
    <xdr:from>
      <xdr:col>13</xdr:col>
      <xdr:colOff>0</xdr:colOff>
      <xdr:row>205</xdr:row>
      <xdr:rowOff>139320</xdr:rowOff>
    </xdr:from>
    <xdr:ext cx="360" cy="188925"/>
    <xdr:pic>
      <xdr:nvPicPr>
        <xdr:cNvPr id="1093" name="6 Imagen">
          <a:extLst>
            <a:ext uri="{FF2B5EF4-FFF2-40B4-BE49-F238E27FC236}">
              <a16:creationId xmlns:a16="http://schemas.microsoft.com/office/drawing/2014/main" id="{47DC3DC4-5F45-45A9-A314-8C1ED0467386}"/>
            </a:ext>
          </a:extLst>
        </xdr:cNvPr>
        <xdr:cNvPicPr/>
      </xdr:nvPicPr>
      <xdr:blipFill>
        <a:blip xmlns:r="http://schemas.openxmlformats.org/officeDocument/2006/relationships" r:embed="rId5"/>
        <a:stretch/>
      </xdr:blipFill>
      <xdr:spPr>
        <a:xfrm>
          <a:off x="4474029" y="40068120"/>
          <a:ext cx="360" cy="188925"/>
        </a:xfrm>
        <a:prstGeom prst="rect">
          <a:avLst/>
        </a:prstGeom>
        <a:ln>
          <a:noFill/>
        </a:ln>
      </xdr:spPr>
    </xdr:pic>
    <xdr:clientData/>
  </xdr:oneCellAnchor>
  <xdr:oneCellAnchor>
    <xdr:from>
      <xdr:col>13</xdr:col>
      <xdr:colOff>0</xdr:colOff>
      <xdr:row>204</xdr:row>
      <xdr:rowOff>139320</xdr:rowOff>
    </xdr:from>
    <xdr:ext cx="360" cy="188925"/>
    <xdr:pic>
      <xdr:nvPicPr>
        <xdr:cNvPr id="1094" name="6 Imagen">
          <a:extLst>
            <a:ext uri="{FF2B5EF4-FFF2-40B4-BE49-F238E27FC236}">
              <a16:creationId xmlns:a16="http://schemas.microsoft.com/office/drawing/2014/main" id="{CD15B87B-5EEF-4950-8A6F-FBBEE0B7B40C}"/>
            </a:ext>
          </a:extLst>
        </xdr:cNvPr>
        <xdr:cNvPicPr/>
      </xdr:nvPicPr>
      <xdr:blipFill>
        <a:blip xmlns:r="http://schemas.openxmlformats.org/officeDocument/2006/relationships" r:embed="rId5"/>
        <a:stretch/>
      </xdr:blipFill>
      <xdr:spPr>
        <a:xfrm>
          <a:off x="4474029" y="39850406"/>
          <a:ext cx="360" cy="188925"/>
        </a:xfrm>
        <a:prstGeom prst="rect">
          <a:avLst/>
        </a:prstGeom>
        <a:ln>
          <a:noFill/>
        </a:ln>
      </xdr:spPr>
    </xdr:pic>
    <xdr:clientData/>
  </xdr:oneCellAnchor>
  <xdr:oneCellAnchor>
    <xdr:from>
      <xdr:col>13</xdr:col>
      <xdr:colOff>0</xdr:colOff>
      <xdr:row>204</xdr:row>
      <xdr:rowOff>139320</xdr:rowOff>
    </xdr:from>
    <xdr:ext cx="360" cy="188925"/>
    <xdr:pic>
      <xdr:nvPicPr>
        <xdr:cNvPr id="1095" name="6 Imagen">
          <a:extLst>
            <a:ext uri="{FF2B5EF4-FFF2-40B4-BE49-F238E27FC236}">
              <a16:creationId xmlns:a16="http://schemas.microsoft.com/office/drawing/2014/main" id="{3795D13D-30D4-4F3C-8E59-8ECB5715942C}"/>
            </a:ext>
          </a:extLst>
        </xdr:cNvPr>
        <xdr:cNvPicPr/>
      </xdr:nvPicPr>
      <xdr:blipFill>
        <a:blip xmlns:r="http://schemas.openxmlformats.org/officeDocument/2006/relationships" r:embed="rId5"/>
        <a:stretch/>
      </xdr:blipFill>
      <xdr:spPr>
        <a:xfrm>
          <a:off x="4474029" y="39850406"/>
          <a:ext cx="360" cy="188925"/>
        </a:xfrm>
        <a:prstGeom prst="rect">
          <a:avLst/>
        </a:prstGeom>
        <a:ln>
          <a:noFill/>
        </a:ln>
      </xdr:spPr>
    </xdr:pic>
    <xdr:clientData/>
  </xdr:oneCellAnchor>
  <xdr:oneCellAnchor>
    <xdr:from>
      <xdr:col>13</xdr:col>
      <xdr:colOff>0</xdr:colOff>
      <xdr:row>209</xdr:row>
      <xdr:rowOff>139320</xdr:rowOff>
    </xdr:from>
    <xdr:ext cx="360" cy="188925"/>
    <xdr:pic>
      <xdr:nvPicPr>
        <xdr:cNvPr id="1096" name="6 Imagen">
          <a:extLst>
            <a:ext uri="{FF2B5EF4-FFF2-40B4-BE49-F238E27FC236}">
              <a16:creationId xmlns:a16="http://schemas.microsoft.com/office/drawing/2014/main" id="{A956E5A4-A5A0-43AF-8C0D-077D75EAA269}"/>
            </a:ext>
          </a:extLst>
        </xdr:cNvPr>
        <xdr:cNvPicPr/>
      </xdr:nvPicPr>
      <xdr:blipFill>
        <a:blip xmlns:r="http://schemas.openxmlformats.org/officeDocument/2006/relationships" r:embed="rId5"/>
        <a:stretch/>
      </xdr:blipFill>
      <xdr:spPr>
        <a:xfrm>
          <a:off x="4474029" y="40938977"/>
          <a:ext cx="360" cy="188925"/>
        </a:xfrm>
        <a:prstGeom prst="rect">
          <a:avLst/>
        </a:prstGeom>
        <a:ln>
          <a:noFill/>
        </a:ln>
      </xdr:spPr>
    </xdr:pic>
    <xdr:clientData/>
  </xdr:oneCellAnchor>
  <xdr:oneCellAnchor>
    <xdr:from>
      <xdr:col>13</xdr:col>
      <xdr:colOff>0</xdr:colOff>
      <xdr:row>207</xdr:row>
      <xdr:rowOff>139320</xdr:rowOff>
    </xdr:from>
    <xdr:ext cx="360" cy="188925"/>
    <xdr:pic>
      <xdr:nvPicPr>
        <xdr:cNvPr id="1098" name="6 Imagen">
          <a:extLst>
            <a:ext uri="{FF2B5EF4-FFF2-40B4-BE49-F238E27FC236}">
              <a16:creationId xmlns:a16="http://schemas.microsoft.com/office/drawing/2014/main" id="{1BF7B241-134E-4451-9D12-BD6EDB582DD7}"/>
            </a:ext>
          </a:extLst>
        </xdr:cNvPr>
        <xdr:cNvPicPr/>
      </xdr:nvPicPr>
      <xdr:blipFill>
        <a:blip xmlns:r="http://schemas.openxmlformats.org/officeDocument/2006/relationships" r:embed="rId5"/>
        <a:stretch/>
      </xdr:blipFill>
      <xdr:spPr>
        <a:xfrm>
          <a:off x="4474029" y="40503549"/>
          <a:ext cx="360" cy="188925"/>
        </a:xfrm>
        <a:prstGeom prst="rect">
          <a:avLst/>
        </a:prstGeom>
        <a:ln>
          <a:noFill/>
        </a:ln>
      </xdr:spPr>
    </xdr:pic>
    <xdr:clientData/>
  </xdr:oneCellAnchor>
  <xdr:oneCellAnchor>
    <xdr:from>
      <xdr:col>13</xdr:col>
      <xdr:colOff>0</xdr:colOff>
      <xdr:row>208</xdr:row>
      <xdr:rowOff>139320</xdr:rowOff>
    </xdr:from>
    <xdr:ext cx="360" cy="188925"/>
    <xdr:pic>
      <xdr:nvPicPr>
        <xdr:cNvPr id="1099" name="6 Imagen">
          <a:extLst>
            <a:ext uri="{FF2B5EF4-FFF2-40B4-BE49-F238E27FC236}">
              <a16:creationId xmlns:a16="http://schemas.microsoft.com/office/drawing/2014/main" id="{45B3E07E-277F-495E-B992-703C2DE1C7C4}"/>
            </a:ext>
          </a:extLst>
        </xdr:cNvPr>
        <xdr:cNvPicPr/>
      </xdr:nvPicPr>
      <xdr:blipFill>
        <a:blip xmlns:r="http://schemas.openxmlformats.org/officeDocument/2006/relationships" r:embed="rId5"/>
        <a:stretch/>
      </xdr:blipFill>
      <xdr:spPr>
        <a:xfrm>
          <a:off x="4474029" y="40721263"/>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009" name="6 Imagen">
          <a:extLst>
            <a:ext uri="{FF2B5EF4-FFF2-40B4-BE49-F238E27FC236}">
              <a16:creationId xmlns:a16="http://schemas.microsoft.com/office/drawing/2014/main" id="{754ADAAE-9905-4E0B-90EC-D5A37BE2F98E}"/>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13</xdr:col>
      <xdr:colOff>0</xdr:colOff>
      <xdr:row>185</xdr:row>
      <xdr:rowOff>139320</xdr:rowOff>
    </xdr:from>
    <xdr:ext cx="360" cy="360"/>
    <xdr:pic>
      <xdr:nvPicPr>
        <xdr:cNvPr id="1010" name="6 Imagen">
          <a:extLst>
            <a:ext uri="{FF2B5EF4-FFF2-40B4-BE49-F238E27FC236}">
              <a16:creationId xmlns:a16="http://schemas.microsoft.com/office/drawing/2014/main" id="{11F6A69A-0715-41E3-BC83-CFE1CD82C92B}"/>
            </a:ext>
          </a:extLst>
        </xdr:cNvPr>
        <xdr:cNvPicPr/>
      </xdr:nvPicPr>
      <xdr:blipFill>
        <a:blip xmlns:r="http://schemas.openxmlformats.org/officeDocument/2006/relationships" r:embed="rId5"/>
        <a:stretch/>
      </xdr:blipFill>
      <xdr:spPr>
        <a:xfrm>
          <a:off x="13235940" y="36037140"/>
          <a:ext cx="360" cy="360"/>
        </a:xfrm>
        <a:prstGeom prst="rect">
          <a:avLst/>
        </a:prstGeom>
        <a:ln>
          <a:noFill/>
        </a:ln>
      </xdr:spPr>
    </xdr:pic>
    <xdr:clientData/>
  </xdr:oneCellAnchor>
  <xdr:oneCellAnchor>
    <xdr:from>
      <xdr:col>13</xdr:col>
      <xdr:colOff>0</xdr:colOff>
      <xdr:row>184</xdr:row>
      <xdr:rowOff>139320</xdr:rowOff>
    </xdr:from>
    <xdr:ext cx="360" cy="188925"/>
    <xdr:pic>
      <xdr:nvPicPr>
        <xdr:cNvPr id="1011" name="6 Imagen">
          <a:extLst>
            <a:ext uri="{FF2B5EF4-FFF2-40B4-BE49-F238E27FC236}">
              <a16:creationId xmlns:a16="http://schemas.microsoft.com/office/drawing/2014/main" id="{5157C404-E7A9-4F50-9C17-F52A5A13573C}"/>
            </a:ext>
          </a:extLst>
        </xdr:cNvPr>
        <xdr:cNvPicPr/>
      </xdr:nvPicPr>
      <xdr:blipFill>
        <a:blip xmlns:r="http://schemas.openxmlformats.org/officeDocument/2006/relationships" r:embed="rId5"/>
        <a:stretch/>
      </xdr:blipFill>
      <xdr:spPr>
        <a:xfrm>
          <a:off x="13235940" y="35823780"/>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012" name="6 Imagen">
          <a:extLst>
            <a:ext uri="{FF2B5EF4-FFF2-40B4-BE49-F238E27FC236}">
              <a16:creationId xmlns:a16="http://schemas.microsoft.com/office/drawing/2014/main" id="{32AE52D3-0E89-4094-B7FC-AE889CA31DD4}"/>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13</xdr:col>
      <xdr:colOff>418852</xdr:colOff>
      <xdr:row>185</xdr:row>
      <xdr:rowOff>117549</xdr:rowOff>
    </xdr:from>
    <xdr:ext cx="360" cy="188925"/>
    <xdr:pic>
      <xdr:nvPicPr>
        <xdr:cNvPr id="1013" name="6 Imagen">
          <a:extLst>
            <a:ext uri="{FF2B5EF4-FFF2-40B4-BE49-F238E27FC236}">
              <a16:creationId xmlns:a16="http://schemas.microsoft.com/office/drawing/2014/main" id="{C7EF9742-B175-4390-94D2-60B28C7B3960}"/>
            </a:ext>
          </a:extLst>
        </xdr:cNvPr>
        <xdr:cNvPicPr/>
      </xdr:nvPicPr>
      <xdr:blipFill>
        <a:blip xmlns:r="http://schemas.openxmlformats.org/officeDocument/2006/relationships" r:embed="rId5"/>
        <a:stretch/>
      </xdr:blipFill>
      <xdr:spPr>
        <a:xfrm>
          <a:off x="13654792" y="36015369"/>
          <a:ext cx="360" cy="188925"/>
        </a:xfrm>
        <a:prstGeom prst="rect">
          <a:avLst/>
        </a:prstGeom>
        <a:ln>
          <a:noFill/>
        </a:ln>
      </xdr:spPr>
    </xdr:pic>
    <xdr:clientData/>
  </xdr:oneCellAnchor>
  <xdr:oneCellAnchor>
    <xdr:from>
      <xdr:col>14</xdr:col>
      <xdr:colOff>0</xdr:colOff>
      <xdr:row>182</xdr:row>
      <xdr:rowOff>139320</xdr:rowOff>
    </xdr:from>
    <xdr:ext cx="360" cy="188925"/>
    <xdr:pic>
      <xdr:nvPicPr>
        <xdr:cNvPr id="1014" name="6 Imagen">
          <a:extLst>
            <a:ext uri="{FF2B5EF4-FFF2-40B4-BE49-F238E27FC236}">
              <a16:creationId xmlns:a16="http://schemas.microsoft.com/office/drawing/2014/main" id="{372D484B-3B40-4156-AE7D-D6E15AFFD9D1}"/>
            </a:ext>
          </a:extLst>
        </xdr:cNvPr>
        <xdr:cNvPicPr/>
      </xdr:nvPicPr>
      <xdr:blipFill>
        <a:blip xmlns:r="http://schemas.openxmlformats.org/officeDocument/2006/relationships" r:embed="rId5"/>
        <a:stretch/>
      </xdr:blipFill>
      <xdr:spPr>
        <a:xfrm>
          <a:off x="14660880" y="3528276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015" name="6 Imagen">
          <a:extLst>
            <a:ext uri="{FF2B5EF4-FFF2-40B4-BE49-F238E27FC236}">
              <a16:creationId xmlns:a16="http://schemas.microsoft.com/office/drawing/2014/main" id="{D12707D3-EFA5-4F6C-BCFE-5F13E9B9E4A3}"/>
            </a:ext>
          </a:extLst>
        </xdr:cNvPr>
        <xdr:cNvPicPr/>
      </xdr:nvPicPr>
      <xdr:blipFill>
        <a:blip xmlns:r="http://schemas.openxmlformats.org/officeDocument/2006/relationships" r:embed="rId5"/>
        <a:stretch/>
      </xdr:blipFill>
      <xdr:spPr>
        <a:xfrm>
          <a:off x="13235940" y="35282760"/>
          <a:ext cx="360" cy="188925"/>
        </a:xfrm>
        <a:prstGeom prst="rect">
          <a:avLst/>
        </a:prstGeom>
        <a:ln>
          <a:noFill/>
        </a:ln>
      </xdr:spPr>
    </xdr:pic>
    <xdr:clientData/>
  </xdr:oneCellAnchor>
  <xdr:oneCellAnchor>
    <xdr:from>
      <xdr:col>13</xdr:col>
      <xdr:colOff>418852</xdr:colOff>
      <xdr:row>183</xdr:row>
      <xdr:rowOff>117549</xdr:rowOff>
    </xdr:from>
    <xdr:ext cx="360" cy="188925"/>
    <xdr:pic>
      <xdr:nvPicPr>
        <xdr:cNvPr id="1016" name="6 Imagen">
          <a:extLst>
            <a:ext uri="{FF2B5EF4-FFF2-40B4-BE49-F238E27FC236}">
              <a16:creationId xmlns:a16="http://schemas.microsoft.com/office/drawing/2014/main" id="{DC092891-D632-4155-BC94-392F3E3DE592}"/>
            </a:ext>
          </a:extLst>
        </xdr:cNvPr>
        <xdr:cNvPicPr/>
      </xdr:nvPicPr>
      <xdr:blipFill>
        <a:blip xmlns:r="http://schemas.openxmlformats.org/officeDocument/2006/relationships" r:embed="rId5"/>
        <a:stretch/>
      </xdr:blipFill>
      <xdr:spPr>
        <a:xfrm>
          <a:off x="13654792" y="35588649"/>
          <a:ext cx="360" cy="188925"/>
        </a:xfrm>
        <a:prstGeom prst="rect">
          <a:avLst/>
        </a:prstGeom>
        <a:ln>
          <a:noFill/>
        </a:ln>
      </xdr:spPr>
    </xdr:pic>
    <xdr:clientData/>
  </xdr:oneCellAnchor>
  <xdr:oneCellAnchor>
    <xdr:from>
      <xdr:col>13</xdr:col>
      <xdr:colOff>0</xdr:colOff>
      <xdr:row>184</xdr:row>
      <xdr:rowOff>139320</xdr:rowOff>
    </xdr:from>
    <xdr:ext cx="360" cy="188925"/>
    <xdr:pic>
      <xdr:nvPicPr>
        <xdr:cNvPr id="1017" name="6 Imagen">
          <a:extLst>
            <a:ext uri="{FF2B5EF4-FFF2-40B4-BE49-F238E27FC236}">
              <a16:creationId xmlns:a16="http://schemas.microsoft.com/office/drawing/2014/main" id="{1CC798DA-BB31-4FBC-A64B-5ED6A1F11973}"/>
            </a:ext>
          </a:extLst>
        </xdr:cNvPr>
        <xdr:cNvPicPr/>
      </xdr:nvPicPr>
      <xdr:blipFill>
        <a:blip xmlns:r="http://schemas.openxmlformats.org/officeDocument/2006/relationships" r:embed="rId5"/>
        <a:stretch/>
      </xdr:blipFill>
      <xdr:spPr>
        <a:xfrm>
          <a:off x="13235940" y="35823780"/>
          <a:ext cx="360" cy="188925"/>
        </a:xfrm>
        <a:prstGeom prst="rect">
          <a:avLst/>
        </a:prstGeom>
        <a:ln>
          <a:noFill/>
        </a:ln>
      </xdr:spPr>
    </xdr:pic>
    <xdr:clientData/>
  </xdr:oneCellAnchor>
  <xdr:oneCellAnchor>
    <xdr:from>
      <xdr:col>13</xdr:col>
      <xdr:colOff>418852</xdr:colOff>
      <xdr:row>184</xdr:row>
      <xdr:rowOff>117549</xdr:rowOff>
    </xdr:from>
    <xdr:ext cx="360" cy="188925"/>
    <xdr:pic>
      <xdr:nvPicPr>
        <xdr:cNvPr id="1018" name="6 Imagen">
          <a:extLst>
            <a:ext uri="{FF2B5EF4-FFF2-40B4-BE49-F238E27FC236}">
              <a16:creationId xmlns:a16="http://schemas.microsoft.com/office/drawing/2014/main" id="{3E220098-AA19-4337-A23C-BBA791427391}"/>
            </a:ext>
          </a:extLst>
        </xdr:cNvPr>
        <xdr:cNvPicPr/>
      </xdr:nvPicPr>
      <xdr:blipFill>
        <a:blip xmlns:r="http://schemas.openxmlformats.org/officeDocument/2006/relationships" r:embed="rId5"/>
        <a:stretch/>
      </xdr:blipFill>
      <xdr:spPr>
        <a:xfrm>
          <a:off x="13654792" y="35802009"/>
          <a:ext cx="360" cy="188925"/>
        </a:xfrm>
        <a:prstGeom prst="rect">
          <a:avLst/>
        </a:prstGeom>
        <a:ln>
          <a:noFill/>
        </a:ln>
      </xdr:spPr>
    </xdr:pic>
    <xdr:clientData/>
  </xdr:oneCellAnchor>
  <xdr:oneCellAnchor>
    <xdr:from>
      <xdr:col>13</xdr:col>
      <xdr:colOff>0</xdr:colOff>
      <xdr:row>186</xdr:row>
      <xdr:rowOff>139320</xdr:rowOff>
    </xdr:from>
    <xdr:ext cx="360" cy="188925"/>
    <xdr:pic>
      <xdr:nvPicPr>
        <xdr:cNvPr id="1019" name="6 Imagen">
          <a:extLst>
            <a:ext uri="{FF2B5EF4-FFF2-40B4-BE49-F238E27FC236}">
              <a16:creationId xmlns:a16="http://schemas.microsoft.com/office/drawing/2014/main" id="{732B7088-4C55-4240-B131-5A6370FD8DDF}"/>
            </a:ext>
          </a:extLst>
        </xdr:cNvPr>
        <xdr:cNvPicPr/>
      </xdr:nvPicPr>
      <xdr:blipFill>
        <a:blip xmlns:r="http://schemas.openxmlformats.org/officeDocument/2006/relationships" r:embed="rId5"/>
        <a:stretch/>
      </xdr:blipFill>
      <xdr:spPr>
        <a:xfrm>
          <a:off x="13235940" y="36250500"/>
          <a:ext cx="360" cy="188925"/>
        </a:xfrm>
        <a:prstGeom prst="rect">
          <a:avLst/>
        </a:prstGeom>
        <a:ln>
          <a:noFill/>
        </a:ln>
      </xdr:spPr>
    </xdr:pic>
    <xdr:clientData/>
  </xdr:oneCellAnchor>
  <xdr:oneCellAnchor>
    <xdr:from>
      <xdr:col>13</xdr:col>
      <xdr:colOff>0</xdr:colOff>
      <xdr:row>186</xdr:row>
      <xdr:rowOff>139320</xdr:rowOff>
    </xdr:from>
    <xdr:ext cx="360" cy="360"/>
    <xdr:pic>
      <xdr:nvPicPr>
        <xdr:cNvPr id="1020" name="6 Imagen">
          <a:extLst>
            <a:ext uri="{FF2B5EF4-FFF2-40B4-BE49-F238E27FC236}">
              <a16:creationId xmlns:a16="http://schemas.microsoft.com/office/drawing/2014/main" id="{1466B5EE-FB9D-432B-A005-3EFBF8092E8C}"/>
            </a:ext>
          </a:extLst>
        </xdr:cNvPr>
        <xdr:cNvPicPr/>
      </xdr:nvPicPr>
      <xdr:blipFill>
        <a:blip xmlns:r="http://schemas.openxmlformats.org/officeDocument/2006/relationships" r:embed="rId5"/>
        <a:stretch/>
      </xdr:blipFill>
      <xdr:spPr>
        <a:xfrm>
          <a:off x="13235940" y="36250500"/>
          <a:ext cx="360" cy="360"/>
        </a:xfrm>
        <a:prstGeom prst="rect">
          <a:avLst/>
        </a:prstGeom>
        <a:ln>
          <a:noFill/>
        </a:ln>
      </xdr:spPr>
    </xdr:pic>
    <xdr:clientData/>
  </xdr:oneCellAnchor>
  <xdr:oneCellAnchor>
    <xdr:from>
      <xdr:col>13</xdr:col>
      <xdr:colOff>0</xdr:colOff>
      <xdr:row>185</xdr:row>
      <xdr:rowOff>139320</xdr:rowOff>
    </xdr:from>
    <xdr:ext cx="360" cy="188925"/>
    <xdr:pic>
      <xdr:nvPicPr>
        <xdr:cNvPr id="1021" name="6 Imagen">
          <a:extLst>
            <a:ext uri="{FF2B5EF4-FFF2-40B4-BE49-F238E27FC236}">
              <a16:creationId xmlns:a16="http://schemas.microsoft.com/office/drawing/2014/main" id="{965CE414-3014-4F42-BDC5-8315CA2D9D9F}"/>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13</xdr:col>
      <xdr:colOff>0</xdr:colOff>
      <xdr:row>186</xdr:row>
      <xdr:rowOff>139320</xdr:rowOff>
    </xdr:from>
    <xdr:ext cx="360" cy="188925"/>
    <xdr:pic>
      <xdr:nvPicPr>
        <xdr:cNvPr id="1022" name="6 Imagen">
          <a:extLst>
            <a:ext uri="{FF2B5EF4-FFF2-40B4-BE49-F238E27FC236}">
              <a16:creationId xmlns:a16="http://schemas.microsoft.com/office/drawing/2014/main" id="{C1C0304B-BA0C-42D0-A297-6EA14B38FDFE}"/>
            </a:ext>
          </a:extLst>
        </xdr:cNvPr>
        <xdr:cNvPicPr/>
      </xdr:nvPicPr>
      <xdr:blipFill>
        <a:blip xmlns:r="http://schemas.openxmlformats.org/officeDocument/2006/relationships" r:embed="rId5"/>
        <a:stretch/>
      </xdr:blipFill>
      <xdr:spPr>
        <a:xfrm>
          <a:off x="13235940" y="36250500"/>
          <a:ext cx="360" cy="188925"/>
        </a:xfrm>
        <a:prstGeom prst="rect">
          <a:avLst/>
        </a:prstGeom>
        <a:ln>
          <a:noFill/>
        </a:ln>
      </xdr:spPr>
    </xdr:pic>
    <xdr:clientData/>
  </xdr:oneCellAnchor>
  <xdr:oneCellAnchor>
    <xdr:from>
      <xdr:col>13</xdr:col>
      <xdr:colOff>418852</xdr:colOff>
      <xdr:row>186</xdr:row>
      <xdr:rowOff>117549</xdr:rowOff>
    </xdr:from>
    <xdr:ext cx="360" cy="188925"/>
    <xdr:pic>
      <xdr:nvPicPr>
        <xdr:cNvPr id="1023" name="6 Imagen">
          <a:extLst>
            <a:ext uri="{FF2B5EF4-FFF2-40B4-BE49-F238E27FC236}">
              <a16:creationId xmlns:a16="http://schemas.microsoft.com/office/drawing/2014/main" id="{76AA566B-4B2D-440A-AB86-7ED004CC2C71}"/>
            </a:ext>
          </a:extLst>
        </xdr:cNvPr>
        <xdr:cNvPicPr/>
      </xdr:nvPicPr>
      <xdr:blipFill>
        <a:blip xmlns:r="http://schemas.openxmlformats.org/officeDocument/2006/relationships" r:embed="rId5"/>
        <a:stretch/>
      </xdr:blipFill>
      <xdr:spPr>
        <a:xfrm>
          <a:off x="13654792" y="36228729"/>
          <a:ext cx="360" cy="188925"/>
        </a:xfrm>
        <a:prstGeom prst="rect">
          <a:avLst/>
        </a:prstGeom>
        <a:ln>
          <a:noFill/>
        </a:ln>
      </xdr:spPr>
    </xdr:pic>
    <xdr:clientData/>
  </xdr:oneCellAnchor>
  <xdr:oneCellAnchor>
    <xdr:from>
      <xdr:col>13</xdr:col>
      <xdr:colOff>0</xdr:colOff>
      <xdr:row>186</xdr:row>
      <xdr:rowOff>139320</xdr:rowOff>
    </xdr:from>
    <xdr:ext cx="360" cy="188925"/>
    <xdr:pic>
      <xdr:nvPicPr>
        <xdr:cNvPr id="1024" name="6 Imagen">
          <a:extLst>
            <a:ext uri="{FF2B5EF4-FFF2-40B4-BE49-F238E27FC236}">
              <a16:creationId xmlns:a16="http://schemas.microsoft.com/office/drawing/2014/main" id="{990FF57A-2F3E-42FA-BF70-17DDE05F8060}"/>
            </a:ext>
          </a:extLst>
        </xdr:cNvPr>
        <xdr:cNvPicPr/>
      </xdr:nvPicPr>
      <xdr:blipFill>
        <a:blip xmlns:r="http://schemas.openxmlformats.org/officeDocument/2006/relationships" r:embed="rId5"/>
        <a:stretch/>
      </xdr:blipFill>
      <xdr:spPr>
        <a:xfrm>
          <a:off x="13235940" y="36250500"/>
          <a:ext cx="360" cy="188925"/>
        </a:xfrm>
        <a:prstGeom prst="rect">
          <a:avLst/>
        </a:prstGeom>
        <a:ln>
          <a:noFill/>
        </a:ln>
      </xdr:spPr>
    </xdr:pic>
    <xdr:clientData/>
  </xdr:oneCellAnchor>
  <xdr:oneCellAnchor>
    <xdr:from>
      <xdr:col>14</xdr:col>
      <xdr:colOff>0</xdr:colOff>
      <xdr:row>183</xdr:row>
      <xdr:rowOff>139320</xdr:rowOff>
    </xdr:from>
    <xdr:ext cx="360" cy="188925"/>
    <xdr:pic>
      <xdr:nvPicPr>
        <xdr:cNvPr id="1025" name="6 Imagen">
          <a:extLst>
            <a:ext uri="{FF2B5EF4-FFF2-40B4-BE49-F238E27FC236}">
              <a16:creationId xmlns:a16="http://schemas.microsoft.com/office/drawing/2014/main" id="{D84CCC4B-FE9A-4960-989E-EE420C336828}"/>
            </a:ext>
          </a:extLst>
        </xdr:cNvPr>
        <xdr:cNvPicPr/>
      </xdr:nvPicPr>
      <xdr:blipFill>
        <a:blip xmlns:r="http://schemas.openxmlformats.org/officeDocument/2006/relationships" r:embed="rId5"/>
        <a:stretch/>
      </xdr:blipFill>
      <xdr:spPr>
        <a:xfrm>
          <a:off x="14660880" y="35610420"/>
          <a:ext cx="360" cy="188925"/>
        </a:xfrm>
        <a:prstGeom prst="rect">
          <a:avLst/>
        </a:prstGeom>
        <a:ln>
          <a:noFill/>
        </a:ln>
      </xdr:spPr>
    </xdr:pic>
    <xdr:clientData/>
  </xdr:oneCellAnchor>
  <xdr:oneCellAnchor>
    <xdr:from>
      <xdr:col>13</xdr:col>
      <xdr:colOff>418852</xdr:colOff>
      <xdr:row>184</xdr:row>
      <xdr:rowOff>117549</xdr:rowOff>
    </xdr:from>
    <xdr:ext cx="360" cy="188925"/>
    <xdr:pic>
      <xdr:nvPicPr>
        <xdr:cNvPr id="1026" name="6 Imagen">
          <a:extLst>
            <a:ext uri="{FF2B5EF4-FFF2-40B4-BE49-F238E27FC236}">
              <a16:creationId xmlns:a16="http://schemas.microsoft.com/office/drawing/2014/main" id="{559BBF72-9D78-44DD-BF10-279E7B2818B6}"/>
            </a:ext>
          </a:extLst>
        </xdr:cNvPr>
        <xdr:cNvPicPr/>
      </xdr:nvPicPr>
      <xdr:blipFill>
        <a:blip xmlns:r="http://schemas.openxmlformats.org/officeDocument/2006/relationships" r:embed="rId5"/>
        <a:stretch/>
      </xdr:blipFill>
      <xdr:spPr>
        <a:xfrm>
          <a:off x="13654792" y="35802009"/>
          <a:ext cx="360" cy="188925"/>
        </a:xfrm>
        <a:prstGeom prst="rect">
          <a:avLst/>
        </a:prstGeom>
        <a:ln>
          <a:noFill/>
        </a:ln>
      </xdr:spPr>
    </xdr:pic>
    <xdr:clientData/>
  </xdr:oneCellAnchor>
  <xdr:oneCellAnchor>
    <xdr:from>
      <xdr:col>14</xdr:col>
      <xdr:colOff>0</xdr:colOff>
      <xdr:row>184</xdr:row>
      <xdr:rowOff>139320</xdr:rowOff>
    </xdr:from>
    <xdr:ext cx="360" cy="188925"/>
    <xdr:pic>
      <xdr:nvPicPr>
        <xdr:cNvPr id="1027" name="6 Imagen">
          <a:extLst>
            <a:ext uri="{FF2B5EF4-FFF2-40B4-BE49-F238E27FC236}">
              <a16:creationId xmlns:a16="http://schemas.microsoft.com/office/drawing/2014/main" id="{AD459284-60D8-4BB8-9AE9-8B42EB200043}"/>
            </a:ext>
          </a:extLst>
        </xdr:cNvPr>
        <xdr:cNvPicPr/>
      </xdr:nvPicPr>
      <xdr:blipFill>
        <a:blip xmlns:r="http://schemas.openxmlformats.org/officeDocument/2006/relationships" r:embed="rId5"/>
        <a:stretch/>
      </xdr:blipFill>
      <xdr:spPr>
        <a:xfrm>
          <a:off x="14660880" y="35823780"/>
          <a:ext cx="360" cy="188925"/>
        </a:xfrm>
        <a:prstGeom prst="rect">
          <a:avLst/>
        </a:prstGeom>
        <a:ln>
          <a:noFill/>
        </a:ln>
      </xdr:spPr>
    </xdr:pic>
    <xdr:clientData/>
  </xdr:oneCellAnchor>
  <xdr:oneCellAnchor>
    <xdr:from>
      <xdr:col>13</xdr:col>
      <xdr:colOff>418852</xdr:colOff>
      <xdr:row>185</xdr:row>
      <xdr:rowOff>117549</xdr:rowOff>
    </xdr:from>
    <xdr:ext cx="360" cy="188925"/>
    <xdr:pic>
      <xdr:nvPicPr>
        <xdr:cNvPr id="1028" name="6 Imagen">
          <a:extLst>
            <a:ext uri="{FF2B5EF4-FFF2-40B4-BE49-F238E27FC236}">
              <a16:creationId xmlns:a16="http://schemas.microsoft.com/office/drawing/2014/main" id="{A20565F6-E96F-44AD-BD0D-C78A46332DB2}"/>
            </a:ext>
          </a:extLst>
        </xdr:cNvPr>
        <xdr:cNvPicPr/>
      </xdr:nvPicPr>
      <xdr:blipFill>
        <a:blip xmlns:r="http://schemas.openxmlformats.org/officeDocument/2006/relationships" r:embed="rId5"/>
        <a:stretch/>
      </xdr:blipFill>
      <xdr:spPr>
        <a:xfrm>
          <a:off x="13654792" y="36015369"/>
          <a:ext cx="360" cy="188925"/>
        </a:xfrm>
        <a:prstGeom prst="rect">
          <a:avLst/>
        </a:prstGeom>
        <a:ln>
          <a:noFill/>
        </a:ln>
      </xdr:spPr>
    </xdr:pic>
    <xdr:clientData/>
  </xdr:oneCellAnchor>
  <xdr:oneCellAnchor>
    <xdr:from>
      <xdr:col>14</xdr:col>
      <xdr:colOff>0</xdr:colOff>
      <xdr:row>185</xdr:row>
      <xdr:rowOff>139320</xdr:rowOff>
    </xdr:from>
    <xdr:ext cx="360" cy="188925"/>
    <xdr:pic>
      <xdr:nvPicPr>
        <xdr:cNvPr id="1029" name="6 Imagen">
          <a:extLst>
            <a:ext uri="{FF2B5EF4-FFF2-40B4-BE49-F238E27FC236}">
              <a16:creationId xmlns:a16="http://schemas.microsoft.com/office/drawing/2014/main" id="{BF429584-729C-4D7A-91BD-51F48CDBA08D}"/>
            </a:ext>
          </a:extLst>
        </xdr:cNvPr>
        <xdr:cNvPicPr/>
      </xdr:nvPicPr>
      <xdr:blipFill>
        <a:blip xmlns:r="http://schemas.openxmlformats.org/officeDocument/2006/relationships" r:embed="rId5"/>
        <a:stretch/>
      </xdr:blipFill>
      <xdr:spPr>
        <a:xfrm>
          <a:off x="14660880" y="36037140"/>
          <a:ext cx="360" cy="188925"/>
        </a:xfrm>
        <a:prstGeom prst="rect">
          <a:avLst/>
        </a:prstGeom>
        <a:ln>
          <a:noFill/>
        </a:ln>
      </xdr:spPr>
    </xdr:pic>
    <xdr:clientData/>
  </xdr:oneCellAnchor>
  <xdr:oneCellAnchor>
    <xdr:from>
      <xdr:col>14</xdr:col>
      <xdr:colOff>0</xdr:colOff>
      <xdr:row>185</xdr:row>
      <xdr:rowOff>139320</xdr:rowOff>
    </xdr:from>
    <xdr:ext cx="360" cy="188925"/>
    <xdr:pic>
      <xdr:nvPicPr>
        <xdr:cNvPr id="1100" name="6 Imagen">
          <a:extLst>
            <a:ext uri="{FF2B5EF4-FFF2-40B4-BE49-F238E27FC236}">
              <a16:creationId xmlns:a16="http://schemas.microsoft.com/office/drawing/2014/main" id="{7BBF73B5-DAA6-40AC-92C3-69FC5B617A65}"/>
            </a:ext>
          </a:extLst>
        </xdr:cNvPr>
        <xdr:cNvPicPr/>
      </xdr:nvPicPr>
      <xdr:blipFill>
        <a:blip xmlns:r="http://schemas.openxmlformats.org/officeDocument/2006/relationships" r:embed="rId5"/>
        <a:stretch/>
      </xdr:blipFill>
      <xdr:spPr>
        <a:xfrm>
          <a:off x="14660880" y="36037140"/>
          <a:ext cx="360" cy="188925"/>
        </a:xfrm>
        <a:prstGeom prst="rect">
          <a:avLst/>
        </a:prstGeom>
        <a:ln>
          <a:noFill/>
        </a:ln>
      </xdr:spPr>
    </xdr:pic>
    <xdr:clientData/>
  </xdr:oneCellAnchor>
  <xdr:oneCellAnchor>
    <xdr:from>
      <xdr:col>13</xdr:col>
      <xdr:colOff>418852</xdr:colOff>
      <xdr:row>186</xdr:row>
      <xdr:rowOff>117549</xdr:rowOff>
    </xdr:from>
    <xdr:ext cx="360" cy="188925"/>
    <xdr:pic>
      <xdr:nvPicPr>
        <xdr:cNvPr id="1101" name="6 Imagen">
          <a:extLst>
            <a:ext uri="{FF2B5EF4-FFF2-40B4-BE49-F238E27FC236}">
              <a16:creationId xmlns:a16="http://schemas.microsoft.com/office/drawing/2014/main" id="{4EFD2CDE-8D74-4B79-BF6F-F08AF7A30AEC}"/>
            </a:ext>
          </a:extLst>
        </xdr:cNvPr>
        <xdr:cNvPicPr/>
      </xdr:nvPicPr>
      <xdr:blipFill>
        <a:blip xmlns:r="http://schemas.openxmlformats.org/officeDocument/2006/relationships" r:embed="rId5"/>
        <a:stretch/>
      </xdr:blipFill>
      <xdr:spPr>
        <a:xfrm>
          <a:off x="13654792" y="36228729"/>
          <a:ext cx="360" cy="188925"/>
        </a:xfrm>
        <a:prstGeom prst="rect">
          <a:avLst/>
        </a:prstGeom>
        <a:ln>
          <a:noFill/>
        </a:ln>
      </xdr:spPr>
    </xdr:pic>
    <xdr:clientData/>
  </xdr:oneCellAnchor>
  <xdr:oneCellAnchor>
    <xdr:from>
      <xdr:col>14</xdr:col>
      <xdr:colOff>0</xdr:colOff>
      <xdr:row>186</xdr:row>
      <xdr:rowOff>139320</xdr:rowOff>
    </xdr:from>
    <xdr:ext cx="360" cy="188925"/>
    <xdr:pic>
      <xdr:nvPicPr>
        <xdr:cNvPr id="1102" name="6 Imagen">
          <a:extLst>
            <a:ext uri="{FF2B5EF4-FFF2-40B4-BE49-F238E27FC236}">
              <a16:creationId xmlns:a16="http://schemas.microsoft.com/office/drawing/2014/main" id="{E588B569-0070-4F08-ADEB-D59B5A15C37F}"/>
            </a:ext>
          </a:extLst>
        </xdr:cNvPr>
        <xdr:cNvPicPr/>
      </xdr:nvPicPr>
      <xdr:blipFill>
        <a:blip xmlns:r="http://schemas.openxmlformats.org/officeDocument/2006/relationships" r:embed="rId5"/>
        <a:stretch/>
      </xdr:blipFill>
      <xdr:spPr>
        <a:xfrm>
          <a:off x="14660880" y="36250500"/>
          <a:ext cx="360" cy="188925"/>
        </a:xfrm>
        <a:prstGeom prst="rect">
          <a:avLst/>
        </a:prstGeom>
        <a:ln>
          <a:noFill/>
        </a:ln>
      </xdr:spPr>
    </xdr:pic>
    <xdr:clientData/>
  </xdr:oneCellAnchor>
  <xdr:oneCellAnchor>
    <xdr:from>
      <xdr:col>14</xdr:col>
      <xdr:colOff>0</xdr:colOff>
      <xdr:row>186</xdr:row>
      <xdr:rowOff>139320</xdr:rowOff>
    </xdr:from>
    <xdr:ext cx="360" cy="188925"/>
    <xdr:pic>
      <xdr:nvPicPr>
        <xdr:cNvPr id="1103" name="6 Imagen">
          <a:extLst>
            <a:ext uri="{FF2B5EF4-FFF2-40B4-BE49-F238E27FC236}">
              <a16:creationId xmlns:a16="http://schemas.microsoft.com/office/drawing/2014/main" id="{29FDC66B-BDA9-42FF-9E2A-BD61277A0014}"/>
            </a:ext>
          </a:extLst>
        </xdr:cNvPr>
        <xdr:cNvPicPr/>
      </xdr:nvPicPr>
      <xdr:blipFill>
        <a:blip xmlns:r="http://schemas.openxmlformats.org/officeDocument/2006/relationships" r:embed="rId5"/>
        <a:stretch/>
      </xdr:blipFill>
      <xdr:spPr>
        <a:xfrm>
          <a:off x="14660880" y="36250500"/>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104" name="6 Imagen">
          <a:extLst>
            <a:ext uri="{FF2B5EF4-FFF2-40B4-BE49-F238E27FC236}">
              <a16:creationId xmlns:a16="http://schemas.microsoft.com/office/drawing/2014/main" id="{D072BF68-C77D-47F0-9380-C4EB73CFF88F}"/>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13</xdr:col>
      <xdr:colOff>0</xdr:colOff>
      <xdr:row>185</xdr:row>
      <xdr:rowOff>139320</xdr:rowOff>
    </xdr:from>
    <xdr:ext cx="360" cy="360"/>
    <xdr:pic>
      <xdr:nvPicPr>
        <xdr:cNvPr id="1105" name="6 Imagen">
          <a:extLst>
            <a:ext uri="{FF2B5EF4-FFF2-40B4-BE49-F238E27FC236}">
              <a16:creationId xmlns:a16="http://schemas.microsoft.com/office/drawing/2014/main" id="{C64E1423-319D-4D54-893E-105D022FFDB5}"/>
            </a:ext>
          </a:extLst>
        </xdr:cNvPr>
        <xdr:cNvPicPr/>
      </xdr:nvPicPr>
      <xdr:blipFill>
        <a:blip xmlns:r="http://schemas.openxmlformats.org/officeDocument/2006/relationships" r:embed="rId5"/>
        <a:stretch/>
      </xdr:blipFill>
      <xdr:spPr>
        <a:xfrm>
          <a:off x="13235940" y="36037140"/>
          <a:ext cx="360" cy="360"/>
        </a:xfrm>
        <a:prstGeom prst="rect">
          <a:avLst/>
        </a:prstGeom>
        <a:ln>
          <a:noFill/>
        </a:ln>
      </xdr:spPr>
    </xdr:pic>
    <xdr:clientData/>
  </xdr:oneCellAnchor>
  <xdr:oneCellAnchor>
    <xdr:from>
      <xdr:col>13</xdr:col>
      <xdr:colOff>0</xdr:colOff>
      <xdr:row>182</xdr:row>
      <xdr:rowOff>139320</xdr:rowOff>
    </xdr:from>
    <xdr:ext cx="360" cy="188925"/>
    <xdr:pic>
      <xdr:nvPicPr>
        <xdr:cNvPr id="1106" name="6 Imagen">
          <a:extLst>
            <a:ext uri="{FF2B5EF4-FFF2-40B4-BE49-F238E27FC236}">
              <a16:creationId xmlns:a16="http://schemas.microsoft.com/office/drawing/2014/main" id="{B6E012CF-2E56-4666-A400-0546C1FEAC93}"/>
            </a:ext>
          </a:extLst>
        </xdr:cNvPr>
        <xdr:cNvPicPr/>
      </xdr:nvPicPr>
      <xdr:blipFill>
        <a:blip xmlns:r="http://schemas.openxmlformats.org/officeDocument/2006/relationships" r:embed="rId5"/>
        <a:stretch/>
      </xdr:blipFill>
      <xdr:spPr>
        <a:xfrm>
          <a:off x="13235940" y="35282760"/>
          <a:ext cx="360" cy="188925"/>
        </a:xfrm>
        <a:prstGeom prst="rect">
          <a:avLst/>
        </a:prstGeom>
        <a:ln>
          <a:noFill/>
        </a:ln>
      </xdr:spPr>
    </xdr:pic>
    <xdr:clientData/>
  </xdr:oneCellAnchor>
  <xdr:oneCellAnchor>
    <xdr:from>
      <xdr:col>13</xdr:col>
      <xdr:colOff>0</xdr:colOff>
      <xdr:row>184</xdr:row>
      <xdr:rowOff>139320</xdr:rowOff>
    </xdr:from>
    <xdr:ext cx="360" cy="188925"/>
    <xdr:pic>
      <xdr:nvPicPr>
        <xdr:cNvPr id="1107" name="6 Imagen">
          <a:extLst>
            <a:ext uri="{FF2B5EF4-FFF2-40B4-BE49-F238E27FC236}">
              <a16:creationId xmlns:a16="http://schemas.microsoft.com/office/drawing/2014/main" id="{C65B7CDB-1312-4684-A6AF-FB4E8F48FEE1}"/>
            </a:ext>
          </a:extLst>
        </xdr:cNvPr>
        <xdr:cNvPicPr/>
      </xdr:nvPicPr>
      <xdr:blipFill>
        <a:blip xmlns:r="http://schemas.openxmlformats.org/officeDocument/2006/relationships" r:embed="rId5"/>
        <a:stretch/>
      </xdr:blipFill>
      <xdr:spPr>
        <a:xfrm>
          <a:off x="13235940" y="35823780"/>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109" name="6 Imagen">
          <a:extLst>
            <a:ext uri="{FF2B5EF4-FFF2-40B4-BE49-F238E27FC236}">
              <a16:creationId xmlns:a16="http://schemas.microsoft.com/office/drawing/2014/main" id="{F0F7C694-2125-42E5-9C63-53897035E729}"/>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14</xdr:col>
      <xdr:colOff>0</xdr:colOff>
      <xdr:row>184</xdr:row>
      <xdr:rowOff>205995</xdr:rowOff>
    </xdr:from>
    <xdr:ext cx="360" cy="188925"/>
    <xdr:pic>
      <xdr:nvPicPr>
        <xdr:cNvPr id="1110" name="6 Imagen">
          <a:extLst>
            <a:ext uri="{FF2B5EF4-FFF2-40B4-BE49-F238E27FC236}">
              <a16:creationId xmlns:a16="http://schemas.microsoft.com/office/drawing/2014/main" id="{21714C44-A1DE-4B8D-86CF-61D0C5B0FAA9}"/>
            </a:ext>
          </a:extLst>
        </xdr:cNvPr>
        <xdr:cNvPicPr/>
      </xdr:nvPicPr>
      <xdr:blipFill>
        <a:blip xmlns:r="http://schemas.openxmlformats.org/officeDocument/2006/relationships" r:embed="rId5"/>
        <a:stretch/>
      </xdr:blipFill>
      <xdr:spPr>
        <a:xfrm>
          <a:off x="14660880" y="35890455"/>
          <a:ext cx="360" cy="188925"/>
        </a:xfrm>
        <a:prstGeom prst="rect">
          <a:avLst/>
        </a:prstGeom>
        <a:ln>
          <a:noFill/>
        </a:ln>
      </xdr:spPr>
    </xdr:pic>
    <xdr:clientData/>
  </xdr:oneCellAnchor>
  <xdr:oneCellAnchor>
    <xdr:from>
      <xdr:col>6</xdr:col>
      <xdr:colOff>0</xdr:colOff>
      <xdr:row>185</xdr:row>
      <xdr:rowOff>118080</xdr:rowOff>
    </xdr:from>
    <xdr:ext cx="237473" cy="7560"/>
    <xdr:pic>
      <xdr:nvPicPr>
        <xdr:cNvPr id="1111" name="6 Imagen">
          <a:extLst>
            <a:ext uri="{FF2B5EF4-FFF2-40B4-BE49-F238E27FC236}">
              <a16:creationId xmlns:a16="http://schemas.microsoft.com/office/drawing/2014/main" id="{A48209DC-84B9-4AA0-AE63-6EDBE73E0156}"/>
            </a:ext>
          </a:extLst>
        </xdr:cNvPr>
        <xdr:cNvPicPr/>
      </xdr:nvPicPr>
      <xdr:blipFill>
        <a:blip xmlns:r="http://schemas.openxmlformats.org/officeDocument/2006/relationships" r:embed="rId5"/>
        <a:stretch/>
      </xdr:blipFill>
      <xdr:spPr>
        <a:xfrm>
          <a:off x="5615940" y="36015900"/>
          <a:ext cx="237473" cy="7560"/>
        </a:xfrm>
        <a:prstGeom prst="rect">
          <a:avLst/>
        </a:prstGeom>
        <a:ln>
          <a:noFill/>
        </a:ln>
      </xdr:spPr>
    </xdr:pic>
    <xdr:clientData/>
  </xdr:oneCellAnchor>
  <xdr:oneCellAnchor>
    <xdr:from>
      <xdr:col>5</xdr:col>
      <xdr:colOff>0</xdr:colOff>
      <xdr:row>185</xdr:row>
      <xdr:rowOff>139320</xdr:rowOff>
    </xdr:from>
    <xdr:ext cx="360" cy="188925"/>
    <xdr:pic>
      <xdr:nvPicPr>
        <xdr:cNvPr id="1112" name="6 Imagen">
          <a:extLst>
            <a:ext uri="{FF2B5EF4-FFF2-40B4-BE49-F238E27FC236}">
              <a16:creationId xmlns:a16="http://schemas.microsoft.com/office/drawing/2014/main" id="{25916D5D-7593-4997-8197-E6E1B230AD36}"/>
            </a:ext>
          </a:extLst>
        </xdr:cNvPr>
        <xdr:cNvPicPr/>
      </xdr:nvPicPr>
      <xdr:blipFill>
        <a:blip xmlns:r="http://schemas.openxmlformats.org/officeDocument/2006/relationships" r:embed="rId5"/>
        <a:stretch/>
      </xdr:blipFill>
      <xdr:spPr>
        <a:xfrm>
          <a:off x="4191000" y="36037140"/>
          <a:ext cx="360" cy="188925"/>
        </a:xfrm>
        <a:prstGeom prst="rect">
          <a:avLst/>
        </a:prstGeom>
        <a:ln>
          <a:noFill/>
        </a:ln>
      </xdr:spPr>
    </xdr:pic>
    <xdr:clientData/>
  </xdr:oneCellAnchor>
  <xdr:oneCellAnchor>
    <xdr:from>
      <xdr:col>5</xdr:col>
      <xdr:colOff>0</xdr:colOff>
      <xdr:row>185</xdr:row>
      <xdr:rowOff>139320</xdr:rowOff>
    </xdr:from>
    <xdr:ext cx="360" cy="360"/>
    <xdr:pic>
      <xdr:nvPicPr>
        <xdr:cNvPr id="1113" name="6 Imagen">
          <a:extLst>
            <a:ext uri="{FF2B5EF4-FFF2-40B4-BE49-F238E27FC236}">
              <a16:creationId xmlns:a16="http://schemas.microsoft.com/office/drawing/2014/main" id="{016005C0-E879-4CA1-A2AA-B2F715F48F33}"/>
            </a:ext>
          </a:extLst>
        </xdr:cNvPr>
        <xdr:cNvPicPr/>
      </xdr:nvPicPr>
      <xdr:blipFill>
        <a:blip xmlns:r="http://schemas.openxmlformats.org/officeDocument/2006/relationships" r:embed="rId5"/>
        <a:stretch/>
      </xdr:blipFill>
      <xdr:spPr>
        <a:xfrm>
          <a:off x="4191000" y="36037140"/>
          <a:ext cx="360" cy="360"/>
        </a:xfrm>
        <a:prstGeom prst="rect">
          <a:avLst/>
        </a:prstGeom>
        <a:ln>
          <a:noFill/>
        </a:ln>
      </xdr:spPr>
    </xdr:pic>
    <xdr:clientData/>
  </xdr:oneCellAnchor>
  <xdr:oneCellAnchor>
    <xdr:from>
      <xdr:col>5</xdr:col>
      <xdr:colOff>0</xdr:colOff>
      <xdr:row>182</xdr:row>
      <xdr:rowOff>139320</xdr:rowOff>
    </xdr:from>
    <xdr:ext cx="360" cy="188925"/>
    <xdr:pic>
      <xdr:nvPicPr>
        <xdr:cNvPr id="1114" name="6 Imagen">
          <a:extLst>
            <a:ext uri="{FF2B5EF4-FFF2-40B4-BE49-F238E27FC236}">
              <a16:creationId xmlns:a16="http://schemas.microsoft.com/office/drawing/2014/main" id="{C6CC36BB-6B05-47CA-8E2E-A9E4E4DD4169}"/>
            </a:ext>
          </a:extLst>
        </xdr:cNvPr>
        <xdr:cNvPicPr/>
      </xdr:nvPicPr>
      <xdr:blipFill>
        <a:blip xmlns:r="http://schemas.openxmlformats.org/officeDocument/2006/relationships" r:embed="rId5"/>
        <a:stretch/>
      </xdr:blipFill>
      <xdr:spPr>
        <a:xfrm>
          <a:off x="4191000" y="35282760"/>
          <a:ext cx="360" cy="188925"/>
        </a:xfrm>
        <a:prstGeom prst="rect">
          <a:avLst/>
        </a:prstGeom>
        <a:ln>
          <a:noFill/>
        </a:ln>
      </xdr:spPr>
    </xdr:pic>
    <xdr:clientData/>
  </xdr:oneCellAnchor>
  <xdr:oneCellAnchor>
    <xdr:from>
      <xdr:col>5</xdr:col>
      <xdr:colOff>0</xdr:colOff>
      <xdr:row>184</xdr:row>
      <xdr:rowOff>139320</xdr:rowOff>
    </xdr:from>
    <xdr:ext cx="360" cy="188925"/>
    <xdr:pic>
      <xdr:nvPicPr>
        <xdr:cNvPr id="1115" name="6 Imagen">
          <a:extLst>
            <a:ext uri="{FF2B5EF4-FFF2-40B4-BE49-F238E27FC236}">
              <a16:creationId xmlns:a16="http://schemas.microsoft.com/office/drawing/2014/main" id="{884D1BFE-62B6-4622-B1C0-45918A8B4118}"/>
            </a:ext>
          </a:extLst>
        </xdr:cNvPr>
        <xdr:cNvPicPr/>
      </xdr:nvPicPr>
      <xdr:blipFill>
        <a:blip xmlns:r="http://schemas.openxmlformats.org/officeDocument/2006/relationships" r:embed="rId5"/>
        <a:stretch/>
      </xdr:blipFill>
      <xdr:spPr>
        <a:xfrm>
          <a:off x="4191000" y="35823780"/>
          <a:ext cx="360" cy="188925"/>
        </a:xfrm>
        <a:prstGeom prst="rect">
          <a:avLst/>
        </a:prstGeom>
        <a:ln>
          <a:noFill/>
        </a:ln>
      </xdr:spPr>
    </xdr:pic>
    <xdr:clientData/>
  </xdr:oneCellAnchor>
  <xdr:oneCellAnchor>
    <xdr:from>
      <xdr:col>5</xdr:col>
      <xdr:colOff>0</xdr:colOff>
      <xdr:row>185</xdr:row>
      <xdr:rowOff>139320</xdr:rowOff>
    </xdr:from>
    <xdr:ext cx="360" cy="188925"/>
    <xdr:pic>
      <xdr:nvPicPr>
        <xdr:cNvPr id="1116" name="6 Imagen">
          <a:extLst>
            <a:ext uri="{FF2B5EF4-FFF2-40B4-BE49-F238E27FC236}">
              <a16:creationId xmlns:a16="http://schemas.microsoft.com/office/drawing/2014/main" id="{68697641-1CC6-46F4-B626-DC7550DEA322}"/>
            </a:ext>
          </a:extLst>
        </xdr:cNvPr>
        <xdr:cNvPicPr/>
      </xdr:nvPicPr>
      <xdr:blipFill>
        <a:blip xmlns:r="http://schemas.openxmlformats.org/officeDocument/2006/relationships" r:embed="rId5"/>
        <a:stretch/>
      </xdr:blipFill>
      <xdr:spPr>
        <a:xfrm>
          <a:off x="4191000" y="36037140"/>
          <a:ext cx="360" cy="188925"/>
        </a:xfrm>
        <a:prstGeom prst="rect">
          <a:avLst/>
        </a:prstGeom>
        <a:ln>
          <a:noFill/>
        </a:ln>
      </xdr:spPr>
    </xdr:pic>
    <xdr:clientData/>
  </xdr:oneCellAnchor>
  <xdr:oneCellAnchor>
    <xdr:from>
      <xdr:col>6</xdr:col>
      <xdr:colOff>0</xdr:colOff>
      <xdr:row>184</xdr:row>
      <xdr:rowOff>205995</xdr:rowOff>
    </xdr:from>
    <xdr:ext cx="360" cy="188925"/>
    <xdr:pic>
      <xdr:nvPicPr>
        <xdr:cNvPr id="1117" name="6 Imagen">
          <a:extLst>
            <a:ext uri="{FF2B5EF4-FFF2-40B4-BE49-F238E27FC236}">
              <a16:creationId xmlns:a16="http://schemas.microsoft.com/office/drawing/2014/main" id="{9EE12C1B-DE02-4C6F-A8E2-CF10818CE14B}"/>
            </a:ext>
          </a:extLst>
        </xdr:cNvPr>
        <xdr:cNvPicPr/>
      </xdr:nvPicPr>
      <xdr:blipFill>
        <a:blip xmlns:r="http://schemas.openxmlformats.org/officeDocument/2006/relationships" r:embed="rId5"/>
        <a:stretch/>
      </xdr:blipFill>
      <xdr:spPr>
        <a:xfrm>
          <a:off x="5615940" y="35890455"/>
          <a:ext cx="360" cy="188925"/>
        </a:xfrm>
        <a:prstGeom prst="rect">
          <a:avLst/>
        </a:prstGeom>
        <a:ln>
          <a:noFill/>
        </a:ln>
      </xdr:spPr>
    </xdr:pic>
    <xdr:clientData/>
  </xdr:oneCellAnchor>
  <xdr:oneCellAnchor>
    <xdr:from>
      <xdr:col>14</xdr:col>
      <xdr:colOff>0</xdr:colOff>
      <xdr:row>185</xdr:row>
      <xdr:rowOff>118080</xdr:rowOff>
    </xdr:from>
    <xdr:ext cx="237473" cy="7560"/>
    <xdr:pic>
      <xdr:nvPicPr>
        <xdr:cNvPr id="1118" name="6 Imagen">
          <a:extLst>
            <a:ext uri="{FF2B5EF4-FFF2-40B4-BE49-F238E27FC236}">
              <a16:creationId xmlns:a16="http://schemas.microsoft.com/office/drawing/2014/main" id="{16264AE6-C0E9-46B5-A127-60F80D053B81}"/>
            </a:ext>
          </a:extLst>
        </xdr:cNvPr>
        <xdr:cNvPicPr/>
      </xdr:nvPicPr>
      <xdr:blipFill>
        <a:blip xmlns:r="http://schemas.openxmlformats.org/officeDocument/2006/relationships" r:embed="rId5"/>
        <a:stretch/>
      </xdr:blipFill>
      <xdr:spPr>
        <a:xfrm>
          <a:off x="5615940" y="36015900"/>
          <a:ext cx="237473" cy="7560"/>
        </a:xfrm>
        <a:prstGeom prst="rect">
          <a:avLst/>
        </a:prstGeom>
        <a:ln>
          <a:noFill/>
        </a:ln>
      </xdr:spPr>
    </xdr:pic>
    <xdr:clientData/>
  </xdr:oneCellAnchor>
  <xdr:oneCellAnchor>
    <xdr:from>
      <xdr:col>13</xdr:col>
      <xdr:colOff>0</xdr:colOff>
      <xdr:row>185</xdr:row>
      <xdr:rowOff>139320</xdr:rowOff>
    </xdr:from>
    <xdr:ext cx="360" cy="188925"/>
    <xdr:pic>
      <xdr:nvPicPr>
        <xdr:cNvPr id="1119" name="6 Imagen">
          <a:extLst>
            <a:ext uri="{FF2B5EF4-FFF2-40B4-BE49-F238E27FC236}">
              <a16:creationId xmlns:a16="http://schemas.microsoft.com/office/drawing/2014/main" id="{0EEECF3B-6C3C-4BDF-8B46-04D5C0AFC3F7}"/>
            </a:ext>
          </a:extLst>
        </xdr:cNvPr>
        <xdr:cNvPicPr/>
      </xdr:nvPicPr>
      <xdr:blipFill>
        <a:blip xmlns:r="http://schemas.openxmlformats.org/officeDocument/2006/relationships" r:embed="rId5"/>
        <a:stretch/>
      </xdr:blipFill>
      <xdr:spPr>
        <a:xfrm>
          <a:off x="4191000" y="36037140"/>
          <a:ext cx="360" cy="188925"/>
        </a:xfrm>
        <a:prstGeom prst="rect">
          <a:avLst/>
        </a:prstGeom>
        <a:ln>
          <a:noFill/>
        </a:ln>
      </xdr:spPr>
    </xdr:pic>
    <xdr:clientData/>
  </xdr:oneCellAnchor>
  <xdr:oneCellAnchor>
    <xdr:from>
      <xdr:col>13</xdr:col>
      <xdr:colOff>0</xdr:colOff>
      <xdr:row>185</xdr:row>
      <xdr:rowOff>139320</xdr:rowOff>
    </xdr:from>
    <xdr:ext cx="360" cy="360"/>
    <xdr:pic>
      <xdr:nvPicPr>
        <xdr:cNvPr id="1120" name="6 Imagen">
          <a:extLst>
            <a:ext uri="{FF2B5EF4-FFF2-40B4-BE49-F238E27FC236}">
              <a16:creationId xmlns:a16="http://schemas.microsoft.com/office/drawing/2014/main" id="{20C0FD86-E377-49A8-884F-2EC38FEB8F86}"/>
            </a:ext>
          </a:extLst>
        </xdr:cNvPr>
        <xdr:cNvPicPr/>
      </xdr:nvPicPr>
      <xdr:blipFill>
        <a:blip xmlns:r="http://schemas.openxmlformats.org/officeDocument/2006/relationships" r:embed="rId5"/>
        <a:stretch/>
      </xdr:blipFill>
      <xdr:spPr>
        <a:xfrm>
          <a:off x="4191000" y="36037140"/>
          <a:ext cx="360" cy="360"/>
        </a:xfrm>
        <a:prstGeom prst="rect">
          <a:avLst/>
        </a:prstGeom>
        <a:ln>
          <a:noFill/>
        </a:ln>
      </xdr:spPr>
    </xdr:pic>
    <xdr:clientData/>
  </xdr:oneCellAnchor>
  <xdr:oneCellAnchor>
    <xdr:from>
      <xdr:col>13</xdr:col>
      <xdr:colOff>0</xdr:colOff>
      <xdr:row>182</xdr:row>
      <xdr:rowOff>139320</xdr:rowOff>
    </xdr:from>
    <xdr:ext cx="360" cy="188925"/>
    <xdr:pic>
      <xdr:nvPicPr>
        <xdr:cNvPr id="1121" name="6 Imagen">
          <a:extLst>
            <a:ext uri="{FF2B5EF4-FFF2-40B4-BE49-F238E27FC236}">
              <a16:creationId xmlns:a16="http://schemas.microsoft.com/office/drawing/2014/main" id="{6A53FF83-A459-45E9-AD74-D97BEE337037}"/>
            </a:ext>
          </a:extLst>
        </xdr:cNvPr>
        <xdr:cNvPicPr/>
      </xdr:nvPicPr>
      <xdr:blipFill>
        <a:blip xmlns:r="http://schemas.openxmlformats.org/officeDocument/2006/relationships" r:embed="rId5"/>
        <a:stretch/>
      </xdr:blipFill>
      <xdr:spPr>
        <a:xfrm>
          <a:off x="4191000" y="35282760"/>
          <a:ext cx="360" cy="188925"/>
        </a:xfrm>
        <a:prstGeom prst="rect">
          <a:avLst/>
        </a:prstGeom>
        <a:ln>
          <a:noFill/>
        </a:ln>
      </xdr:spPr>
    </xdr:pic>
    <xdr:clientData/>
  </xdr:oneCellAnchor>
  <xdr:oneCellAnchor>
    <xdr:from>
      <xdr:col>13</xdr:col>
      <xdr:colOff>0</xdr:colOff>
      <xdr:row>184</xdr:row>
      <xdr:rowOff>139320</xdr:rowOff>
    </xdr:from>
    <xdr:ext cx="360" cy="188925"/>
    <xdr:pic>
      <xdr:nvPicPr>
        <xdr:cNvPr id="1122" name="6 Imagen">
          <a:extLst>
            <a:ext uri="{FF2B5EF4-FFF2-40B4-BE49-F238E27FC236}">
              <a16:creationId xmlns:a16="http://schemas.microsoft.com/office/drawing/2014/main" id="{B8A2E09E-B270-40BE-9020-3D7AB574AF98}"/>
            </a:ext>
          </a:extLst>
        </xdr:cNvPr>
        <xdr:cNvPicPr/>
      </xdr:nvPicPr>
      <xdr:blipFill>
        <a:blip xmlns:r="http://schemas.openxmlformats.org/officeDocument/2006/relationships" r:embed="rId5"/>
        <a:stretch/>
      </xdr:blipFill>
      <xdr:spPr>
        <a:xfrm>
          <a:off x="4191000" y="35823780"/>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123" name="6 Imagen">
          <a:extLst>
            <a:ext uri="{FF2B5EF4-FFF2-40B4-BE49-F238E27FC236}">
              <a16:creationId xmlns:a16="http://schemas.microsoft.com/office/drawing/2014/main" id="{61751670-A33D-4D5A-99CA-58CC7CA2167B}"/>
            </a:ext>
          </a:extLst>
        </xdr:cNvPr>
        <xdr:cNvPicPr/>
      </xdr:nvPicPr>
      <xdr:blipFill>
        <a:blip xmlns:r="http://schemas.openxmlformats.org/officeDocument/2006/relationships" r:embed="rId5"/>
        <a:stretch/>
      </xdr:blipFill>
      <xdr:spPr>
        <a:xfrm>
          <a:off x="4191000" y="36037140"/>
          <a:ext cx="360" cy="188925"/>
        </a:xfrm>
        <a:prstGeom prst="rect">
          <a:avLst/>
        </a:prstGeom>
        <a:ln>
          <a:noFill/>
        </a:ln>
      </xdr:spPr>
    </xdr:pic>
    <xdr:clientData/>
  </xdr:oneCellAnchor>
  <xdr:oneCellAnchor>
    <xdr:from>
      <xdr:col>14</xdr:col>
      <xdr:colOff>0</xdr:colOff>
      <xdr:row>184</xdr:row>
      <xdr:rowOff>205995</xdr:rowOff>
    </xdr:from>
    <xdr:ext cx="360" cy="188925"/>
    <xdr:pic>
      <xdr:nvPicPr>
        <xdr:cNvPr id="1125" name="6 Imagen">
          <a:extLst>
            <a:ext uri="{FF2B5EF4-FFF2-40B4-BE49-F238E27FC236}">
              <a16:creationId xmlns:a16="http://schemas.microsoft.com/office/drawing/2014/main" id="{008DCA6F-7248-4D00-9C16-D75B9C523755}"/>
            </a:ext>
          </a:extLst>
        </xdr:cNvPr>
        <xdr:cNvPicPr/>
      </xdr:nvPicPr>
      <xdr:blipFill>
        <a:blip xmlns:r="http://schemas.openxmlformats.org/officeDocument/2006/relationships" r:embed="rId5"/>
        <a:stretch/>
      </xdr:blipFill>
      <xdr:spPr>
        <a:xfrm>
          <a:off x="5615940" y="35890455"/>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126" name="6 Imagen">
          <a:extLst>
            <a:ext uri="{FF2B5EF4-FFF2-40B4-BE49-F238E27FC236}">
              <a16:creationId xmlns:a16="http://schemas.microsoft.com/office/drawing/2014/main" id="{D8073AEF-5196-41B0-BEC1-DF362D01B6A4}"/>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13</xdr:col>
      <xdr:colOff>0</xdr:colOff>
      <xdr:row>185</xdr:row>
      <xdr:rowOff>139320</xdr:rowOff>
    </xdr:from>
    <xdr:ext cx="360" cy="360"/>
    <xdr:pic>
      <xdr:nvPicPr>
        <xdr:cNvPr id="1127" name="6 Imagen">
          <a:extLst>
            <a:ext uri="{FF2B5EF4-FFF2-40B4-BE49-F238E27FC236}">
              <a16:creationId xmlns:a16="http://schemas.microsoft.com/office/drawing/2014/main" id="{50D31C2C-6113-4927-A140-94386D9868EC}"/>
            </a:ext>
          </a:extLst>
        </xdr:cNvPr>
        <xdr:cNvPicPr/>
      </xdr:nvPicPr>
      <xdr:blipFill>
        <a:blip xmlns:r="http://schemas.openxmlformats.org/officeDocument/2006/relationships" r:embed="rId5"/>
        <a:stretch/>
      </xdr:blipFill>
      <xdr:spPr>
        <a:xfrm>
          <a:off x="13235940" y="36037140"/>
          <a:ext cx="360" cy="360"/>
        </a:xfrm>
        <a:prstGeom prst="rect">
          <a:avLst/>
        </a:prstGeom>
        <a:ln>
          <a:noFill/>
        </a:ln>
      </xdr:spPr>
    </xdr:pic>
    <xdr:clientData/>
  </xdr:oneCellAnchor>
  <xdr:oneCellAnchor>
    <xdr:from>
      <xdr:col>13</xdr:col>
      <xdr:colOff>0</xdr:colOff>
      <xdr:row>184</xdr:row>
      <xdr:rowOff>139320</xdr:rowOff>
    </xdr:from>
    <xdr:ext cx="360" cy="188925"/>
    <xdr:pic>
      <xdr:nvPicPr>
        <xdr:cNvPr id="1128" name="6 Imagen">
          <a:extLst>
            <a:ext uri="{FF2B5EF4-FFF2-40B4-BE49-F238E27FC236}">
              <a16:creationId xmlns:a16="http://schemas.microsoft.com/office/drawing/2014/main" id="{52AD685B-45EF-4CB1-B62B-538A8CF4B37D}"/>
            </a:ext>
          </a:extLst>
        </xdr:cNvPr>
        <xdr:cNvPicPr/>
      </xdr:nvPicPr>
      <xdr:blipFill>
        <a:blip xmlns:r="http://schemas.openxmlformats.org/officeDocument/2006/relationships" r:embed="rId5"/>
        <a:stretch/>
      </xdr:blipFill>
      <xdr:spPr>
        <a:xfrm>
          <a:off x="13235940" y="35823780"/>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129" name="6 Imagen">
          <a:extLst>
            <a:ext uri="{FF2B5EF4-FFF2-40B4-BE49-F238E27FC236}">
              <a16:creationId xmlns:a16="http://schemas.microsoft.com/office/drawing/2014/main" id="{F64AC610-C4BF-4DD1-B03D-DC206E2B4E16}"/>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13</xdr:col>
      <xdr:colOff>418852</xdr:colOff>
      <xdr:row>185</xdr:row>
      <xdr:rowOff>117549</xdr:rowOff>
    </xdr:from>
    <xdr:ext cx="360" cy="188925"/>
    <xdr:pic>
      <xdr:nvPicPr>
        <xdr:cNvPr id="1130" name="6 Imagen">
          <a:extLst>
            <a:ext uri="{FF2B5EF4-FFF2-40B4-BE49-F238E27FC236}">
              <a16:creationId xmlns:a16="http://schemas.microsoft.com/office/drawing/2014/main" id="{8FBEA490-7834-44DC-967A-5F4BECC240D6}"/>
            </a:ext>
          </a:extLst>
        </xdr:cNvPr>
        <xdr:cNvPicPr/>
      </xdr:nvPicPr>
      <xdr:blipFill>
        <a:blip xmlns:r="http://schemas.openxmlformats.org/officeDocument/2006/relationships" r:embed="rId5"/>
        <a:stretch/>
      </xdr:blipFill>
      <xdr:spPr>
        <a:xfrm>
          <a:off x="13654792" y="36015369"/>
          <a:ext cx="360" cy="188925"/>
        </a:xfrm>
        <a:prstGeom prst="rect">
          <a:avLst/>
        </a:prstGeom>
        <a:ln>
          <a:noFill/>
        </a:ln>
      </xdr:spPr>
    </xdr:pic>
    <xdr:clientData/>
  </xdr:oneCellAnchor>
  <xdr:oneCellAnchor>
    <xdr:from>
      <xdr:col>14</xdr:col>
      <xdr:colOff>0</xdr:colOff>
      <xdr:row>182</xdr:row>
      <xdr:rowOff>139320</xdr:rowOff>
    </xdr:from>
    <xdr:ext cx="360" cy="188925"/>
    <xdr:pic>
      <xdr:nvPicPr>
        <xdr:cNvPr id="1131" name="6 Imagen">
          <a:extLst>
            <a:ext uri="{FF2B5EF4-FFF2-40B4-BE49-F238E27FC236}">
              <a16:creationId xmlns:a16="http://schemas.microsoft.com/office/drawing/2014/main" id="{4F1B7E7A-BA65-4C8F-AB98-45538C6C0189}"/>
            </a:ext>
          </a:extLst>
        </xdr:cNvPr>
        <xdr:cNvPicPr/>
      </xdr:nvPicPr>
      <xdr:blipFill>
        <a:blip xmlns:r="http://schemas.openxmlformats.org/officeDocument/2006/relationships" r:embed="rId5"/>
        <a:stretch/>
      </xdr:blipFill>
      <xdr:spPr>
        <a:xfrm>
          <a:off x="14660880" y="35282760"/>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132" name="6 Imagen">
          <a:extLst>
            <a:ext uri="{FF2B5EF4-FFF2-40B4-BE49-F238E27FC236}">
              <a16:creationId xmlns:a16="http://schemas.microsoft.com/office/drawing/2014/main" id="{10A4D5E0-64F0-4985-98AE-4628E5602F60}"/>
            </a:ext>
          </a:extLst>
        </xdr:cNvPr>
        <xdr:cNvPicPr/>
      </xdr:nvPicPr>
      <xdr:blipFill>
        <a:blip xmlns:r="http://schemas.openxmlformats.org/officeDocument/2006/relationships" r:embed="rId5"/>
        <a:stretch/>
      </xdr:blipFill>
      <xdr:spPr>
        <a:xfrm>
          <a:off x="13235940" y="35282760"/>
          <a:ext cx="360" cy="188925"/>
        </a:xfrm>
        <a:prstGeom prst="rect">
          <a:avLst/>
        </a:prstGeom>
        <a:ln>
          <a:noFill/>
        </a:ln>
      </xdr:spPr>
    </xdr:pic>
    <xdr:clientData/>
  </xdr:oneCellAnchor>
  <xdr:oneCellAnchor>
    <xdr:from>
      <xdr:col>13</xdr:col>
      <xdr:colOff>418852</xdr:colOff>
      <xdr:row>183</xdr:row>
      <xdr:rowOff>117549</xdr:rowOff>
    </xdr:from>
    <xdr:ext cx="360" cy="188925"/>
    <xdr:pic>
      <xdr:nvPicPr>
        <xdr:cNvPr id="1133" name="6 Imagen">
          <a:extLst>
            <a:ext uri="{FF2B5EF4-FFF2-40B4-BE49-F238E27FC236}">
              <a16:creationId xmlns:a16="http://schemas.microsoft.com/office/drawing/2014/main" id="{E315E241-3D4F-4FAC-BBB2-7298DCFC976E}"/>
            </a:ext>
          </a:extLst>
        </xdr:cNvPr>
        <xdr:cNvPicPr/>
      </xdr:nvPicPr>
      <xdr:blipFill>
        <a:blip xmlns:r="http://schemas.openxmlformats.org/officeDocument/2006/relationships" r:embed="rId5"/>
        <a:stretch/>
      </xdr:blipFill>
      <xdr:spPr>
        <a:xfrm>
          <a:off x="13654792" y="35588649"/>
          <a:ext cx="360" cy="188925"/>
        </a:xfrm>
        <a:prstGeom prst="rect">
          <a:avLst/>
        </a:prstGeom>
        <a:ln>
          <a:noFill/>
        </a:ln>
      </xdr:spPr>
    </xdr:pic>
    <xdr:clientData/>
  </xdr:oneCellAnchor>
  <xdr:oneCellAnchor>
    <xdr:from>
      <xdr:col>13</xdr:col>
      <xdr:colOff>0</xdr:colOff>
      <xdr:row>184</xdr:row>
      <xdr:rowOff>139320</xdr:rowOff>
    </xdr:from>
    <xdr:ext cx="360" cy="188925"/>
    <xdr:pic>
      <xdr:nvPicPr>
        <xdr:cNvPr id="1134" name="6 Imagen">
          <a:extLst>
            <a:ext uri="{FF2B5EF4-FFF2-40B4-BE49-F238E27FC236}">
              <a16:creationId xmlns:a16="http://schemas.microsoft.com/office/drawing/2014/main" id="{DB5D08E5-E1B2-45DF-9797-89237FFA372D}"/>
            </a:ext>
          </a:extLst>
        </xdr:cNvPr>
        <xdr:cNvPicPr/>
      </xdr:nvPicPr>
      <xdr:blipFill>
        <a:blip xmlns:r="http://schemas.openxmlformats.org/officeDocument/2006/relationships" r:embed="rId5"/>
        <a:stretch/>
      </xdr:blipFill>
      <xdr:spPr>
        <a:xfrm>
          <a:off x="13235940" y="35823780"/>
          <a:ext cx="360" cy="188925"/>
        </a:xfrm>
        <a:prstGeom prst="rect">
          <a:avLst/>
        </a:prstGeom>
        <a:ln>
          <a:noFill/>
        </a:ln>
      </xdr:spPr>
    </xdr:pic>
    <xdr:clientData/>
  </xdr:oneCellAnchor>
  <xdr:oneCellAnchor>
    <xdr:from>
      <xdr:col>13</xdr:col>
      <xdr:colOff>418852</xdr:colOff>
      <xdr:row>184</xdr:row>
      <xdr:rowOff>117549</xdr:rowOff>
    </xdr:from>
    <xdr:ext cx="360" cy="188925"/>
    <xdr:pic>
      <xdr:nvPicPr>
        <xdr:cNvPr id="1135" name="6 Imagen">
          <a:extLst>
            <a:ext uri="{FF2B5EF4-FFF2-40B4-BE49-F238E27FC236}">
              <a16:creationId xmlns:a16="http://schemas.microsoft.com/office/drawing/2014/main" id="{FFCEC50E-4FAD-49AB-9670-3D165636D551}"/>
            </a:ext>
          </a:extLst>
        </xdr:cNvPr>
        <xdr:cNvPicPr/>
      </xdr:nvPicPr>
      <xdr:blipFill>
        <a:blip xmlns:r="http://schemas.openxmlformats.org/officeDocument/2006/relationships" r:embed="rId5"/>
        <a:stretch/>
      </xdr:blipFill>
      <xdr:spPr>
        <a:xfrm>
          <a:off x="13654792" y="35802009"/>
          <a:ext cx="360" cy="188925"/>
        </a:xfrm>
        <a:prstGeom prst="rect">
          <a:avLst/>
        </a:prstGeom>
        <a:ln>
          <a:noFill/>
        </a:ln>
      </xdr:spPr>
    </xdr:pic>
    <xdr:clientData/>
  </xdr:oneCellAnchor>
  <xdr:oneCellAnchor>
    <xdr:from>
      <xdr:col>13</xdr:col>
      <xdr:colOff>0</xdr:colOff>
      <xdr:row>186</xdr:row>
      <xdr:rowOff>139320</xdr:rowOff>
    </xdr:from>
    <xdr:ext cx="360" cy="188925"/>
    <xdr:pic>
      <xdr:nvPicPr>
        <xdr:cNvPr id="1136" name="6 Imagen">
          <a:extLst>
            <a:ext uri="{FF2B5EF4-FFF2-40B4-BE49-F238E27FC236}">
              <a16:creationId xmlns:a16="http://schemas.microsoft.com/office/drawing/2014/main" id="{6054DFD6-91DA-4527-A2C8-CCB89E417D24}"/>
            </a:ext>
          </a:extLst>
        </xdr:cNvPr>
        <xdr:cNvPicPr/>
      </xdr:nvPicPr>
      <xdr:blipFill>
        <a:blip xmlns:r="http://schemas.openxmlformats.org/officeDocument/2006/relationships" r:embed="rId5"/>
        <a:stretch/>
      </xdr:blipFill>
      <xdr:spPr>
        <a:xfrm>
          <a:off x="13235940" y="36250500"/>
          <a:ext cx="360" cy="188925"/>
        </a:xfrm>
        <a:prstGeom prst="rect">
          <a:avLst/>
        </a:prstGeom>
        <a:ln>
          <a:noFill/>
        </a:ln>
      </xdr:spPr>
    </xdr:pic>
    <xdr:clientData/>
  </xdr:oneCellAnchor>
  <xdr:oneCellAnchor>
    <xdr:from>
      <xdr:col>13</xdr:col>
      <xdr:colOff>0</xdr:colOff>
      <xdr:row>186</xdr:row>
      <xdr:rowOff>139320</xdr:rowOff>
    </xdr:from>
    <xdr:ext cx="360" cy="360"/>
    <xdr:pic>
      <xdr:nvPicPr>
        <xdr:cNvPr id="1137" name="6 Imagen">
          <a:extLst>
            <a:ext uri="{FF2B5EF4-FFF2-40B4-BE49-F238E27FC236}">
              <a16:creationId xmlns:a16="http://schemas.microsoft.com/office/drawing/2014/main" id="{95983F18-AE3B-4395-B08B-AFA23A0FD500}"/>
            </a:ext>
          </a:extLst>
        </xdr:cNvPr>
        <xdr:cNvPicPr/>
      </xdr:nvPicPr>
      <xdr:blipFill>
        <a:blip xmlns:r="http://schemas.openxmlformats.org/officeDocument/2006/relationships" r:embed="rId5"/>
        <a:stretch/>
      </xdr:blipFill>
      <xdr:spPr>
        <a:xfrm>
          <a:off x="13235940" y="36250500"/>
          <a:ext cx="360" cy="360"/>
        </a:xfrm>
        <a:prstGeom prst="rect">
          <a:avLst/>
        </a:prstGeom>
        <a:ln>
          <a:noFill/>
        </a:ln>
      </xdr:spPr>
    </xdr:pic>
    <xdr:clientData/>
  </xdr:oneCellAnchor>
  <xdr:oneCellAnchor>
    <xdr:from>
      <xdr:col>13</xdr:col>
      <xdr:colOff>0</xdr:colOff>
      <xdr:row>185</xdr:row>
      <xdr:rowOff>139320</xdr:rowOff>
    </xdr:from>
    <xdr:ext cx="360" cy="188925"/>
    <xdr:pic>
      <xdr:nvPicPr>
        <xdr:cNvPr id="1138" name="6 Imagen">
          <a:extLst>
            <a:ext uri="{FF2B5EF4-FFF2-40B4-BE49-F238E27FC236}">
              <a16:creationId xmlns:a16="http://schemas.microsoft.com/office/drawing/2014/main" id="{4CC6B9E0-8D5F-4665-B7CA-919ABF1E4F6E}"/>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13</xdr:col>
      <xdr:colOff>0</xdr:colOff>
      <xdr:row>186</xdr:row>
      <xdr:rowOff>139320</xdr:rowOff>
    </xdr:from>
    <xdr:ext cx="360" cy="188925"/>
    <xdr:pic>
      <xdr:nvPicPr>
        <xdr:cNvPr id="1139" name="6 Imagen">
          <a:extLst>
            <a:ext uri="{FF2B5EF4-FFF2-40B4-BE49-F238E27FC236}">
              <a16:creationId xmlns:a16="http://schemas.microsoft.com/office/drawing/2014/main" id="{1502F0DA-106D-43D2-ABD2-4580B459CF0F}"/>
            </a:ext>
          </a:extLst>
        </xdr:cNvPr>
        <xdr:cNvPicPr/>
      </xdr:nvPicPr>
      <xdr:blipFill>
        <a:blip xmlns:r="http://schemas.openxmlformats.org/officeDocument/2006/relationships" r:embed="rId5"/>
        <a:stretch/>
      </xdr:blipFill>
      <xdr:spPr>
        <a:xfrm>
          <a:off x="13235940" y="36250500"/>
          <a:ext cx="360" cy="188925"/>
        </a:xfrm>
        <a:prstGeom prst="rect">
          <a:avLst/>
        </a:prstGeom>
        <a:ln>
          <a:noFill/>
        </a:ln>
      </xdr:spPr>
    </xdr:pic>
    <xdr:clientData/>
  </xdr:oneCellAnchor>
  <xdr:oneCellAnchor>
    <xdr:from>
      <xdr:col>13</xdr:col>
      <xdr:colOff>418852</xdr:colOff>
      <xdr:row>186</xdr:row>
      <xdr:rowOff>117549</xdr:rowOff>
    </xdr:from>
    <xdr:ext cx="360" cy="188925"/>
    <xdr:pic>
      <xdr:nvPicPr>
        <xdr:cNvPr id="1141" name="6 Imagen">
          <a:extLst>
            <a:ext uri="{FF2B5EF4-FFF2-40B4-BE49-F238E27FC236}">
              <a16:creationId xmlns:a16="http://schemas.microsoft.com/office/drawing/2014/main" id="{C7B907F2-A896-4D86-A1CB-229E058D8946}"/>
            </a:ext>
          </a:extLst>
        </xdr:cNvPr>
        <xdr:cNvPicPr/>
      </xdr:nvPicPr>
      <xdr:blipFill>
        <a:blip xmlns:r="http://schemas.openxmlformats.org/officeDocument/2006/relationships" r:embed="rId5"/>
        <a:stretch/>
      </xdr:blipFill>
      <xdr:spPr>
        <a:xfrm>
          <a:off x="13654792" y="36228729"/>
          <a:ext cx="360" cy="188925"/>
        </a:xfrm>
        <a:prstGeom prst="rect">
          <a:avLst/>
        </a:prstGeom>
        <a:ln>
          <a:noFill/>
        </a:ln>
      </xdr:spPr>
    </xdr:pic>
    <xdr:clientData/>
  </xdr:oneCellAnchor>
  <xdr:oneCellAnchor>
    <xdr:from>
      <xdr:col>13</xdr:col>
      <xdr:colOff>0</xdr:colOff>
      <xdr:row>186</xdr:row>
      <xdr:rowOff>139320</xdr:rowOff>
    </xdr:from>
    <xdr:ext cx="360" cy="188925"/>
    <xdr:pic>
      <xdr:nvPicPr>
        <xdr:cNvPr id="1142" name="6 Imagen">
          <a:extLst>
            <a:ext uri="{FF2B5EF4-FFF2-40B4-BE49-F238E27FC236}">
              <a16:creationId xmlns:a16="http://schemas.microsoft.com/office/drawing/2014/main" id="{EA3042F7-3496-4F30-8B94-E58D5EFCE136}"/>
            </a:ext>
          </a:extLst>
        </xdr:cNvPr>
        <xdr:cNvPicPr/>
      </xdr:nvPicPr>
      <xdr:blipFill>
        <a:blip xmlns:r="http://schemas.openxmlformats.org/officeDocument/2006/relationships" r:embed="rId5"/>
        <a:stretch/>
      </xdr:blipFill>
      <xdr:spPr>
        <a:xfrm>
          <a:off x="13235940" y="36250500"/>
          <a:ext cx="360" cy="188925"/>
        </a:xfrm>
        <a:prstGeom prst="rect">
          <a:avLst/>
        </a:prstGeom>
        <a:ln>
          <a:noFill/>
        </a:ln>
      </xdr:spPr>
    </xdr:pic>
    <xdr:clientData/>
  </xdr:oneCellAnchor>
  <xdr:oneCellAnchor>
    <xdr:from>
      <xdr:col>14</xdr:col>
      <xdr:colOff>0</xdr:colOff>
      <xdr:row>183</xdr:row>
      <xdr:rowOff>139320</xdr:rowOff>
    </xdr:from>
    <xdr:ext cx="360" cy="188925"/>
    <xdr:pic>
      <xdr:nvPicPr>
        <xdr:cNvPr id="1143" name="6 Imagen">
          <a:extLst>
            <a:ext uri="{FF2B5EF4-FFF2-40B4-BE49-F238E27FC236}">
              <a16:creationId xmlns:a16="http://schemas.microsoft.com/office/drawing/2014/main" id="{8DD957C9-08EF-4E41-A13E-15A1620E47FA}"/>
            </a:ext>
          </a:extLst>
        </xdr:cNvPr>
        <xdr:cNvPicPr/>
      </xdr:nvPicPr>
      <xdr:blipFill>
        <a:blip xmlns:r="http://schemas.openxmlformats.org/officeDocument/2006/relationships" r:embed="rId5"/>
        <a:stretch/>
      </xdr:blipFill>
      <xdr:spPr>
        <a:xfrm>
          <a:off x="14660880" y="35610420"/>
          <a:ext cx="360" cy="188925"/>
        </a:xfrm>
        <a:prstGeom prst="rect">
          <a:avLst/>
        </a:prstGeom>
        <a:ln>
          <a:noFill/>
        </a:ln>
      </xdr:spPr>
    </xdr:pic>
    <xdr:clientData/>
  </xdr:oneCellAnchor>
  <xdr:oneCellAnchor>
    <xdr:from>
      <xdr:col>13</xdr:col>
      <xdr:colOff>418852</xdr:colOff>
      <xdr:row>184</xdr:row>
      <xdr:rowOff>117549</xdr:rowOff>
    </xdr:from>
    <xdr:ext cx="360" cy="188925"/>
    <xdr:pic>
      <xdr:nvPicPr>
        <xdr:cNvPr id="1144" name="6 Imagen">
          <a:extLst>
            <a:ext uri="{FF2B5EF4-FFF2-40B4-BE49-F238E27FC236}">
              <a16:creationId xmlns:a16="http://schemas.microsoft.com/office/drawing/2014/main" id="{32D186E3-3E57-4512-BEF3-435F872785CA}"/>
            </a:ext>
          </a:extLst>
        </xdr:cNvPr>
        <xdr:cNvPicPr/>
      </xdr:nvPicPr>
      <xdr:blipFill>
        <a:blip xmlns:r="http://schemas.openxmlformats.org/officeDocument/2006/relationships" r:embed="rId5"/>
        <a:stretch/>
      </xdr:blipFill>
      <xdr:spPr>
        <a:xfrm>
          <a:off x="13654792" y="35802009"/>
          <a:ext cx="360" cy="188925"/>
        </a:xfrm>
        <a:prstGeom prst="rect">
          <a:avLst/>
        </a:prstGeom>
        <a:ln>
          <a:noFill/>
        </a:ln>
      </xdr:spPr>
    </xdr:pic>
    <xdr:clientData/>
  </xdr:oneCellAnchor>
  <xdr:oneCellAnchor>
    <xdr:from>
      <xdr:col>14</xdr:col>
      <xdr:colOff>0</xdr:colOff>
      <xdr:row>184</xdr:row>
      <xdr:rowOff>139320</xdr:rowOff>
    </xdr:from>
    <xdr:ext cx="360" cy="188925"/>
    <xdr:pic>
      <xdr:nvPicPr>
        <xdr:cNvPr id="1145" name="6 Imagen">
          <a:extLst>
            <a:ext uri="{FF2B5EF4-FFF2-40B4-BE49-F238E27FC236}">
              <a16:creationId xmlns:a16="http://schemas.microsoft.com/office/drawing/2014/main" id="{BEE65624-B9D5-4FEA-9D23-5258886A9519}"/>
            </a:ext>
          </a:extLst>
        </xdr:cNvPr>
        <xdr:cNvPicPr/>
      </xdr:nvPicPr>
      <xdr:blipFill>
        <a:blip xmlns:r="http://schemas.openxmlformats.org/officeDocument/2006/relationships" r:embed="rId5"/>
        <a:stretch/>
      </xdr:blipFill>
      <xdr:spPr>
        <a:xfrm>
          <a:off x="14660880" y="35823780"/>
          <a:ext cx="360" cy="188925"/>
        </a:xfrm>
        <a:prstGeom prst="rect">
          <a:avLst/>
        </a:prstGeom>
        <a:ln>
          <a:noFill/>
        </a:ln>
      </xdr:spPr>
    </xdr:pic>
    <xdr:clientData/>
  </xdr:oneCellAnchor>
  <xdr:oneCellAnchor>
    <xdr:from>
      <xdr:col>13</xdr:col>
      <xdr:colOff>418852</xdr:colOff>
      <xdr:row>185</xdr:row>
      <xdr:rowOff>117549</xdr:rowOff>
    </xdr:from>
    <xdr:ext cx="360" cy="188925"/>
    <xdr:pic>
      <xdr:nvPicPr>
        <xdr:cNvPr id="1146" name="6 Imagen">
          <a:extLst>
            <a:ext uri="{FF2B5EF4-FFF2-40B4-BE49-F238E27FC236}">
              <a16:creationId xmlns:a16="http://schemas.microsoft.com/office/drawing/2014/main" id="{1FAD94C1-458C-454C-AE53-46D9FDEB37B3}"/>
            </a:ext>
          </a:extLst>
        </xdr:cNvPr>
        <xdr:cNvPicPr/>
      </xdr:nvPicPr>
      <xdr:blipFill>
        <a:blip xmlns:r="http://schemas.openxmlformats.org/officeDocument/2006/relationships" r:embed="rId5"/>
        <a:stretch/>
      </xdr:blipFill>
      <xdr:spPr>
        <a:xfrm>
          <a:off x="13654792" y="36015369"/>
          <a:ext cx="360" cy="188925"/>
        </a:xfrm>
        <a:prstGeom prst="rect">
          <a:avLst/>
        </a:prstGeom>
        <a:ln>
          <a:noFill/>
        </a:ln>
      </xdr:spPr>
    </xdr:pic>
    <xdr:clientData/>
  </xdr:oneCellAnchor>
  <xdr:oneCellAnchor>
    <xdr:from>
      <xdr:col>14</xdr:col>
      <xdr:colOff>0</xdr:colOff>
      <xdr:row>185</xdr:row>
      <xdr:rowOff>139320</xdr:rowOff>
    </xdr:from>
    <xdr:ext cx="360" cy="188925"/>
    <xdr:pic>
      <xdr:nvPicPr>
        <xdr:cNvPr id="1147" name="6 Imagen">
          <a:extLst>
            <a:ext uri="{FF2B5EF4-FFF2-40B4-BE49-F238E27FC236}">
              <a16:creationId xmlns:a16="http://schemas.microsoft.com/office/drawing/2014/main" id="{03FD3C85-B68E-45F9-85EF-80E4F006DC38}"/>
            </a:ext>
          </a:extLst>
        </xdr:cNvPr>
        <xdr:cNvPicPr/>
      </xdr:nvPicPr>
      <xdr:blipFill>
        <a:blip xmlns:r="http://schemas.openxmlformats.org/officeDocument/2006/relationships" r:embed="rId5"/>
        <a:stretch/>
      </xdr:blipFill>
      <xdr:spPr>
        <a:xfrm>
          <a:off x="14660880" y="36037140"/>
          <a:ext cx="360" cy="188925"/>
        </a:xfrm>
        <a:prstGeom prst="rect">
          <a:avLst/>
        </a:prstGeom>
        <a:ln>
          <a:noFill/>
        </a:ln>
      </xdr:spPr>
    </xdr:pic>
    <xdr:clientData/>
  </xdr:oneCellAnchor>
  <xdr:oneCellAnchor>
    <xdr:from>
      <xdr:col>14</xdr:col>
      <xdr:colOff>0</xdr:colOff>
      <xdr:row>185</xdr:row>
      <xdr:rowOff>139320</xdr:rowOff>
    </xdr:from>
    <xdr:ext cx="360" cy="188925"/>
    <xdr:pic>
      <xdr:nvPicPr>
        <xdr:cNvPr id="1148" name="6 Imagen">
          <a:extLst>
            <a:ext uri="{FF2B5EF4-FFF2-40B4-BE49-F238E27FC236}">
              <a16:creationId xmlns:a16="http://schemas.microsoft.com/office/drawing/2014/main" id="{0A421E1E-B173-4785-8360-DAD2EA8E4769}"/>
            </a:ext>
          </a:extLst>
        </xdr:cNvPr>
        <xdr:cNvPicPr/>
      </xdr:nvPicPr>
      <xdr:blipFill>
        <a:blip xmlns:r="http://schemas.openxmlformats.org/officeDocument/2006/relationships" r:embed="rId5"/>
        <a:stretch/>
      </xdr:blipFill>
      <xdr:spPr>
        <a:xfrm>
          <a:off x="14660880" y="36037140"/>
          <a:ext cx="360" cy="188925"/>
        </a:xfrm>
        <a:prstGeom prst="rect">
          <a:avLst/>
        </a:prstGeom>
        <a:ln>
          <a:noFill/>
        </a:ln>
      </xdr:spPr>
    </xdr:pic>
    <xdr:clientData/>
  </xdr:oneCellAnchor>
  <xdr:oneCellAnchor>
    <xdr:from>
      <xdr:col>13</xdr:col>
      <xdr:colOff>418852</xdr:colOff>
      <xdr:row>186</xdr:row>
      <xdr:rowOff>117549</xdr:rowOff>
    </xdr:from>
    <xdr:ext cx="360" cy="188925"/>
    <xdr:pic>
      <xdr:nvPicPr>
        <xdr:cNvPr id="1149" name="6 Imagen">
          <a:extLst>
            <a:ext uri="{FF2B5EF4-FFF2-40B4-BE49-F238E27FC236}">
              <a16:creationId xmlns:a16="http://schemas.microsoft.com/office/drawing/2014/main" id="{8862456E-3E44-4C55-8B99-F8CA3D5C6F46}"/>
            </a:ext>
          </a:extLst>
        </xdr:cNvPr>
        <xdr:cNvPicPr/>
      </xdr:nvPicPr>
      <xdr:blipFill>
        <a:blip xmlns:r="http://schemas.openxmlformats.org/officeDocument/2006/relationships" r:embed="rId5"/>
        <a:stretch/>
      </xdr:blipFill>
      <xdr:spPr>
        <a:xfrm>
          <a:off x="13654792" y="36228729"/>
          <a:ext cx="360" cy="188925"/>
        </a:xfrm>
        <a:prstGeom prst="rect">
          <a:avLst/>
        </a:prstGeom>
        <a:ln>
          <a:noFill/>
        </a:ln>
      </xdr:spPr>
    </xdr:pic>
    <xdr:clientData/>
  </xdr:oneCellAnchor>
  <xdr:oneCellAnchor>
    <xdr:from>
      <xdr:col>14</xdr:col>
      <xdr:colOff>0</xdr:colOff>
      <xdr:row>186</xdr:row>
      <xdr:rowOff>139320</xdr:rowOff>
    </xdr:from>
    <xdr:ext cx="360" cy="188925"/>
    <xdr:pic>
      <xdr:nvPicPr>
        <xdr:cNvPr id="1150" name="6 Imagen">
          <a:extLst>
            <a:ext uri="{FF2B5EF4-FFF2-40B4-BE49-F238E27FC236}">
              <a16:creationId xmlns:a16="http://schemas.microsoft.com/office/drawing/2014/main" id="{7D9F9FAB-0F53-4C1A-961D-121451806E06}"/>
            </a:ext>
          </a:extLst>
        </xdr:cNvPr>
        <xdr:cNvPicPr/>
      </xdr:nvPicPr>
      <xdr:blipFill>
        <a:blip xmlns:r="http://schemas.openxmlformats.org/officeDocument/2006/relationships" r:embed="rId5"/>
        <a:stretch/>
      </xdr:blipFill>
      <xdr:spPr>
        <a:xfrm>
          <a:off x="14660880" y="36250500"/>
          <a:ext cx="360" cy="188925"/>
        </a:xfrm>
        <a:prstGeom prst="rect">
          <a:avLst/>
        </a:prstGeom>
        <a:ln>
          <a:noFill/>
        </a:ln>
      </xdr:spPr>
    </xdr:pic>
    <xdr:clientData/>
  </xdr:oneCellAnchor>
  <xdr:oneCellAnchor>
    <xdr:from>
      <xdr:col>14</xdr:col>
      <xdr:colOff>0</xdr:colOff>
      <xdr:row>186</xdr:row>
      <xdr:rowOff>139320</xdr:rowOff>
    </xdr:from>
    <xdr:ext cx="360" cy="188925"/>
    <xdr:pic>
      <xdr:nvPicPr>
        <xdr:cNvPr id="1151" name="6 Imagen">
          <a:extLst>
            <a:ext uri="{FF2B5EF4-FFF2-40B4-BE49-F238E27FC236}">
              <a16:creationId xmlns:a16="http://schemas.microsoft.com/office/drawing/2014/main" id="{4C6B297F-4DC0-4503-82E7-60017C99198C}"/>
            </a:ext>
          </a:extLst>
        </xdr:cNvPr>
        <xdr:cNvPicPr/>
      </xdr:nvPicPr>
      <xdr:blipFill>
        <a:blip xmlns:r="http://schemas.openxmlformats.org/officeDocument/2006/relationships" r:embed="rId5"/>
        <a:stretch/>
      </xdr:blipFill>
      <xdr:spPr>
        <a:xfrm>
          <a:off x="14660880" y="36250500"/>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152" name="6 Imagen">
          <a:extLst>
            <a:ext uri="{FF2B5EF4-FFF2-40B4-BE49-F238E27FC236}">
              <a16:creationId xmlns:a16="http://schemas.microsoft.com/office/drawing/2014/main" id="{6419090F-9744-4B89-B887-B507CB0AE648}"/>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13</xdr:col>
      <xdr:colOff>0</xdr:colOff>
      <xdr:row>185</xdr:row>
      <xdr:rowOff>139320</xdr:rowOff>
    </xdr:from>
    <xdr:ext cx="360" cy="360"/>
    <xdr:pic>
      <xdr:nvPicPr>
        <xdr:cNvPr id="1153" name="6 Imagen">
          <a:extLst>
            <a:ext uri="{FF2B5EF4-FFF2-40B4-BE49-F238E27FC236}">
              <a16:creationId xmlns:a16="http://schemas.microsoft.com/office/drawing/2014/main" id="{6C45A03B-7606-41C9-B4C5-0974E63C7F5D}"/>
            </a:ext>
          </a:extLst>
        </xdr:cNvPr>
        <xdr:cNvPicPr/>
      </xdr:nvPicPr>
      <xdr:blipFill>
        <a:blip xmlns:r="http://schemas.openxmlformats.org/officeDocument/2006/relationships" r:embed="rId5"/>
        <a:stretch/>
      </xdr:blipFill>
      <xdr:spPr>
        <a:xfrm>
          <a:off x="13235940" y="36037140"/>
          <a:ext cx="360" cy="360"/>
        </a:xfrm>
        <a:prstGeom prst="rect">
          <a:avLst/>
        </a:prstGeom>
        <a:ln>
          <a:noFill/>
        </a:ln>
      </xdr:spPr>
    </xdr:pic>
    <xdr:clientData/>
  </xdr:oneCellAnchor>
  <xdr:oneCellAnchor>
    <xdr:from>
      <xdr:col>13</xdr:col>
      <xdr:colOff>0</xdr:colOff>
      <xdr:row>182</xdr:row>
      <xdr:rowOff>139320</xdr:rowOff>
    </xdr:from>
    <xdr:ext cx="360" cy="188925"/>
    <xdr:pic>
      <xdr:nvPicPr>
        <xdr:cNvPr id="1154" name="6 Imagen">
          <a:extLst>
            <a:ext uri="{FF2B5EF4-FFF2-40B4-BE49-F238E27FC236}">
              <a16:creationId xmlns:a16="http://schemas.microsoft.com/office/drawing/2014/main" id="{5DDFE67D-C7CA-4F40-B8EF-0805891B9A81}"/>
            </a:ext>
          </a:extLst>
        </xdr:cNvPr>
        <xdr:cNvPicPr/>
      </xdr:nvPicPr>
      <xdr:blipFill>
        <a:blip xmlns:r="http://schemas.openxmlformats.org/officeDocument/2006/relationships" r:embed="rId5"/>
        <a:stretch/>
      </xdr:blipFill>
      <xdr:spPr>
        <a:xfrm>
          <a:off x="13235940" y="35282760"/>
          <a:ext cx="360" cy="188925"/>
        </a:xfrm>
        <a:prstGeom prst="rect">
          <a:avLst/>
        </a:prstGeom>
        <a:ln>
          <a:noFill/>
        </a:ln>
      </xdr:spPr>
    </xdr:pic>
    <xdr:clientData/>
  </xdr:oneCellAnchor>
  <xdr:oneCellAnchor>
    <xdr:from>
      <xdr:col>13</xdr:col>
      <xdr:colOff>0</xdr:colOff>
      <xdr:row>184</xdr:row>
      <xdr:rowOff>139320</xdr:rowOff>
    </xdr:from>
    <xdr:ext cx="360" cy="188925"/>
    <xdr:pic>
      <xdr:nvPicPr>
        <xdr:cNvPr id="1155" name="6 Imagen">
          <a:extLst>
            <a:ext uri="{FF2B5EF4-FFF2-40B4-BE49-F238E27FC236}">
              <a16:creationId xmlns:a16="http://schemas.microsoft.com/office/drawing/2014/main" id="{C1E4666D-278E-4B97-86ED-339A2E8080CE}"/>
            </a:ext>
          </a:extLst>
        </xdr:cNvPr>
        <xdr:cNvPicPr/>
      </xdr:nvPicPr>
      <xdr:blipFill>
        <a:blip xmlns:r="http://schemas.openxmlformats.org/officeDocument/2006/relationships" r:embed="rId5"/>
        <a:stretch/>
      </xdr:blipFill>
      <xdr:spPr>
        <a:xfrm>
          <a:off x="13235940" y="35823780"/>
          <a:ext cx="360" cy="188925"/>
        </a:xfrm>
        <a:prstGeom prst="rect">
          <a:avLst/>
        </a:prstGeom>
        <a:ln>
          <a:noFill/>
        </a:ln>
      </xdr:spPr>
    </xdr:pic>
    <xdr:clientData/>
  </xdr:oneCellAnchor>
  <xdr:oneCellAnchor>
    <xdr:from>
      <xdr:col>13</xdr:col>
      <xdr:colOff>0</xdr:colOff>
      <xdr:row>185</xdr:row>
      <xdr:rowOff>139320</xdr:rowOff>
    </xdr:from>
    <xdr:ext cx="360" cy="188925"/>
    <xdr:pic>
      <xdr:nvPicPr>
        <xdr:cNvPr id="1157" name="6 Imagen">
          <a:extLst>
            <a:ext uri="{FF2B5EF4-FFF2-40B4-BE49-F238E27FC236}">
              <a16:creationId xmlns:a16="http://schemas.microsoft.com/office/drawing/2014/main" id="{2B2A9DD8-5EFB-4453-A63F-BB78571B2DB8}"/>
            </a:ext>
          </a:extLst>
        </xdr:cNvPr>
        <xdr:cNvPicPr/>
      </xdr:nvPicPr>
      <xdr:blipFill>
        <a:blip xmlns:r="http://schemas.openxmlformats.org/officeDocument/2006/relationships" r:embed="rId5"/>
        <a:stretch/>
      </xdr:blipFill>
      <xdr:spPr>
        <a:xfrm>
          <a:off x="13235940" y="36037140"/>
          <a:ext cx="360" cy="188925"/>
        </a:xfrm>
        <a:prstGeom prst="rect">
          <a:avLst/>
        </a:prstGeom>
        <a:ln>
          <a:noFill/>
        </a:ln>
      </xdr:spPr>
    </xdr:pic>
    <xdr:clientData/>
  </xdr:oneCellAnchor>
  <xdr:oneCellAnchor>
    <xdr:from>
      <xdr:col>14</xdr:col>
      <xdr:colOff>0</xdr:colOff>
      <xdr:row>184</xdr:row>
      <xdr:rowOff>205995</xdr:rowOff>
    </xdr:from>
    <xdr:ext cx="360" cy="188925"/>
    <xdr:pic>
      <xdr:nvPicPr>
        <xdr:cNvPr id="1158" name="6 Imagen">
          <a:extLst>
            <a:ext uri="{FF2B5EF4-FFF2-40B4-BE49-F238E27FC236}">
              <a16:creationId xmlns:a16="http://schemas.microsoft.com/office/drawing/2014/main" id="{2647E2B9-866C-4781-9F33-8E0AE3D2E1B3}"/>
            </a:ext>
          </a:extLst>
        </xdr:cNvPr>
        <xdr:cNvPicPr/>
      </xdr:nvPicPr>
      <xdr:blipFill>
        <a:blip xmlns:r="http://schemas.openxmlformats.org/officeDocument/2006/relationships" r:embed="rId5"/>
        <a:stretch/>
      </xdr:blipFill>
      <xdr:spPr>
        <a:xfrm>
          <a:off x="14660880" y="35890455"/>
          <a:ext cx="360" cy="188925"/>
        </a:xfrm>
        <a:prstGeom prst="rect">
          <a:avLst/>
        </a:prstGeom>
        <a:ln>
          <a:noFill/>
        </a:ln>
      </xdr:spPr>
    </xdr:pic>
    <xdr:clientData/>
  </xdr:oneCellAnchor>
  <xdr:oneCellAnchor>
    <xdr:from>
      <xdr:col>8</xdr:col>
      <xdr:colOff>788685</xdr:colOff>
      <xdr:row>230</xdr:row>
      <xdr:rowOff>4755</xdr:rowOff>
    </xdr:from>
    <xdr:ext cx="360" cy="247140"/>
    <xdr:pic>
      <xdr:nvPicPr>
        <xdr:cNvPr id="1468" name="6 Imagen">
          <a:extLst>
            <a:ext uri="{FF2B5EF4-FFF2-40B4-BE49-F238E27FC236}">
              <a16:creationId xmlns:a16="http://schemas.microsoft.com/office/drawing/2014/main" id="{E73AED1E-2897-4BB5-8DEB-1096FF3F5E90}"/>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231</xdr:row>
      <xdr:rowOff>4755</xdr:rowOff>
    </xdr:from>
    <xdr:ext cx="360" cy="247140"/>
    <xdr:pic>
      <xdr:nvPicPr>
        <xdr:cNvPr id="1469" name="6 Imagen">
          <a:extLst>
            <a:ext uri="{FF2B5EF4-FFF2-40B4-BE49-F238E27FC236}">
              <a16:creationId xmlns:a16="http://schemas.microsoft.com/office/drawing/2014/main" id="{7E6EDD33-3BA4-426E-96B7-BF5239B68214}"/>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232</xdr:row>
      <xdr:rowOff>4755</xdr:rowOff>
    </xdr:from>
    <xdr:ext cx="360" cy="247140"/>
    <xdr:pic>
      <xdr:nvPicPr>
        <xdr:cNvPr id="1470" name="6 Imagen">
          <a:extLst>
            <a:ext uri="{FF2B5EF4-FFF2-40B4-BE49-F238E27FC236}">
              <a16:creationId xmlns:a16="http://schemas.microsoft.com/office/drawing/2014/main" id="{1F8EA5FC-6C39-4C51-8CA2-1B4C8266A450}"/>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233</xdr:row>
      <xdr:rowOff>4755</xdr:rowOff>
    </xdr:from>
    <xdr:ext cx="360" cy="247140"/>
    <xdr:pic>
      <xdr:nvPicPr>
        <xdr:cNvPr id="1471" name="6 Imagen">
          <a:extLst>
            <a:ext uri="{FF2B5EF4-FFF2-40B4-BE49-F238E27FC236}">
              <a16:creationId xmlns:a16="http://schemas.microsoft.com/office/drawing/2014/main" id="{A61E7AD9-EB37-4D10-AF5A-A74838933A03}"/>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234</xdr:row>
      <xdr:rowOff>4755</xdr:rowOff>
    </xdr:from>
    <xdr:ext cx="360" cy="247140"/>
    <xdr:pic>
      <xdr:nvPicPr>
        <xdr:cNvPr id="1472" name="6 Imagen">
          <a:extLst>
            <a:ext uri="{FF2B5EF4-FFF2-40B4-BE49-F238E27FC236}">
              <a16:creationId xmlns:a16="http://schemas.microsoft.com/office/drawing/2014/main" id="{D107BDEA-39BB-46D9-943A-F7B5A9C4FC98}"/>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235</xdr:row>
      <xdr:rowOff>4755</xdr:rowOff>
    </xdr:from>
    <xdr:ext cx="360" cy="247140"/>
    <xdr:pic>
      <xdr:nvPicPr>
        <xdr:cNvPr id="1473" name="6 Imagen">
          <a:extLst>
            <a:ext uri="{FF2B5EF4-FFF2-40B4-BE49-F238E27FC236}">
              <a16:creationId xmlns:a16="http://schemas.microsoft.com/office/drawing/2014/main" id="{3497991B-FA51-4EC7-9A79-230D784B83D4}"/>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236</xdr:row>
      <xdr:rowOff>4755</xdr:rowOff>
    </xdr:from>
    <xdr:ext cx="360" cy="247140"/>
    <xdr:pic>
      <xdr:nvPicPr>
        <xdr:cNvPr id="1474" name="6 Imagen">
          <a:extLst>
            <a:ext uri="{FF2B5EF4-FFF2-40B4-BE49-F238E27FC236}">
              <a16:creationId xmlns:a16="http://schemas.microsoft.com/office/drawing/2014/main" id="{A1FF37EE-34D4-4F7A-8F34-EAA632193243}"/>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237</xdr:row>
      <xdr:rowOff>4755</xdr:rowOff>
    </xdr:from>
    <xdr:ext cx="360" cy="247140"/>
    <xdr:pic>
      <xdr:nvPicPr>
        <xdr:cNvPr id="1475" name="6 Imagen">
          <a:extLst>
            <a:ext uri="{FF2B5EF4-FFF2-40B4-BE49-F238E27FC236}">
              <a16:creationId xmlns:a16="http://schemas.microsoft.com/office/drawing/2014/main" id="{46B6A949-A767-45DE-AC29-A67A752E7DB2}"/>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238</xdr:row>
      <xdr:rowOff>4755</xdr:rowOff>
    </xdr:from>
    <xdr:ext cx="360" cy="247140"/>
    <xdr:pic>
      <xdr:nvPicPr>
        <xdr:cNvPr id="1476" name="6 Imagen">
          <a:extLst>
            <a:ext uri="{FF2B5EF4-FFF2-40B4-BE49-F238E27FC236}">
              <a16:creationId xmlns:a16="http://schemas.microsoft.com/office/drawing/2014/main" id="{F02F7F75-4C93-45D5-96DC-5B267985706B}"/>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239</xdr:row>
      <xdr:rowOff>4755</xdr:rowOff>
    </xdr:from>
    <xdr:ext cx="360" cy="247140"/>
    <xdr:pic>
      <xdr:nvPicPr>
        <xdr:cNvPr id="1477" name="6 Imagen">
          <a:extLst>
            <a:ext uri="{FF2B5EF4-FFF2-40B4-BE49-F238E27FC236}">
              <a16:creationId xmlns:a16="http://schemas.microsoft.com/office/drawing/2014/main" id="{CA84FEE0-6AF1-425C-8A58-FFAE6C729380}"/>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240</xdr:row>
      <xdr:rowOff>4755</xdr:rowOff>
    </xdr:from>
    <xdr:ext cx="360" cy="247140"/>
    <xdr:pic>
      <xdr:nvPicPr>
        <xdr:cNvPr id="1478" name="6 Imagen">
          <a:extLst>
            <a:ext uri="{FF2B5EF4-FFF2-40B4-BE49-F238E27FC236}">
              <a16:creationId xmlns:a16="http://schemas.microsoft.com/office/drawing/2014/main" id="{832D7946-6A1B-42AD-8998-4D98B23145FD}"/>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241</xdr:row>
      <xdr:rowOff>4755</xdr:rowOff>
    </xdr:from>
    <xdr:ext cx="360" cy="247140"/>
    <xdr:pic>
      <xdr:nvPicPr>
        <xdr:cNvPr id="1479" name="6 Imagen">
          <a:extLst>
            <a:ext uri="{FF2B5EF4-FFF2-40B4-BE49-F238E27FC236}">
              <a16:creationId xmlns:a16="http://schemas.microsoft.com/office/drawing/2014/main" id="{B8218A27-E6FD-42B9-87CE-A9240DD22FAA}"/>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242</xdr:row>
      <xdr:rowOff>4755</xdr:rowOff>
    </xdr:from>
    <xdr:ext cx="360" cy="247140"/>
    <xdr:pic>
      <xdr:nvPicPr>
        <xdr:cNvPr id="1480" name="6 Imagen">
          <a:extLst>
            <a:ext uri="{FF2B5EF4-FFF2-40B4-BE49-F238E27FC236}">
              <a16:creationId xmlns:a16="http://schemas.microsoft.com/office/drawing/2014/main" id="{7FB13EE2-3E22-4EAA-BCB5-E510DA7006A5}"/>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243</xdr:row>
      <xdr:rowOff>4755</xdr:rowOff>
    </xdr:from>
    <xdr:ext cx="360" cy="247140"/>
    <xdr:pic>
      <xdr:nvPicPr>
        <xdr:cNvPr id="1481" name="6 Imagen">
          <a:extLst>
            <a:ext uri="{FF2B5EF4-FFF2-40B4-BE49-F238E27FC236}">
              <a16:creationId xmlns:a16="http://schemas.microsoft.com/office/drawing/2014/main" id="{48A31251-0C2F-4A39-8E46-2D3E68C7BE46}"/>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244</xdr:row>
      <xdr:rowOff>4755</xdr:rowOff>
    </xdr:from>
    <xdr:ext cx="360" cy="247140"/>
    <xdr:pic>
      <xdr:nvPicPr>
        <xdr:cNvPr id="1482" name="6 Imagen">
          <a:extLst>
            <a:ext uri="{FF2B5EF4-FFF2-40B4-BE49-F238E27FC236}">
              <a16:creationId xmlns:a16="http://schemas.microsoft.com/office/drawing/2014/main" id="{09DB57D9-5D06-4516-BE4A-F21944FEAAA7}"/>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245</xdr:row>
      <xdr:rowOff>4755</xdr:rowOff>
    </xdr:from>
    <xdr:ext cx="360" cy="247140"/>
    <xdr:pic>
      <xdr:nvPicPr>
        <xdr:cNvPr id="1483" name="6 Imagen">
          <a:extLst>
            <a:ext uri="{FF2B5EF4-FFF2-40B4-BE49-F238E27FC236}">
              <a16:creationId xmlns:a16="http://schemas.microsoft.com/office/drawing/2014/main" id="{10A84654-6EAA-4943-84A9-AA60874AC9F2}"/>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246</xdr:row>
      <xdr:rowOff>4755</xdr:rowOff>
    </xdr:from>
    <xdr:ext cx="360" cy="247140"/>
    <xdr:pic>
      <xdr:nvPicPr>
        <xdr:cNvPr id="1484" name="6 Imagen">
          <a:extLst>
            <a:ext uri="{FF2B5EF4-FFF2-40B4-BE49-F238E27FC236}">
              <a16:creationId xmlns:a16="http://schemas.microsoft.com/office/drawing/2014/main" id="{83F61359-4907-472D-B05E-4FAB159A1F02}"/>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247</xdr:row>
      <xdr:rowOff>4755</xdr:rowOff>
    </xdr:from>
    <xdr:ext cx="360" cy="247140"/>
    <xdr:pic>
      <xdr:nvPicPr>
        <xdr:cNvPr id="1485" name="6 Imagen">
          <a:extLst>
            <a:ext uri="{FF2B5EF4-FFF2-40B4-BE49-F238E27FC236}">
              <a16:creationId xmlns:a16="http://schemas.microsoft.com/office/drawing/2014/main" id="{FA945CE0-D775-4F5D-96E8-101693C5234B}"/>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248</xdr:row>
      <xdr:rowOff>4755</xdr:rowOff>
    </xdr:from>
    <xdr:ext cx="360" cy="247140"/>
    <xdr:pic>
      <xdr:nvPicPr>
        <xdr:cNvPr id="1486" name="6 Imagen">
          <a:extLst>
            <a:ext uri="{FF2B5EF4-FFF2-40B4-BE49-F238E27FC236}">
              <a16:creationId xmlns:a16="http://schemas.microsoft.com/office/drawing/2014/main" id="{E8352306-7548-4526-BF40-847AC23FCE01}"/>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249</xdr:row>
      <xdr:rowOff>4755</xdr:rowOff>
    </xdr:from>
    <xdr:ext cx="360" cy="247140"/>
    <xdr:pic>
      <xdr:nvPicPr>
        <xdr:cNvPr id="1487" name="6 Imagen">
          <a:extLst>
            <a:ext uri="{FF2B5EF4-FFF2-40B4-BE49-F238E27FC236}">
              <a16:creationId xmlns:a16="http://schemas.microsoft.com/office/drawing/2014/main" id="{4F03A532-21C8-4429-BE7C-31C3AFFF3F5F}"/>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250</xdr:row>
      <xdr:rowOff>4755</xdr:rowOff>
    </xdr:from>
    <xdr:ext cx="360" cy="247140"/>
    <xdr:pic>
      <xdr:nvPicPr>
        <xdr:cNvPr id="1488" name="6 Imagen">
          <a:extLst>
            <a:ext uri="{FF2B5EF4-FFF2-40B4-BE49-F238E27FC236}">
              <a16:creationId xmlns:a16="http://schemas.microsoft.com/office/drawing/2014/main" id="{7611EF99-CC35-4118-B5F1-29420E731521}"/>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251</xdr:row>
      <xdr:rowOff>4755</xdr:rowOff>
    </xdr:from>
    <xdr:ext cx="360" cy="247140"/>
    <xdr:pic>
      <xdr:nvPicPr>
        <xdr:cNvPr id="1489" name="6 Imagen">
          <a:extLst>
            <a:ext uri="{FF2B5EF4-FFF2-40B4-BE49-F238E27FC236}">
              <a16:creationId xmlns:a16="http://schemas.microsoft.com/office/drawing/2014/main" id="{0E9B6D72-E232-492A-8CD4-A2742DA40454}"/>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14</xdr:col>
      <xdr:colOff>788685</xdr:colOff>
      <xdr:row>234</xdr:row>
      <xdr:rowOff>4755</xdr:rowOff>
    </xdr:from>
    <xdr:ext cx="360" cy="247140"/>
    <xdr:pic>
      <xdr:nvPicPr>
        <xdr:cNvPr id="1494" name="6 Imagen">
          <a:extLst>
            <a:ext uri="{FF2B5EF4-FFF2-40B4-BE49-F238E27FC236}">
              <a16:creationId xmlns:a16="http://schemas.microsoft.com/office/drawing/2014/main" id="{5CBCD99E-994B-47DC-A6C9-254BEE3F9740}"/>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235</xdr:row>
      <xdr:rowOff>4755</xdr:rowOff>
    </xdr:from>
    <xdr:ext cx="360" cy="247140"/>
    <xdr:pic>
      <xdr:nvPicPr>
        <xdr:cNvPr id="1495" name="6 Imagen">
          <a:extLst>
            <a:ext uri="{FF2B5EF4-FFF2-40B4-BE49-F238E27FC236}">
              <a16:creationId xmlns:a16="http://schemas.microsoft.com/office/drawing/2014/main" id="{BC398AED-A769-4FC4-B763-0CFA22F720DB}"/>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236</xdr:row>
      <xdr:rowOff>4755</xdr:rowOff>
    </xdr:from>
    <xdr:ext cx="360" cy="247140"/>
    <xdr:pic>
      <xdr:nvPicPr>
        <xdr:cNvPr id="1496" name="6 Imagen">
          <a:extLst>
            <a:ext uri="{FF2B5EF4-FFF2-40B4-BE49-F238E27FC236}">
              <a16:creationId xmlns:a16="http://schemas.microsoft.com/office/drawing/2014/main" id="{7CB64769-7038-4F7A-8335-992E1C65C346}"/>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237</xdr:row>
      <xdr:rowOff>4755</xdr:rowOff>
    </xdr:from>
    <xdr:ext cx="360" cy="247140"/>
    <xdr:pic>
      <xdr:nvPicPr>
        <xdr:cNvPr id="1497" name="6 Imagen">
          <a:extLst>
            <a:ext uri="{FF2B5EF4-FFF2-40B4-BE49-F238E27FC236}">
              <a16:creationId xmlns:a16="http://schemas.microsoft.com/office/drawing/2014/main" id="{AE7F6FFA-9C57-42E6-9187-D539A8E36A38}"/>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238</xdr:row>
      <xdr:rowOff>4755</xdr:rowOff>
    </xdr:from>
    <xdr:ext cx="360" cy="247140"/>
    <xdr:pic>
      <xdr:nvPicPr>
        <xdr:cNvPr id="1498" name="6 Imagen">
          <a:extLst>
            <a:ext uri="{FF2B5EF4-FFF2-40B4-BE49-F238E27FC236}">
              <a16:creationId xmlns:a16="http://schemas.microsoft.com/office/drawing/2014/main" id="{BF59FCD0-4BD8-44CA-A187-26767370B886}"/>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239</xdr:row>
      <xdr:rowOff>4755</xdr:rowOff>
    </xdr:from>
    <xdr:ext cx="360" cy="247140"/>
    <xdr:pic>
      <xdr:nvPicPr>
        <xdr:cNvPr id="1499" name="6 Imagen">
          <a:extLst>
            <a:ext uri="{FF2B5EF4-FFF2-40B4-BE49-F238E27FC236}">
              <a16:creationId xmlns:a16="http://schemas.microsoft.com/office/drawing/2014/main" id="{C6A2A89D-EFB0-4E04-9112-008102129438}"/>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240</xdr:row>
      <xdr:rowOff>4755</xdr:rowOff>
    </xdr:from>
    <xdr:ext cx="360" cy="247140"/>
    <xdr:pic>
      <xdr:nvPicPr>
        <xdr:cNvPr id="1500" name="6 Imagen">
          <a:extLst>
            <a:ext uri="{FF2B5EF4-FFF2-40B4-BE49-F238E27FC236}">
              <a16:creationId xmlns:a16="http://schemas.microsoft.com/office/drawing/2014/main" id="{3E923F53-FE19-4345-AA6C-E85F9C7414A6}"/>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241</xdr:row>
      <xdr:rowOff>4755</xdr:rowOff>
    </xdr:from>
    <xdr:ext cx="360" cy="247140"/>
    <xdr:pic>
      <xdr:nvPicPr>
        <xdr:cNvPr id="1501" name="6 Imagen">
          <a:extLst>
            <a:ext uri="{FF2B5EF4-FFF2-40B4-BE49-F238E27FC236}">
              <a16:creationId xmlns:a16="http://schemas.microsoft.com/office/drawing/2014/main" id="{A335B499-CC31-42B9-8EDC-A71795553A7B}"/>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242</xdr:row>
      <xdr:rowOff>4755</xdr:rowOff>
    </xdr:from>
    <xdr:ext cx="360" cy="247140"/>
    <xdr:pic>
      <xdr:nvPicPr>
        <xdr:cNvPr id="1502" name="6 Imagen">
          <a:extLst>
            <a:ext uri="{FF2B5EF4-FFF2-40B4-BE49-F238E27FC236}">
              <a16:creationId xmlns:a16="http://schemas.microsoft.com/office/drawing/2014/main" id="{2B5857FC-7F97-44B0-B5A9-F010B76B9B2F}"/>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243</xdr:row>
      <xdr:rowOff>4755</xdr:rowOff>
    </xdr:from>
    <xdr:ext cx="360" cy="247140"/>
    <xdr:pic>
      <xdr:nvPicPr>
        <xdr:cNvPr id="1503" name="6 Imagen">
          <a:extLst>
            <a:ext uri="{FF2B5EF4-FFF2-40B4-BE49-F238E27FC236}">
              <a16:creationId xmlns:a16="http://schemas.microsoft.com/office/drawing/2014/main" id="{D8B733BF-F9F4-4E83-B9F9-E17BD125F314}"/>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244</xdr:row>
      <xdr:rowOff>4755</xdr:rowOff>
    </xdr:from>
    <xdr:ext cx="360" cy="247140"/>
    <xdr:pic>
      <xdr:nvPicPr>
        <xdr:cNvPr id="1504" name="6 Imagen">
          <a:extLst>
            <a:ext uri="{FF2B5EF4-FFF2-40B4-BE49-F238E27FC236}">
              <a16:creationId xmlns:a16="http://schemas.microsoft.com/office/drawing/2014/main" id="{58AC3E8C-7F41-49F3-9646-3582B9AC75FB}"/>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14</xdr:col>
      <xdr:colOff>788685</xdr:colOff>
      <xdr:row>245</xdr:row>
      <xdr:rowOff>4755</xdr:rowOff>
    </xdr:from>
    <xdr:ext cx="360" cy="247140"/>
    <xdr:pic>
      <xdr:nvPicPr>
        <xdr:cNvPr id="1505" name="6 Imagen">
          <a:extLst>
            <a:ext uri="{FF2B5EF4-FFF2-40B4-BE49-F238E27FC236}">
              <a16:creationId xmlns:a16="http://schemas.microsoft.com/office/drawing/2014/main" id="{D1B086C3-1CBF-4965-AC43-2BB23609F499}"/>
            </a:ext>
          </a:extLst>
        </xdr:cNvPr>
        <xdr:cNvPicPr/>
      </xdr:nvPicPr>
      <xdr:blipFill>
        <a:blip xmlns:r="http://schemas.openxmlformats.org/officeDocument/2006/relationships" r:embed="rId5"/>
        <a:stretch/>
      </xdr:blipFill>
      <xdr:spPr>
        <a:xfrm>
          <a:off x="16921314" y="46258155"/>
          <a:ext cx="360" cy="247140"/>
        </a:xfrm>
        <a:prstGeom prst="rect">
          <a:avLst/>
        </a:prstGeom>
        <a:ln>
          <a:noFill/>
        </a:ln>
      </xdr:spPr>
    </xdr:pic>
    <xdr:clientData/>
  </xdr:oneCellAnchor>
  <xdr:oneCellAnchor>
    <xdr:from>
      <xdr:col>8</xdr:col>
      <xdr:colOff>788685</xdr:colOff>
      <xdr:row>230</xdr:row>
      <xdr:rowOff>4755</xdr:rowOff>
    </xdr:from>
    <xdr:ext cx="360" cy="247140"/>
    <xdr:pic>
      <xdr:nvPicPr>
        <xdr:cNvPr id="1512" name="6 Imagen">
          <a:extLst>
            <a:ext uri="{FF2B5EF4-FFF2-40B4-BE49-F238E27FC236}">
              <a16:creationId xmlns:a16="http://schemas.microsoft.com/office/drawing/2014/main" id="{25588020-8893-473A-B60D-0FD5B6E87A18}"/>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231</xdr:row>
      <xdr:rowOff>4755</xdr:rowOff>
    </xdr:from>
    <xdr:ext cx="360" cy="247140"/>
    <xdr:pic>
      <xdr:nvPicPr>
        <xdr:cNvPr id="1513" name="6 Imagen">
          <a:extLst>
            <a:ext uri="{FF2B5EF4-FFF2-40B4-BE49-F238E27FC236}">
              <a16:creationId xmlns:a16="http://schemas.microsoft.com/office/drawing/2014/main" id="{D4EA10C5-5F7E-4F9F-AC93-B019F7043612}"/>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232</xdr:row>
      <xdr:rowOff>4755</xdr:rowOff>
    </xdr:from>
    <xdr:ext cx="360" cy="247140"/>
    <xdr:pic>
      <xdr:nvPicPr>
        <xdr:cNvPr id="1514" name="6 Imagen">
          <a:extLst>
            <a:ext uri="{FF2B5EF4-FFF2-40B4-BE49-F238E27FC236}">
              <a16:creationId xmlns:a16="http://schemas.microsoft.com/office/drawing/2014/main" id="{888E39F3-E248-4AD6-923F-D0566C93BC7F}"/>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233</xdr:row>
      <xdr:rowOff>4755</xdr:rowOff>
    </xdr:from>
    <xdr:ext cx="360" cy="247140"/>
    <xdr:pic>
      <xdr:nvPicPr>
        <xdr:cNvPr id="1515" name="6 Imagen">
          <a:extLst>
            <a:ext uri="{FF2B5EF4-FFF2-40B4-BE49-F238E27FC236}">
              <a16:creationId xmlns:a16="http://schemas.microsoft.com/office/drawing/2014/main" id="{C450D907-A083-46B7-B075-9D5D0FED3C93}"/>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234</xdr:row>
      <xdr:rowOff>4755</xdr:rowOff>
    </xdr:from>
    <xdr:ext cx="360" cy="247140"/>
    <xdr:pic>
      <xdr:nvPicPr>
        <xdr:cNvPr id="1516" name="6 Imagen">
          <a:extLst>
            <a:ext uri="{FF2B5EF4-FFF2-40B4-BE49-F238E27FC236}">
              <a16:creationId xmlns:a16="http://schemas.microsoft.com/office/drawing/2014/main" id="{DBDAADC7-C1CD-466B-A1D9-330ED4ADD6E7}"/>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235</xdr:row>
      <xdr:rowOff>4755</xdr:rowOff>
    </xdr:from>
    <xdr:ext cx="360" cy="247140"/>
    <xdr:pic>
      <xdr:nvPicPr>
        <xdr:cNvPr id="1517" name="6 Imagen">
          <a:extLst>
            <a:ext uri="{FF2B5EF4-FFF2-40B4-BE49-F238E27FC236}">
              <a16:creationId xmlns:a16="http://schemas.microsoft.com/office/drawing/2014/main" id="{C2A3B974-378D-4049-A133-83CE3E25FB98}"/>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236</xdr:row>
      <xdr:rowOff>4755</xdr:rowOff>
    </xdr:from>
    <xdr:ext cx="360" cy="247140"/>
    <xdr:pic>
      <xdr:nvPicPr>
        <xdr:cNvPr id="1518" name="6 Imagen">
          <a:extLst>
            <a:ext uri="{FF2B5EF4-FFF2-40B4-BE49-F238E27FC236}">
              <a16:creationId xmlns:a16="http://schemas.microsoft.com/office/drawing/2014/main" id="{07C614CC-AC01-4C24-B373-3D331CB73E98}"/>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237</xdr:row>
      <xdr:rowOff>4755</xdr:rowOff>
    </xdr:from>
    <xdr:ext cx="360" cy="247140"/>
    <xdr:pic>
      <xdr:nvPicPr>
        <xdr:cNvPr id="1519" name="6 Imagen">
          <a:extLst>
            <a:ext uri="{FF2B5EF4-FFF2-40B4-BE49-F238E27FC236}">
              <a16:creationId xmlns:a16="http://schemas.microsoft.com/office/drawing/2014/main" id="{7C334C6E-3E91-400A-A942-28C9EF616845}"/>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238</xdr:row>
      <xdr:rowOff>4755</xdr:rowOff>
    </xdr:from>
    <xdr:ext cx="360" cy="247140"/>
    <xdr:pic>
      <xdr:nvPicPr>
        <xdr:cNvPr id="1520" name="6 Imagen">
          <a:extLst>
            <a:ext uri="{FF2B5EF4-FFF2-40B4-BE49-F238E27FC236}">
              <a16:creationId xmlns:a16="http://schemas.microsoft.com/office/drawing/2014/main" id="{A0CCFB4E-74E4-46FE-90D2-1F86DABF6791}"/>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239</xdr:row>
      <xdr:rowOff>4755</xdr:rowOff>
    </xdr:from>
    <xdr:ext cx="360" cy="247140"/>
    <xdr:pic>
      <xdr:nvPicPr>
        <xdr:cNvPr id="1521" name="6 Imagen">
          <a:extLst>
            <a:ext uri="{FF2B5EF4-FFF2-40B4-BE49-F238E27FC236}">
              <a16:creationId xmlns:a16="http://schemas.microsoft.com/office/drawing/2014/main" id="{C8158CBF-DBDD-4081-BA52-1377FA25DFAD}"/>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240</xdr:row>
      <xdr:rowOff>4755</xdr:rowOff>
    </xdr:from>
    <xdr:ext cx="360" cy="247140"/>
    <xdr:pic>
      <xdr:nvPicPr>
        <xdr:cNvPr id="1522" name="6 Imagen">
          <a:extLst>
            <a:ext uri="{FF2B5EF4-FFF2-40B4-BE49-F238E27FC236}">
              <a16:creationId xmlns:a16="http://schemas.microsoft.com/office/drawing/2014/main" id="{7413358C-2A94-45C4-AB91-8AEACA7054C9}"/>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241</xdr:row>
      <xdr:rowOff>4755</xdr:rowOff>
    </xdr:from>
    <xdr:ext cx="360" cy="247140"/>
    <xdr:pic>
      <xdr:nvPicPr>
        <xdr:cNvPr id="1523" name="6 Imagen">
          <a:extLst>
            <a:ext uri="{FF2B5EF4-FFF2-40B4-BE49-F238E27FC236}">
              <a16:creationId xmlns:a16="http://schemas.microsoft.com/office/drawing/2014/main" id="{4B8863ED-93E0-49FE-8E9F-53E5CEDE5254}"/>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242</xdr:row>
      <xdr:rowOff>4755</xdr:rowOff>
    </xdr:from>
    <xdr:ext cx="360" cy="247140"/>
    <xdr:pic>
      <xdr:nvPicPr>
        <xdr:cNvPr id="1524" name="6 Imagen">
          <a:extLst>
            <a:ext uri="{FF2B5EF4-FFF2-40B4-BE49-F238E27FC236}">
              <a16:creationId xmlns:a16="http://schemas.microsoft.com/office/drawing/2014/main" id="{E1EB778B-F1D0-4B7C-BFDE-28DA3456F39C}"/>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243</xdr:row>
      <xdr:rowOff>4755</xdr:rowOff>
    </xdr:from>
    <xdr:ext cx="360" cy="247140"/>
    <xdr:pic>
      <xdr:nvPicPr>
        <xdr:cNvPr id="1525" name="6 Imagen">
          <a:extLst>
            <a:ext uri="{FF2B5EF4-FFF2-40B4-BE49-F238E27FC236}">
              <a16:creationId xmlns:a16="http://schemas.microsoft.com/office/drawing/2014/main" id="{1C2BAD84-F87D-4E57-84C3-E103CDA40450}"/>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244</xdr:row>
      <xdr:rowOff>4755</xdr:rowOff>
    </xdr:from>
    <xdr:ext cx="360" cy="247140"/>
    <xdr:pic>
      <xdr:nvPicPr>
        <xdr:cNvPr id="1526" name="6 Imagen">
          <a:extLst>
            <a:ext uri="{FF2B5EF4-FFF2-40B4-BE49-F238E27FC236}">
              <a16:creationId xmlns:a16="http://schemas.microsoft.com/office/drawing/2014/main" id="{1A306FB4-946B-46BF-AF5D-1BF529FB65FC}"/>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245</xdr:row>
      <xdr:rowOff>4755</xdr:rowOff>
    </xdr:from>
    <xdr:ext cx="360" cy="247140"/>
    <xdr:pic>
      <xdr:nvPicPr>
        <xdr:cNvPr id="1527" name="6 Imagen">
          <a:extLst>
            <a:ext uri="{FF2B5EF4-FFF2-40B4-BE49-F238E27FC236}">
              <a16:creationId xmlns:a16="http://schemas.microsoft.com/office/drawing/2014/main" id="{FE987903-2BC5-4BD7-94EF-B5AE2F2669D7}"/>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246</xdr:row>
      <xdr:rowOff>4755</xdr:rowOff>
    </xdr:from>
    <xdr:ext cx="360" cy="247140"/>
    <xdr:pic>
      <xdr:nvPicPr>
        <xdr:cNvPr id="1528" name="6 Imagen">
          <a:extLst>
            <a:ext uri="{FF2B5EF4-FFF2-40B4-BE49-F238E27FC236}">
              <a16:creationId xmlns:a16="http://schemas.microsoft.com/office/drawing/2014/main" id="{142A28C4-D932-4FCB-9B58-626F94D04AC4}"/>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247</xdr:row>
      <xdr:rowOff>4755</xdr:rowOff>
    </xdr:from>
    <xdr:ext cx="360" cy="247140"/>
    <xdr:pic>
      <xdr:nvPicPr>
        <xdr:cNvPr id="1529" name="6 Imagen">
          <a:extLst>
            <a:ext uri="{FF2B5EF4-FFF2-40B4-BE49-F238E27FC236}">
              <a16:creationId xmlns:a16="http://schemas.microsoft.com/office/drawing/2014/main" id="{E87F7A65-889F-422C-B1EA-7DF961C07D60}"/>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248</xdr:row>
      <xdr:rowOff>4755</xdr:rowOff>
    </xdr:from>
    <xdr:ext cx="360" cy="247140"/>
    <xdr:pic>
      <xdr:nvPicPr>
        <xdr:cNvPr id="1530" name="6 Imagen">
          <a:extLst>
            <a:ext uri="{FF2B5EF4-FFF2-40B4-BE49-F238E27FC236}">
              <a16:creationId xmlns:a16="http://schemas.microsoft.com/office/drawing/2014/main" id="{4C65401A-6F88-4E51-9E84-AB8A0D1EF513}"/>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249</xdr:row>
      <xdr:rowOff>4755</xdr:rowOff>
    </xdr:from>
    <xdr:ext cx="360" cy="247140"/>
    <xdr:pic>
      <xdr:nvPicPr>
        <xdr:cNvPr id="1531" name="6 Imagen">
          <a:extLst>
            <a:ext uri="{FF2B5EF4-FFF2-40B4-BE49-F238E27FC236}">
              <a16:creationId xmlns:a16="http://schemas.microsoft.com/office/drawing/2014/main" id="{EE437166-8227-49C8-B494-DA11D025BE80}"/>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250</xdr:row>
      <xdr:rowOff>4755</xdr:rowOff>
    </xdr:from>
    <xdr:ext cx="360" cy="247140"/>
    <xdr:pic>
      <xdr:nvPicPr>
        <xdr:cNvPr id="1532" name="6 Imagen">
          <a:extLst>
            <a:ext uri="{FF2B5EF4-FFF2-40B4-BE49-F238E27FC236}">
              <a16:creationId xmlns:a16="http://schemas.microsoft.com/office/drawing/2014/main" id="{27474FC7-9553-4B93-B407-BBFB65BCE418}"/>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8</xdr:col>
      <xdr:colOff>788685</xdr:colOff>
      <xdr:row>251</xdr:row>
      <xdr:rowOff>4755</xdr:rowOff>
    </xdr:from>
    <xdr:ext cx="360" cy="247140"/>
    <xdr:pic>
      <xdr:nvPicPr>
        <xdr:cNvPr id="1533" name="6 Imagen">
          <a:extLst>
            <a:ext uri="{FF2B5EF4-FFF2-40B4-BE49-F238E27FC236}">
              <a16:creationId xmlns:a16="http://schemas.microsoft.com/office/drawing/2014/main" id="{92C5BDB6-EA6A-421D-B168-AA7BEDCD94BE}"/>
            </a:ext>
          </a:extLst>
        </xdr:cNvPr>
        <xdr:cNvPicPr/>
      </xdr:nvPicPr>
      <xdr:blipFill>
        <a:blip xmlns:r="http://schemas.openxmlformats.org/officeDocument/2006/relationships" r:embed="rId5"/>
        <a:stretch/>
      </xdr:blipFill>
      <xdr:spPr>
        <a:xfrm>
          <a:off x="9366628" y="46258155"/>
          <a:ext cx="360" cy="247140"/>
        </a:xfrm>
        <a:prstGeom prst="rect">
          <a:avLst/>
        </a:prstGeom>
        <a:ln>
          <a:noFill/>
        </a:ln>
      </xdr:spPr>
    </xdr:pic>
    <xdr:clientData/>
  </xdr:oneCellAnchor>
  <xdr:oneCellAnchor>
    <xdr:from>
      <xdr:col>6</xdr:col>
      <xdr:colOff>1080</xdr:colOff>
      <xdr:row>221</xdr:row>
      <xdr:rowOff>183600</xdr:rowOff>
    </xdr:from>
    <xdr:ext cx="360" cy="276620"/>
    <xdr:pic>
      <xdr:nvPicPr>
        <xdr:cNvPr id="1537" name="6 Imagen">
          <a:extLst>
            <a:ext uri="{FF2B5EF4-FFF2-40B4-BE49-F238E27FC236}">
              <a16:creationId xmlns:a16="http://schemas.microsoft.com/office/drawing/2014/main" id="{E7F956F4-43A9-48B3-817B-734A3742EA45}"/>
            </a:ext>
          </a:extLst>
        </xdr:cNvPr>
        <xdr:cNvPicPr/>
      </xdr:nvPicPr>
      <xdr:blipFill>
        <a:blip xmlns:r="http://schemas.openxmlformats.org/officeDocument/2006/relationships" r:embed="rId5"/>
        <a:stretch/>
      </xdr:blipFill>
      <xdr:spPr>
        <a:xfrm>
          <a:off x="6173280" y="34941686"/>
          <a:ext cx="360" cy="276620"/>
        </a:xfrm>
        <a:prstGeom prst="rect">
          <a:avLst/>
        </a:prstGeom>
        <a:ln>
          <a:noFill/>
        </a:ln>
      </xdr:spPr>
    </xdr:pic>
    <xdr:clientData/>
  </xdr:oneCellAnchor>
  <xdr:oneCellAnchor>
    <xdr:from>
      <xdr:col>6</xdr:col>
      <xdr:colOff>397080</xdr:colOff>
      <xdr:row>224</xdr:row>
      <xdr:rowOff>0</xdr:rowOff>
    </xdr:from>
    <xdr:ext cx="360" cy="188925"/>
    <xdr:pic>
      <xdr:nvPicPr>
        <xdr:cNvPr id="1538" name="6 Imagen">
          <a:extLst>
            <a:ext uri="{FF2B5EF4-FFF2-40B4-BE49-F238E27FC236}">
              <a16:creationId xmlns:a16="http://schemas.microsoft.com/office/drawing/2014/main" id="{DAEA060A-68FA-4D67-ADB9-45E023980B38}"/>
            </a:ext>
          </a:extLst>
        </xdr:cNvPr>
        <xdr:cNvPicPr/>
      </xdr:nvPicPr>
      <xdr:blipFill>
        <a:blip xmlns:r="http://schemas.openxmlformats.org/officeDocument/2006/relationships" r:embed="rId5"/>
        <a:stretch/>
      </xdr:blipFill>
      <xdr:spPr>
        <a:xfrm>
          <a:off x="6569280" y="35073771"/>
          <a:ext cx="360" cy="188925"/>
        </a:xfrm>
        <a:prstGeom prst="rect">
          <a:avLst/>
        </a:prstGeom>
        <a:ln>
          <a:noFill/>
        </a:ln>
      </xdr:spPr>
    </xdr:pic>
    <xdr:clientData/>
  </xdr:oneCellAnchor>
  <xdr:oneCellAnchor>
    <xdr:from>
      <xdr:col>6</xdr:col>
      <xdr:colOff>397080</xdr:colOff>
      <xdr:row>224</xdr:row>
      <xdr:rowOff>139320</xdr:rowOff>
    </xdr:from>
    <xdr:ext cx="360" cy="188925"/>
    <xdr:pic>
      <xdr:nvPicPr>
        <xdr:cNvPr id="1539" name="6 Imagen">
          <a:extLst>
            <a:ext uri="{FF2B5EF4-FFF2-40B4-BE49-F238E27FC236}">
              <a16:creationId xmlns:a16="http://schemas.microsoft.com/office/drawing/2014/main" id="{9689D97C-1910-46E0-AD6A-BDB8A0299647}"/>
            </a:ext>
          </a:extLst>
        </xdr:cNvPr>
        <xdr:cNvPicPr/>
      </xdr:nvPicPr>
      <xdr:blipFill>
        <a:blip xmlns:r="http://schemas.openxmlformats.org/officeDocument/2006/relationships" r:embed="rId5"/>
        <a:stretch/>
      </xdr:blipFill>
      <xdr:spPr>
        <a:xfrm>
          <a:off x="6569280" y="35213091"/>
          <a:ext cx="360" cy="188925"/>
        </a:xfrm>
        <a:prstGeom prst="rect">
          <a:avLst/>
        </a:prstGeom>
        <a:ln>
          <a:noFill/>
        </a:ln>
      </xdr:spPr>
    </xdr:pic>
    <xdr:clientData/>
  </xdr:oneCellAnchor>
  <xdr:oneCellAnchor>
    <xdr:from>
      <xdr:col>12</xdr:col>
      <xdr:colOff>1080</xdr:colOff>
      <xdr:row>221</xdr:row>
      <xdr:rowOff>183600</xdr:rowOff>
    </xdr:from>
    <xdr:ext cx="360" cy="276620"/>
    <xdr:pic>
      <xdr:nvPicPr>
        <xdr:cNvPr id="1540" name="6 Imagen">
          <a:extLst>
            <a:ext uri="{FF2B5EF4-FFF2-40B4-BE49-F238E27FC236}">
              <a16:creationId xmlns:a16="http://schemas.microsoft.com/office/drawing/2014/main" id="{F9AC1D65-B259-4383-B0AC-32F20F04EFFF}"/>
            </a:ext>
          </a:extLst>
        </xdr:cNvPr>
        <xdr:cNvPicPr/>
      </xdr:nvPicPr>
      <xdr:blipFill>
        <a:blip xmlns:r="http://schemas.openxmlformats.org/officeDocument/2006/relationships" r:embed="rId5"/>
        <a:stretch/>
      </xdr:blipFill>
      <xdr:spPr>
        <a:xfrm>
          <a:off x="6173280" y="45566143"/>
          <a:ext cx="360" cy="276620"/>
        </a:xfrm>
        <a:prstGeom prst="rect">
          <a:avLst/>
        </a:prstGeom>
        <a:ln>
          <a:noFill/>
        </a:ln>
      </xdr:spPr>
    </xdr:pic>
    <xdr:clientData/>
  </xdr:oneCellAnchor>
  <xdr:oneCellAnchor>
    <xdr:from>
      <xdr:col>12</xdr:col>
      <xdr:colOff>397080</xdr:colOff>
      <xdr:row>224</xdr:row>
      <xdr:rowOff>0</xdr:rowOff>
    </xdr:from>
    <xdr:ext cx="360" cy="188925"/>
    <xdr:pic>
      <xdr:nvPicPr>
        <xdr:cNvPr id="1541" name="6 Imagen">
          <a:extLst>
            <a:ext uri="{FF2B5EF4-FFF2-40B4-BE49-F238E27FC236}">
              <a16:creationId xmlns:a16="http://schemas.microsoft.com/office/drawing/2014/main" id="{84987901-5F37-4BAD-B7EC-50E148060CA3}"/>
            </a:ext>
          </a:extLst>
        </xdr:cNvPr>
        <xdr:cNvPicPr/>
      </xdr:nvPicPr>
      <xdr:blipFill>
        <a:blip xmlns:r="http://schemas.openxmlformats.org/officeDocument/2006/relationships" r:embed="rId5"/>
        <a:stretch/>
      </xdr:blipFill>
      <xdr:spPr>
        <a:xfrm>
          <a:off x="6569280" y="45600257"/>
          <a:ext cx="360" cy="188925"/>
        </a:xfrm>
        <a:prstGeom prst="rect">
          <a:avLst/>
        </a:prstGeom>
        <a:ln>
          <a:noFill/>
        </a:ln>
      </xdr:spPr>
    </xdr:pic>
    <xdr:clientData/>
  </xdr:oneCellAnchor>
  <xdr:oneCellAnchor>
    <xdr:from>
      <xdr:col>12</xdr:col>
      <xdr:colOff>397080</xdr:colOff>
      <xdr:row>224</xdr:row>
      <xdr:rowOff>139320</xdr:rowOff>
    </xdr:from>
    <xdr:ext cx="360" cy="188925"/>
    <xdr:pic>
      <xdr:nvPicPr>
        <xdr:cNvPr id="1542" name="6 Imagen">
          <a:extLst>
            <a:ext uri="{FF2B5EF4-FFF2-40B4-BE49-F238E27FC236}">
              <a16:creationId xmlns:a16="http://schemas.microsoft.com/office/drawing/2014/main" id="{CF3FBB8C-82D9-428A-B822-4AE07CFF31E4}"/>
            </a:ext>
          </a:extLst>
        </xdr:cNvPr>
        <xdr:cNvPicPr/>
      </xdr:nvPicPr>
      <xdr:blipFill>
        <a:blip xmlns:r="http://schemas.openxmlformats.org/officeDocument/2006/relationships" r:embed="rId5"/>
        <a:stretch/>
      </xdr:blipFill>
      <xdr:spPr>
        <a:xfrm>
          <a:off x="6569280" y="45739577"/>
          <a:ext cx="360" cy="188925"/>
        </a:xfrm>
        <a:prstGeom prst="rect">
          <a:avLst/>
        </a:prstGeom>
        <a:ln>
          <a:noFill/>
        </a:ln>
      </xdr:spPr>
    </xdr:pic>
    <xdr:clientData/>
  </xdr:oneCellAnchor>
  <xdr:oneCellAnchor>
    <xdr:from>
      <xdr:col>5</xdr:col>
      <xdr:colOff>1257300</xdr:colOff>
      <xdr:row>133</xdr:row>
      <xdr:rowOff>0</xdr:rowOff>
    </xdr:from>
    <xdr:ext cx="0" cy="85725"/>
    <xdr:pic>
      <xdr:nvPicPr>
        <xdr:cNvPr id="5"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BC71A95A-0B3E-431F-8E30-8C99A05224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133</xdr:row>
      <xdr:rowOff>0</xdr:rowOff>
    </xdr:from>
    <xdr:ext cx="0" cy="85725"/>
    <xdr:pic>
      <xdr:nvPicPr>
        <xdr:cNvPr id="6"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D2C468DE-21FD-4545-8CF5-9F14A37463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133</xdr:row>
      <xdr:rowOff>0</xdr:rowOff>
    </xdr:from>
    <xdr:ext cx="0" cy="85725"/>
    <xdr:pic>
      <xdr:nvPicPr>
        <xdr:cNvPr id="8"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5793D36C-29A8-4F58-8D23-66B8BCFE6C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133</xdr:row>
      <xdr:rowOff>0</xdr:rowOff>
    </xdr:from>
    <xdr:ext cx="0" cy="85725"/>
    <xdr:pic>
      <xdr:nvPicPr>
        <xdr:cNvPr id="19"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F52D3AEE-A46F-4B6C-8198-0351587C53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133</xdr:row>
      <xdr:rowOff>0</xdr:rowOff>
    </xdr:from>
    <xdr:ext cx="0" cy="85725"/>
    <xdr:pic>
      <xdr:nvPicPr>
        <xdr:cNvPr id="20"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170153DA-7222-4377-BFAC-1D26A2FE15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133</xdr:row>
      <xdr:rowOff>0</xdr:rowOff>
    </xdr:from>
    <xdr:ext cx="0" cy="85725"/>
    <xdr:pic>
      <xdr:nvPicPr>
        <xdr:cNvPr id="22"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868FB2C8-C658-4ACE-9559-5412A281E0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133</xdr:row>
      <xdr:rowOff>0</xdr:rowOff>
    </xdr:from>
    <xdr:ext cx="0" cy="85725"/>
    <xdr:pic>
      <xdr:nvPicPr>
        <xdr:cNvPr id="23"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21422F2A-9AA9-40EC-9097-A5F05F45FA9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133</xdr:row>
      <xdr:rowOff>0</xdr:rowOff>
    </xdr:from>
    <xdr:ext cx="0" cy="85725"/>
    <xdr:pic>
      <xdr:nvPicPr>
        <xdr:cNvPr id="24"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F3667BCE-7308-4393-8D37-1B92CBBFCB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absolute">
    <xdr:from>
      <xdr:col>0</xdr:col>
      <xdr:colOff>861332</xdr:colOff>
      <xdr:row>0</xdr:row>
      <xdr:rowOff>103142</xdr:rowOff>
    </xdr:from>
    <xdr:to>
      <xdr:col>0</xdr:col>
      <xdr:colOff>1242332</xdr:colOff>
      <xdr:row>0</xdr:row>
      <xdr:rowOff>371747</xdr:rowOff>
    </xdr:to>
    <xdr:sp macro="" textlink="">
      <xdr:nvSpPr>
        <xdr:cNvPr id="2" name="15 Flecha derecha">
          <a:hlinkClick xmlns:r="http://schemas.openxmlformats.org/officeDocument/2006/relationships" r:id="rId1"/>
          <a:extLst>
            <a:ext uri="{FF2B5EF4-FFF2-40B4-BE49-F238E27FC236}">
              <a16:creationId xmlns:a16="http://schemas.microsoft.com/office/drawing/2014/main" id="{FD3A936D-910E-488E-B450-B5AF9F7D8A09}"/>
            </a:ext>
          </a:extLst>
        </xdr:cNvPr>
        <xdr:cNvSpPr/>
      </xdr:nvSpPr>
      <xdr:spPr>
        <a:xfrm>
          <a:off x="861332" y="103142"/>
          <a:ext cx="381000" cy="26860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0</xdr:col>
      <xdr:colOff>387531</xdr:colOff>
      <xdr:row>0</xdr:row>
      <xdr:rowOff>103142</xdr:rowOff>
    </xdr:from>
    <xdr:to>
      <xdr:col>0</xdr:col>
      <xdr:colOff>764177</xdr:colOff>
      <xdr:row>0</xdr:row>
      <xdr:rowOff>371747</xdr:rowOff>
    </xdr:to>
    <xdr:sp macro="" textlink="">
      <xdr:nvSpPr>
        <xdr:cNvPr id="3" name="21 Flecha derecha">
          <a:hlinkClick xmlns:r="http://schemas.openxmlformats.org/officeDocument/2006/relationships" r:id="rId2"/>
          <a:extLst>
            <a:ext uri="{FF2B5EF4-FFF2-40B4-BE49-F238E27FC236}">
              <a16:creationId xmlns:a16="http://schemas.microsoft.com/office/drawing/2014/main" id="{6ED249B2-836C-4141-8D1E-57F05995C884}"/>
            </a:ext>
          </a:extLst>
        </xdr:cNvPr>
        <xdr:cNvSpPr/>
      </xdr:nvSpPr>
      <xdr:spPr>
        <a:xfrm rot="10800000">
          <a:off x="387531" y="103142"/>
          <a:ext cx="376646" cy="26860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4</xdr:col>
      <xdr:colOff>1257300</xdr:colOff>
      <xdr:row>158</xdr:row>
      <xdr:rowOff>0</xdr:rowOff>
    </xdr:from>
    <xdr:to>
      <xdr:col>4</xdr:col>
      <xdr:colOff>1257300</xdr:colOff>
      <xdr:row>158</xdr:row>
      <xdr:rowOff>93676</xdr:rowOff>
    </xdr:to>
    <xdr:pic>
      <xdr:nvPicPr>
        <xdr:cNvPr id="7"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42210A97-2575-45B9-97E4-FE6968C3AF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6654760"/>
          <a:ext cx="0" cy="9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1080</xdr:colOff>
      <xdr:row>178</xdr:row>
      <xdr:rowOff>183600</xdr:rowOff>
    </xdr:from>
    <xdr:ext cx="360" cy="276620"/>
    <xdr:pic>
      <xdr:nvPicPr>
        <xdr:cNvPr id="9" name="6 Imagen">
          <a:extLst>
            <a:ext uri="{FF2B5EF4-FFF2-40B4-BE49-F238E27FC236}">
              <a16:creationId xmlns:a16="http://schemas.microsoft.com/office/drawing/2014/main" id="{45ABA127-6E01-4A72-BF0D-93B2D30CF4FB}"/>
            </a:ext>
          </a:extLst>
        </xdr:cNvPr>
        <xdr:cNvPicPr/>
      </xdr:nvPicPr>
      <xdr:blipFill>
        <a:blip xmlns:r="http://schemas.openxmlformats.org/officeDocument/2006/relationships" r:embed="rId5"/>
        <a:stretch/>
      </xdr:blipFill>
      <xdr:spPr>
        <a:xfrm>
          <a:off x="6074220" y="30861720"/>
          <a:ext cx="360" cy="276620"/>
        </a:xfrm>
        <a:prstGeom prst="rect">
          <a:avLst/>
        </a:prstGeom>
        <a:ln>
          <a:noFill/>
        </a:ln>
      </xdr:spPr>
    </xdr:pic>
    <xdr:clientData/>
  </xdr:oneCellAnchor>
  <xdr:oneCellAnchor>
    <xdr:from>
      <xdr:col>6</xdr:col>
      <xdr:colOff>0</xdr:colOff>
      <xdr:row>183</xdr:row>
      <xdr:rowOff>118080</xdr:rowOff>
    </xdr:from>
    <xdr:ext cx="237473" cy="7560"/>
    <xdr:pic>
      <xdr:nvPicPr>
        <xdr:cNvPr id="10" name="6 Imagen">
          <a:extLst>
            <a:ext uri="{FF2B5EF4-FFF2-40B4-BE49-F238E27FC236}">
              <a16:creationId xmlns:a16="http://schemas.microsoft.com/office/drawing/2014/main" id="{FB219C9C-7A8C-487A-B349-4F4B323AC7E1}"/>
            </a:ext>
          </a:extLst>
        </xdr:cNvPr>
        <xdr:cNvPicPr/>
      </xdr:nvPicPr>
      <xdr:blipFill>
        <a:blip xmlns:r="http://schemas.openxmlformats.org/officeDocument/2006/relationships" r:embed="rId5"/>
        <a:stretch/>
      </xdr:blipFill>
      <xdr:spPr>
        <a:xfrm>
          <a:off x="9464040" y="31939200"/>
          <a:ext cx="237473" cy="7560"/>
        </a:xfrm>
        <a:prstGeom prst="rect">
          <a:avLst/>
        </a:prstGeom>
        <a:ln>
          <a:noFill/>
        </a:ln>
      </xdr:spPr>
    </xdr:pic>
    <xdr:clientData/>
  </xdr:oneCellAnchor>
  <xdr:oneCellAnchor>
    <xdr:from>
      <xdr:col>5</xdr:col>
      <xdr:colOff>0</xdr:colOff>
      <xdr:row>183</xdr:row>
      <xdr:rowOff>139320</xdr:rowOff>
    </xdr:from>
    <xdr:ext cx="360" cy="188925"/>
    <xdr:pic>
      <xdr:nvPicPr>
        <xdr:cNvPr id="11" name="6 Imagen">
          <a:extLst>
            <a:ext uri="{FF2B5EF4-FFF2-40B4-BE49-F238E27FC236}">
              <a16:creationId xmlns:a16="http://schemas.microsoft.com/office/drawing/2014/main" id="{D566BC72-546C-4603-AD06-FDDE823E73BB}"/>
            </a:ext>
          </a:extLst>
        </xdr:cNvPr>
        <xdr:cNvPicPr/>
      </xdr:nvPicPr>
      <xdr:blipFill>
        <a:blip xmlns:r="http://schemas.openxmlformats.org/officeDocument/2006/relationships" r:embed="rId5"/>
        <a:stretch/>
      </xdr:blipFill>
      <xdr:spPr>
        <a:xfrm>
          <a:off x="6470220" y="31960440"/>
          <a:ext cx="360" cy="188925"/>
        </a:xfrm>
        <a:prstGeom prst="rect">
          <a:avLst/>
        </a:prstGeom>
        <a:ln>
          <a:noFill/>
        </a:ln>
      </xdr:spPr>
    </xdr:pic>
    <xdr:clientData/>
  </xdr:oneCellAnchor>
  <xdr:oneCellAnchor>
    <xdr:from>
      <xdr:col>5</xdr:col>
      <xdr:colOff>0</xdr:colOff>
      <xdr:row>183</xdr:row>
      <xdr:rowOff>139320</xdr:rowOff>
    </xdr:from>
    <xdr:ext cx="360" cy="360"/>
    <xdr:pic>
      <xdr:nvPicPr>
        <xdr:cNvPr id="12" name="6 Imagen">
          <a:extLst>
            <a:ext uri="{FF2B5EF4-FFF2-40B4-BE49-F238E27FC236}">
              <a16:creationId xmlns:a16="http://schemas.microsoft.com/office/drawing/2014/main" id="{74A4C58A-5B80-4624-ACFF-24E59D2B280E}"/>
            </a:ext>
          </a:extLst>
        </xdr:cNvPr>
        <xdr:cNvPicPr/>
      </xdr:nvPicPr>
      <xdr:blipFill>
        <a:blip xmlns:r="http://schemas.openxmlformats.org/officeDocument/2006/relationships" r:embed="rId5"/>
        <a:stretch/>
      </xdr:blipFill>
      <xdr:spPr>
        <a:xfrm>
          <a:off x="6074220" y="31960440"/>
          <a:ext cx="360" cy="360"/>
        </a:xfrm>
        <a:prstGeom prst="rect">
          <a:avLst/>
        </a:prstGeom>
        <a:ln>
          <a:noFill/>
        </a:ln>
      </xdr:spPr>
    </xdr:pic>
    <xdr:clientData/>
  </xdr:oneCellAnchor>
  <xdr:oneCellAnchor>
    <xdr:from>
      <xdr:col>6</xdr:col>
      <xdr:colOff>1080</xdr:colOff>
      <xdr:row>210</xdr:row>
      <xdr:rowOff>0</xdr:rowOff>
    </xdr:from>
    <xdr:ext cx="360" cy="332495"/>
    <xdr:pic>
      <xdr:nvPicPr>
        <xdr:cNvPr id="13" name="6 Imagen">
          <a:extLst>
            <a:ext uri="{FF2B5EF4-FFF2-40B4-BE49-F238E27FC236}">
              <a16:creationId xmlns:a16="http://schemas.microsoft.com/office/drawing/2014/main" id="{54846DE5-7F6F-4811-86BC-BD58FB7C2B21}"/>
            </a:ext>
          </a:extLst>
        </xdr:cNvPr>
        <xdr:cNvPicPr/>
      </xdr:nvPicPr>
      <xdr:blipFill>
        <a:blip xmlns:r="http://schemas.openxmlformats.org/officeDocument/2006/relationships" r:embed="rId5"/>
        <a:stretch/>
      </xdr:blipFill>
      <xdr:spPr>
        <a:xfrm>
          <a:off x="6074220" y="36210240"/>
          <a:ext cx="360" cy="332495"/>
        </a:xfrm>
        <a:prstGeom prst="rect">
          <a:avLst/>
        </a:prstGeom>
        <a:ln>
          <a:noFill/>
        </a:ln>
      </xdr:spPr>
    </xdr:pic>
    <xdr:clientData/>
  </xdr:oneCellAnchor>
  <xdr:oneCellAnchor>
    <xdr:from>
      <xdr:col>6</xdr:col>
      <xdr:colOff>0</xdr:colOff>
      <xdr:row>210</xdr:row>
      <xdr:rowOff>0</xdr:rowOff>
    </xdr:from>
    <xdr:ext cx="360" cy="360"/>
    <xdr:pic>
      <xdr:nvPicPr>
        <xdr:cNvPr id="14" name="6 Imagen">
          <a:extLst>
            <a:ext uri="{FF2B5EF4-FFF2-40B4-BE49-F238E27FC236}">
              <a16:creationId xmlns:a16="http://schemas.microsoft.com/office/drawing/2014/main" id="{720681F6-E0EF-492B-8AB8-016BC4D18E20}"/>
            </a:ext>
          </a:extLst>
        </xdr:cNvPr>
        <xdr:cNvPicPr/>
      </xdr:nvPicPr>
      <xdr:blipFill>
        <a:blip xmlns:r="http://schemas.openxmlformats.org/officeDocument/2006/relationships" r:embed="rId5"/>
        <a:stretch/>
      </xdr:blipFill>
      <xdr:spPr>
        <a:xfrm>
          <a:off x="6073140" y="36210240"/>
          <a:ext cx="360" cy="360"/>
        </a:xfrm>
        <a:prstGeom prst="rect">
          <a:avLst/>
        </a:prstGeom>
        <a:ln>
          <a:noFill/>
        </a:ln>
      </xdr:spPr>
    </xdr:pic>
    <xdr:clientData/>
  </xdr:oneCellAnchor>
  <xdr:oneCellAnchor>
    <xdr:from>
      <xdr:col>9</xdr:col>
      <xdr:colOff>0</xdr:colOff>
      <xdr:row>210</xdr:row>
      <xdr:rowOff>0</xdr:rowOff>
    </xdr:from>
    <xdr:ext cx="126255" cy="7200"/>
    <xdr:pic>
      <xdr:nvPicPr>
        <xdr:cNvPr id="15" name="6 Imagen">
          <a:extLst>
            <a:ext uri="{FF2B5EF4-FFF2-40B4-BE49-F238E27FC236}">
              <a16:creationId xmlns:a16="http://schemas.microsoft.com/office/drawing/2014/main" id="{68C019E6-495B-49B5-96D9-02F16B409802}"/>
            </a:ext>
          </a:extLst>
        </xdr:cNvPr>
        <xdr:cNvPicPr/>
      </xdr:nvPicPr>
      <xdr:blipFill>
        <a:blip xmlns:r="http://schemas.openxmlformats.org/officeDocument/2006/relationships" r:embed="rId5"/>
        <a:stretch/>
      </xdr:blipFill>
      <xdr:spPr>
        <a:xfrm>
          <a:off x="9464040" y="36210240"/>
          <a:ext cx="126255" cy="7200"/>
        </a:xfrm>
        <a:prstGeom prst="rect">
          <a:avLst/>
        </a:prstGeom>
        <a:ln>
          <a:noFill/>
        </a:ln>
      </xdr:spPr>
    </xdr:pic>
    <xdr:clientData/>
  </xdr:oneCellAnchor>
  <xdr:oneCellAnchor>
    <xdr:from>
      <xdr:col>6</xdr:col>
      <xdr:colOff>1080</xdr:colOff>
      <xdr:row>210</xdr:row>
      <xdr:rowOff>0</xdr:rowOff>
    </xdr:from>
    <xdr:ext cx="360" cy="276620"/>
    <xdr:pic>
      <xdr:nvPicPr>
        <xdr:cNvPr id="16" name="6 Imagen">
          <a:extLst>
            <a:ext uri="{FF2B5EF4-FFF2-40B4-BE49-F238E27FC236}">
              <a16:creationId xmlns:a16="http://schemas.microsoft.com/office/drawing/2014/main" id="{AD66D3A5-89DE-43C4-96B3-2BFC91EF25E6}"/>
            </a:ext>
          </a:extLst>
        </xdr:cNvPr>
        <xdr:cNvPicPr/>
      </xdr:nvPicPr>
      <xdr:blipFill>
        <a:blip xmlns:r="http://schemas.openxmlformats.org/officeDocument/2006/relationships" r:embed="rId5"/>
        <a:stretch/>
      </xdr:blipFill>
      <xdr:spPr>
        <a:xfrm>
          <a:off x="6074220" y="36210240"/>
          <a:ext cx="360" cy="276620"/>
        </a:xfrm>
        <a:prstGeom prst="rect">
          <a:avLst/>
        </a:prstGeom>
        <a:ln>
          <a:noFill/>
        </a:ln>
      </xdr:spPr>
    </xdr:pic>
    <xdr:clientData/>
  </xdr:oneCellAnchor>
  <xdr:oneCellAnchor>
    <xdr:from>
      <xdr:col>6</xdr:col>
      <xdr:colOff>1080</xdr:colOff>
      <xdr:row>214</xdr:row>
      <xdr:rowOff>183600</xdr:rowOff>
    </xdr:from>
    <xdr:ext cx="360" cy="276620"/>
    <xdr:pic>
      <xdr:nvPicPr>
        <xdr:cNvPr id="17" name="6 Imagen">
          <a:extLst>
            <a:ext uri="{FF2B5EF4-FFF2-40B4-BE49-F238E27FC236}">
              <a16:creationId xmlns:a16="http://schemas.microsoft.com/office/drawing/2014/main" id="{DE224480-3A91-4D00-9D59-B03324D6E84F}"/>
            </a:ext>
          </a:extLst>
        </xdr:cNvPr>
        <xdr:cNvPicPr/>
      </xdr:nvPicPr>
      <xdr:blipFill>
        <a:blip xmlns:r="http://schemas.openxmlformats.org/officeDocument/2006/relationships" r:embed="rId5"/>
        <a:stretch/>
      </xdr:blipFill>
      <xdr:spPr>
        <a:xfrm>
          <a:off x="6074220" y="37506360"/>
          <a:ext cx="360" cy="276620"/>
        </a:xfrm>
        <a:prstGeom prst="rect">
          <a:avLst/>
        </a:prstGeom>
        <a:ln>
          <a:noFill/>
        </a:ln>
      </xdr:spPr>
    </xdr:pic>
    <xdr:clientData/>
  </xdr:oneCellAnchor>
  <xdr:twoCellAnchor editAs="oneCell">
    <xdr:from>
      <xdr:col>16</xdr:col>
      <xdr:colOff>42183</xdr:colOff>
      <xdr:row>0</xdr:row>
      <xdr:rowOff>51707</xdr:rowOff>
    </xdr:from>
    <xdr:to>
      <xdr:col>16</xdr:col>
      <xdr:colOff>436518</xdr:colOff>
      <xdr:row>0</xdr:row>
      <xdr:rowOff>403172</xdr:rowOff>
    </xdr:to>
    <xdr:pic>
      <xdr:nvPicPr>
        <xdr:cNvPr id="18" name="6 Imagen">
          <a:hlinkClick xmlns:r="http://schemas.openxmlformats.org/officeDocument/2006/relationships" r:id="rId6"/>
          <a:extLst>
            <a:ext uri="{FF2B5EF4-FFF2-40B4-BE49-F238E27FC236}">
              <a16:creationId xmlns:a16="http://schemas.microsoft.com/office/drawing/2014/main" id="{4436ECD7-A03D-4AA7-A976-91B820937A5D}"/>
            </a:ext>
          </a:extLst>
        </xdr:cNvPr>
        <xdr:cNvPicPr/>
      </xdr:nvPicPr>
      <xdr:blipFill>
        <a:blip xmlns:r="http://schemas.openxmlformats.org/officeDocument/2006/relationships" r:embed="rId5">
          <a:lum bright="56000"/>
        </a:blip>
        <a:stretch/>
      </xdr:blipFill>
      <xdr:spPr>
        <a:xfrm>
          <a:off x="16509003" y="1065167"/>
          <a:ext cx="390525" cy="359085"/>
        </a:xfrm>
        <a:prstGeom prst="rect">
          <a:avLst/>
        </a:prstGeom>
        <a:ln>
          <a:noFill/>
        </a:ln>
      </xdr:spPr>
    </xdr:pic>
    <xdr:clientData/>
  </xdr:twoCellAnchor>
  <xdr:twoCellAnchor editAs="oneCell">
    <xdr:from>
      <xdr:col>4</xdr:col>
      <xdr:colOff>1257300</xdr:colOff>
      <xdr:row>155</xdr:row>
      <xdr:rowOff>0</xdr:rowOff>
    </xdr:from>
    <xdr:to>
      <xdr:col>4</xdr:col>
      <xdr:colOff>1257300</xdr:colOff>
      <xdr:row>155</xdr:row>
      <xdr:rowOff>93676</xdr:rowOff>
    </xdr:to>
    <xdr:pic>
      <xdr:nvPicPr>
        <xdr:cNvPr id="21"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7D93E014-C6FC-4302-BC9D-0F7EFC11B5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605480"/>
          <a:ext cx="0" cy="9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1080</xdr:colOff>
      <xdr:row>176</xdr:row>
      <xdr:rowOff>183600</xdr:rowOff>
    </xdr:from>
    <xdr:ext cx="360" cy="276620"/>
    <xdr:pic>
      <xdr:nvPicPr>
        <xdr:cNvPr id="23" name="6 Imagen">
          <a:extLst>
            <a:ext uri="{FF2B5EF4-FFF2-40B4-BE49-F238E27FC236}">
              <a16:creationId xmlns:a16="http://schemas.microsoft.com/office/drawing/2014/main" id="{EB9ABE2B-8527-4FED-9400-5D86C18190EA}"/>
            </a:ext>
          </a:extLst>
        </xdr:cNvPr>
        <xdr:cNvPicPr/>
      </xdr:nvPicPr>
      <xdr:blipFill>
        <a:blip xmlns:r="http://schemas.openxmlformats.org/officeDocument/2006/relationships" r:embed="rId5"/>
        <a:stretch/>
      </xdr:blipFill>
      <xdr:spPr>
        <a:xfrm>
          <a:off x="6219000" y="33368700"/>
          <a:ext cx="360" cy="276620"/>
        </a:xfrm>
        <a:prstGeom prst="rect">
          <a:avLst/>
        </a:prstGeom>
        <a:ln>
          <a:noFill/>
        </a:ln>
      </xdr:spPr>
    </xdr:pic>
    <xdr:clientData/>
  </xdr:oneCellAnchor>
  <xdr:oneCellAnchor>
    <xdr:from>
      <xdr:col>5</xdr:col>
      <xdr:colOff>0</xdr:colOff>
      <xdr:row>180</xdr:row>
      <xdr:rowOff>139320</xdr:rowOff>
    </xdr:from>
    <xdr:ext cx="360" cy="188925"/>
    <xdr:pic>
      <xdr:nvPicPr>
        <xdr:cNvPr id="25" name="6 Imagen">
          <a:extLst>
            <a:ext uri="{FF2B5EF4-FFF2-40B4-BE49-F238E27FC236}">
              <a16:creationId xmlns:a16="http://schemas.microsoft.com/office/drawing/2014/main" id="{2452575D-5312-47B0-8FC7-5F1EE167F90E}"/>
            </a:ext>
          </a:extLst>
        </xdr:cNvPr>
        <xdr:cNvPicPr/>
      </xdr:nvPicPr>
      <xdr:blipFill>
        <a:blip xmlns:r="http://schemas.openxmlformats.org/officeDocument/2006/relationships" r:embed="rId5"/>
        <a:stretch/>
      </xdr:blipFill>
      <xdr:spPr>
        <a:xfrm>
          <a:off x="6615000" y="34391220"/>
          <a:ext cx="360" cy="188925"/>
        </a:xfrm>
        <a:prstGeom prst="rect">
          <a:avLst/>
        </a:prstGeom>
        <a:ln>
          <a:noFill/>
        </a:ln>
      </xdr:spPr>
    </xdr:pic>
    <xdr:clientData/>
  </xdr:oneCellAnchor>
  <xdr:oneCellAnchor>
    <xdr:from>
      <xdr:col>5</xdr:col>
      <xdr:colOff>0</xdr:colOff>
      <xdr:row>180</xdr:row>
      <xdr:rowOff>139320</xdr:rowOff>
    </xdr:from>
    <xdr:ext cx="360" cy="360"/>
    <xdr:pic>
      <xdr:nvPicPr>
        <xdr:cNvPr id="26" name="6 Imagen">
          <a:extLst>
            <a:ext uri="{FF2B5EF4-FFF2-40B4-BE49-F238E27FC236}">
              <a16:creationId xmlns:a16="http://schemas.microsoft.com/office/drawing/2014/main" id="{16D9201F-A403-439C-B98F-A4EF2E585B98}"/>
            </a:ext>
          </a:extLst>
        </xdr:cNvPr>
        <xdr:cNvPicPr/>
      </xdr:nvPicPr>
      <xdr:blipFill>
        <a:blip xmlns:r="http://schemas.openxmlformats.org/officeDocument/2006/relationships" r:embed="rId5"/>
        <a:stretch/>
      </xdr:blipFill>
      <xdr:spPr>
        <a:xfrm>
          <a:off x="6219000" y="34391220"/>
          <a:ext cx="360" cy="360"/>
        </a:xfrm>
        <a:prstGeom prst="rect">
          <a:avLst/>
        </a:prstGeom>
        <a:ln>
          <a:noFill/>
        </a:ln>
      </xdr:spPr>
    </xdr:pic>
    <xdr:clientData/>
  </xdr:oneCellAnchor>
  <xdr:oneCellAnchor>
    <xdr:from>
      <xdr:col>6</xdr:col>
      <xdr:colOff>1080</xdr:colOff>
      <xdr:row>208</xdr:row>
      <xdr:rowOff>0</xdr:rowOff>
    </xdr:from>
    <xdr:ext cx="360" cy="332495"/>
    <xdr:pic>
      <xdr:nvPicPr>
        <xdr:cNvPr id="27" name="6 Imagen">
          <a:extLst>
            <a:ext uri="{FF2B5EF4-FFF2-40B4-BE49-F238E27FC236}">
              <a16:creationId xmlns:a16="http://schemas.microsoft.com/office/drawing/2014/main" id="{ED2A6788-CCB7-4F03-9A2A-D81573EC4F13}"/>
            </a:ext>
          </a:extLst>
        </xdr:cNvPr>
        <xdr:cNvPicPr/>
      </xdr:nvPicPr>
      <xdr:blipFill>
        <a:blip xmlns:r="http://schemas.openxmlformats.org/officeDocument/2006/relationships" r:embed="rId5"/>
        <a:stretch/>
      </xdr:blipFill>
      <xdr:spPr>
        <a:xfrm>
          <a:off x="6219000" y="39273480"/>
          <a:ext cx="360" cy="332495"/>
        </a:xfrm>
        <a:prstGeom prst="rect">
          <a:avLst/>
        </a:prstGeom>
        <a:ln>
          <a:noFill/>
        </a:ln>
      </xdr:spPr>
    </xdr:pic>
    <xdr:clientData/>
  </xdr:oneCellAnchor>
  <xdr:oneCellAnchor>
    <xdr:from>
      <xdr:col>6</xdr:col>
      <xdr:colOff>0</xdr:colOff>
      <xdr:row>208</xdr:row>
      <xdr:rowOff>0</xdr:rowOff>
    </xdr:from>
    <xdr:ext cx="360" cy="360"/>
    <xdr:pic>
      <xdr:nvPicPr>
        <xdr:cNvPr id="28" name="6 Imagen">
          <a:extLst>
            <a:ext uri="{FF2B5EF4-FFF2-40B4-BE49-F238E27FC236}">
              <a16:creationId xmlns:a16="http://schemas.microsoft.com/office/drawing/2014/main" id="{DCDD5B4D-0FA8-462D-AB98-1DC8FC26CDB0}"/>
            </a:ext>
          </a:extLst>
        </xdr:cNvPr>
        <xdr:cNvPicPr/>
      </xdr:nvPicPr>
      <xdr:blipFill>
        <a:blip xmlns:r="http://schemas.openxmlformats.org/officeDocument/2006/relationships" r:embed="rId5"/>
        <a:stretch/>
      </xdr:blipFill>
      <xdr:spPr>
        <a:xfrm>
          <a:off x="6217920" y="39273480"/>
          <a:ext cx="360" cy="360"/>
        </a:xfrm>
        <a:prstGeom prst="rect">
          <a:avLst/>
        </a:prstGeom>
        <a:ln>
          <a:noFill/>
        </a:ln>
      </xdr:spPr>
    </xdr:pic>
    <xdr:clientData/>
  </xdr:oneCellAnchor>
  <xdr:oneCellAnchor>
    <xdr:from>
      <xdr:col>9</xdr:col>
      <xdr:colOff>0</xdr:colOff>
      <xdr:row>208</xdr:row>
      <xdr:rowOff>0</xdr:rowOff>
    </xdr:from>
    <xdr:ext cx="126255" cy="7200"/>
    <xdr:pic>
      <xdr:nvPicPr>
        <xdr:cNvPr id="29" name="6 Imagen">
          <a:extLst>
            <a:ext uri="{FF2B5EF4-FFF2-40B4-BE49-F238E27FC236}">
              <a16:creationId xmlns:a16="http://schemas.microsoft.com/office/drawing/2014/main" id="{9BEA2428-913B-4EA9-B16C-5A045B78CA75}"/>
            </a:ext>
          </a:extLst>
        </xdr:cNvPr>
        <xdr:cNvPicPr/>
      </xdr:nvPicPr>
      <xdr:blipFill>
        <a:blip xmlns:r="http://schemas.openxmlformats.org/officeDocument/2006/relationships" r:embed="rId5"/>
        <a:stretch/>
      </xdr:blipFill>
      <xdr:spPr>
        <a:xfrm>
          <a:off x="9555480" y="39273480"/>
          <a:ext cx="126255" cy="7200"/>
        </a:xfrm>
        <a:prstGeom prst="rect">
          <a:avLst/>
        </a:prstGeom>
        <a:ln>
          <a:noFill/>
        </a:ln>
      </xdr:spPr>
    </xdr:pic>
    <xdr:clientData/>
  </xdr:oneCellAnchor>
  <xdr:oneCellAnchor>
    <xdr:from>
      <xdr:col>6</xdr:col>
      <xdr:colOff>1080</xdr:colOff>
      <xdr:row>208</xdr:row>
      <xdr:rowOff>0</xdr:rowOff>
    </xdr:from>
    <xdr:ext cx="360" cy="276620"/>
    <xdr:pic>
      <xdr:nvPicPr>
        <xdr:cNvPr id="30" name="6 Imagen">
          <a:extLst>
            <a:ext uri="{FF2B5EF4-FFF2-40B4-BE49-F238E27FC236}">
              <a16:creationId xmlns:a16="http://schemas.microsoft.com/office/drawing/2014/main" id="{FC885BD5-DEBD-4495-A9C6-B4E2D44BF7C9}"/>
            </a:ext>
          </a:extLst>
        </xdr:cNvPr>
        <xdr:cNvPicPr/>
      </xdr:nvPicPr>
      <xdr:blipFill>
        <a:blip xmlns:r="http://schemas.openxmlformats.org/officeDocument/2006/relationships" r:embed="rId5"/>
        <a:stretch/>
      </xdr:blipFill>
      <xdr:spPr>
        <a:xfrm>
          <a:off x="6219000" y="39273480"/>
          <a:ext cx="360" cy="276620"/>
        </a:xfrm>
        <a:prstGeom prst="rect">
          <a:avLst/>
        </a:prstGeom>
        <a:ln>
          <a:noFill/>
        </a:ln>
      </xdr:spPr>
    </xdr:pic>
    <xdr:clientData/>
  </xdr:oneCellAnchor>
  <xdr:oneCellAnchor>
    <xdr:from>
      <xdr:col>5</xdr:col>
      <xdr:colOff>0</xdr:colOff>
      <xdr:row>187</xdr:row>
      <xdr:rowOff>183600</xdr:rowOff>
    </xdr:from>
    <xdr:ext cx="360" cy="276620"/>
    <xdr:pic>
      <xdr:nvPicPr>
        <xdr:cNvPr id="31" name="6 Imagen">
          <a:extLst>
            <a:ext uri="{FF2B5EF4-FFF2-40B4-BE49-F238E27FC236}">
              <a16:creationId xmlns:a16="http://schemas.microsoft.com/office/drawing/2014/main" id="{239FF720-8F57-47A8-807F-79DDC49F695D}"/>
            </a:ext>
          </a:extLst>
        </xdr:cNvPr>
        <xdr:cNvPicPr/>
      </xdr:nvPicPr>
      <xdr:blipFill>
        <a:blip xmlns:r="http://schemas.openxmlformats.org/officeDocument/2006/relationships" r:embed="rId5"/>
        <a:stretch/>
      </xdr:blipFill>
      <xdr:spPr>
        <a:xfrm>
          <a:off x="6219000" y="36043320"/>
          <a:ext cx="360" cy="276620"/>
        </a:xfrm>
        <a:prstGeom prst="rect">
          <a:avLst/>
        </a:prstGeom>
        <a:ln>
          <a:noFill/>
        </a:ln>
      </xdr:spPr>
    </xdr:pic>
    <xdr:clientData/>
  </xdr:oneCellAnchor>
  <xdr:oneCellAnchor>
    <xdr:from>
      <xdr:col>5</xdr:col>
      <xdr:colOff>0</xdr:colOff>
      <xdr:row>182</xdr:row>
      <xdr:rowOff>139320</xdr:rowOff>
    </xdr:from>
    <xdr:ext cx="360" cy="188925"/>
    <xdr:pic>
      <xdr:nvPicPr>
        <xdr:cNvPr id="33" name="6 Imagen">
          <a:extLst>
            <a:ext uri="{FF2B5EF4-FFF2-40B4-BE49-F238E27FC236}">
              <a16:creationId xmlns:a16="http://schemas.microsoft.com/office/drawing/2014/main" id="{FC2FD8CE-95D7-4BEE-888F-A3F339B14C2D}"/>
            </a:ext>
          </a:extLst>
        </xdr:cNvPr>
        <xdr:cNvPicPr/>
      </xdr:nvPicPr>
      <xdr:blipFill>
        <a:blip xmlns:r="http://schemas.openxmlformats.org/officeDocument/2006/relationships" r:embed="rId5"/>
        <a:stretch/>
      </xdr:blipFill>
      <xdr:spPr>
        <a:xfrm>
          <a:off x="6615000" y="34932240"/>
          <a:ext cx="360" cy="188925"/>
        </a:xfrm>
        <a:prstGeom prst="rect">
          <a:avLst/>
        </a:prstGeom>
        <a:ln>
          <a:noFill/>
        </a:ln>
      </xdr:spPr>
    </xdr:pic>
    <xdr:clientData/>
  </xdr:oneCellAnchor>
  <xdr:oneCellAnchor>
    <xdr:from>
      <xdr:col>5</xdr:col>
      <xdr:colOff>0</xdr:colOff>
      <xdr:row>183</xdr:row>
      <xdr:rowOff>139320</xdr:rowOff>
    </xdr:from>
    <xdr:ext cx="360" cy="188925"/>
    <xdr:pic>
      <xdr:nvPicPr>
        <xdr:cNvPr id="34" name="6 Imagen">
          <a:extLst>
            <a:ext uri="{FF2B5EF4-FFF2-40B4-BE49-F238E27FC236}">
              <a16:creationId xmlns:a16="http://schemas.microsoft.com/office/drawing/2014/main" id="{14CC9AD6-E58B-4144-8531-E8D3C0DEA772}"/>
            </a:ext>
          </a:extLst>
        </xdr:cNvPr>
        <xdr:cNvPicPr/>
      </xdr:nvPicPr>
      <xdr:blipFill>
        <a:blip xmlns:r="http://schemas.openxmlformats.org/officeDocument/2006/relationships" r:embed="rId5"/>
        <a:stretch/>
      </xdr:blipFill>
      <xdr:spPr>
        <a:xfrm>
          <a:off x="6615000" y="35145600"/>
          <a:ext cx="360" cy="188925"/>
        </a:xfrm>
        <a:prstGeom prst="rect">
          <a:avLst/>
        </a:prstGeom>
        <a:ln>
          <a:noFill/>
        </a:ln>
      </xdr:spPr>
    </xdr:pic>
    <xdr:clientData/>
  </xdr:oneCellAnchor>
  <xdr:oneCellAnchor>
    <xdr:from>
      <xdr:col>6</xdr:col>
      <xdr:colOff>397080</xdr:colOff>
      <xdr:row>163</xdr:row>
      <xdr:rowOff>139320</xdr:rowOff>
    </xdr:from>
    <xdr:ext cx="360" cy="188925"/>
    <xdr:pic>
      <xdr:nvPicPr>
        <xdr:cNvPr id="36" name="6 Imagen">
          <a:extLst>
            <a:ext uri="{FF2B5EF4-FFF2-40B4-BE49-F238E27FC236}">
              <a16:creationId xmlns:a16="http://schemas.microsoft.com/office/drawing/2014/main" id="{BF9DE868-7FC2-493D-9BA4-3FD3683A6E1C}"/>
            </a:ext>
          </a:extLst>
        </xdr:cNvPr>
        <xdr:cNvPicPr/>
      </xdr:nvPicPr>
      <xdr:blipFill>
        <a:blip xmlns:r="http://schemas.openxmlformats.org/officeDocument/2006/relationships" r:embed="rId5"/>
        <a:stretch/>
      </xdr:blipFill>
      <xdr:spPr>
        <a:xfrm>
          <a:off x="6615000" y="30550740"/>
          <a:ext cx="360" cy="188925"/>
        </a:xfrm>
        <a:prstGeom prst="rect">
          <a:avLst/>
        </a:prstGeom>
        <a:ln>
          <a:noFill/>
        </a:ln>
      </xdr:spPr>
    </xdr:pic>
    <xdr:clientData/>
  </xdr:oneCellAnchor>
  <xdr:oneCellAnchor>
    <xdr:from>
      <xdr:col>6</xdr:col>
      <xdr:colOff>538595</xdr:colOff>
      <xdr:row>163</xdr:row>
      <xdr:rowOff>106662</xdr:rowOff>
    </xdr:from>
    <xdr:ext cx="360" cy="188925"/>
    <xdr:pic>
      <xdr:nvPicPr>
        <xdr:cNvPr id="37" name="6 Imagen">
          <a:extLst>
            <a:ext uri="{FF2B5EF4-FFF2-40B4-BE49-F238E27FC236}">
              <a16:creationId xmlns:a16="http://schemas.microsoft.com/office/drawing/2014/main" id="{2E00E00D-B8C3-41C4-B485-098CAE80E399}"/>
            </a:ext>
          </a:extLst>
        </xdr:cNvPr>
        <xdr:cNvPicPr/>
      </xdr:nvPicPr>
      <xdr:blipFill>
        <a:blip xmlns:r="http://schemas.openxmlformats.org/officeDocument/2006/relationships" r:embed="rId5"/>
        <a:stretch/>
      </xdr:blipFill>
      <xdr:spPr>
        <a:xfrm>
          <a:off x="6765224" y="31076519"/>
          <a:ext cx="360" cy="188925"/>
        </a:xfrm>
        <a:prstGeom prst="rect">
          <a:avLst/>
        </a:prstGeom>
        <a:ln>
          <a:noFill/>
        </a:ln>
      </xdr:spPr>
    </xdr:pic>
    <xdr:clientData/>
  </xdr:oneCellAnchor>
  <xdr:oneCellAnchor>
    <xdr:from>
      <xdr:col>6</xdr:col>
      <xdr:colOff>397080</xdr:colOff>
      <xdr:row>164</xdr:row>
      <xdr:rowOff>139320</xdr:rowOff>
    </xdr:from>
    <xdr:ext cx="360" cy="188925"/>
    <xdr:pic>
      <xdr:nvPicPr>
        <xdr:cNvPr id="38" name="6 Imagen">
          <a:extLst>
            <a:ext uri="{FF2B5EF4-FFF2-40B4-BE49-F238E27FC236}">
              <a16:creationId xmlns:a16="http://schemas.microsoft.com/office/drawing/2014/main" id="{2D3313FB-4F42-44B0-8CA3-ADC3E4357C75}"/>
            </a:ext>
          </a:extLst>
        </xdr:cNvPr>
        <xdr:cNvPicPr/>
      </xdr:nvPicPr>
      <xdr:blipFill>
        <a:blip xmlns:r="http://schemas.openxmlformats.org/officeDocument/2006/relationships" r:embed="rId5"/>
        <a:stretch/>
      </xdr:blipFill>
      <xdr:spPr>
        <a:xfrm>
          <a:off x="6615000" y="30764100"/>
          <a:ext cx="360" cy="188925"/>
        </a:xfrm>
        <a:prstGeom prst="rect">
          <a:avLst/>
        </a:prstGeom>
        <a:ln>
          <a:noFill/>
        </a:ln>
      </xdr:spPr>
    </xdr:pic>
    <xdr:clientData/>
  </xdr:oneCellAnchor>
  <xdr:oneCellAnchor>
    <xdr:from>
      <xdr:col>6</xdr:col>
      <xdr:colOff>397080</xdr:colOff>
      <xdr:row>167</xdr:row>
      <xdr:rowOff>139320</xdr:rowOff>
    </xdr:from>
    <xdr:ext cx="360" cy="188925"/>
    <xdr:pic>
      <xdr:nvPicPr>
        <xdr:cNvPr id="39" name="6 Imagen">
          <a:extLst>
            <a:ext uri="{FF2B5EF4-FFF2-40B4-BE49-F238E27FC236}">
              <a16:creationId xmlns:a16="http://schemas.microsoft.com/office/drawing/2014/main" id="{F1AED1F5-9ABD-4A02-ACA9-1A8E1FC8413A}"/>
            </a:ext>
          </a:extLst>
        </xdr:cNvPr>
        <xdr:cNvPicPr/>
      </xdr:nvPicPr>
      <xdr:blipFill>
        <a:blip xmlns:r="http://schemas.openxmlformats.org/officeDocument/2006/relationships" r:embed="rId5"/>
        <a:stretch/>
      </xdr:blipFill>
      <xdr:spPr>
        <a:xfrm>
          <a:off x="6615000" y="31404180"/>
          <a:ext cx="360" cy="188925"/>
        </a:xfrm>
        <a:prstGeom prst="rect">
          <a:avLst/>
        </a:prstGeom>
        <a:ln>
          <a:noFill/>
        </a:ln>
      </xdr:spPr>
    </xdr:pic>
    <xdr:clientData/>
  </xdr:oneCellAnchor>
  <xdr:oneCellAnchor>
    <xdr:from>
      <xdr:col>6</xdr:col>
      <xdr:colOff>397080</xdr:colOff>
      <xdr:row>165</xdr:row>
      <xdr:rowOff>139320</xdr:rowOff>
    </xdr:from>
    <xdr:ext cx="360" cy="188925"/>
    <xdr:pic>
      <xdr:nvPicPr>
        <xdr:cNvPr id="41" name="6 Imagen">
          <a:extLst>
            <a:ext uri="{FF2B5EF4-FFF2-40B4-BE49-F238E27FC236}">
              <a16:creationId xmlns:a16="http://schemas.microsoft.com/office/drawing/2014/main" id="{DDC83598-6B72-4149-83C3-E602ACD6CB3C}"/>
            </a:ext>
          </a:extLst>
        </xdr:cNvPr>
        <xdr:cNvPicPr/>
      </xdr:nvPicPr>
      <xdr:blipFill>
        <a:blip xmlns:r="http://schemas.openxmlformats.org/officeDocument/2006/relationships" r:embed="rId5"/>
        <a:stretch/>
      </xdr:blipFill>
      <xdr:spPr>
        <a:xfrm>
          <a:off x="6615000" y="30977460"/>
          <a:ext cx="360" cy="188925"/>
        </a:xfrm>
        <a:prstGeom prst="rect">
          <a:avLst/>
        </a:prstGeom>
        <a:ln>
          <a:noFill/>
        </a:ln>
      </xdr:spPr>
    </xdr:pic>
    <xdr:clientData/>
  </xdr:oneCellAnchor>
  <xdr:oneCellAnchor>
    <xdr:from>
      <xdr:col>6</xdr:col>
      <xdr:colOff>397080</xdr:colOff>
      <xdr:row>166</xdr:row>
      <xdr:rowOff>139320</xdr:rowOff>
    </xdr:from>
    <xdr:ext cx="360" cy="188925"/>
    <xdr:pic>
      <xdr:nvPicPr>
        <xdr:cNvPr id="42" name="6 Imagen">
          <a:extLst>
            <a:ext uri="{FF2B5EF4-FFF2-40B4-BE49-F238E27FC236}">
              <a16:creationId xmlns:a16="http://schemas.microsoft.com/office/drawing/2014/main" id="{48A9F16C-2625-4A35-8FA4-306D05AADCB3}"/>
            </a:ext>
          </a:extLst>
        </xdr:cNvPr>
        <xdr:cNvPicPr/>
      </xdr:nvPicPr>
      <xdr:blipFill>
        <a:blip xmlns:r="http://schemas.openxmlformats.org/officeDocument/2006/relationships" r:embed="rId5"/>
        <a:stretch/>
      </xdr:blipFill>
      <xdr:spPr>
        <a:xfrm>
          <a:off x="6615000" y="31190820"/>
          <a:ext cx="360" cy="188925"/>
        </a:xfrm>
        <a:prstGeom prst="rect">
          <a:avLst/>
        </a:prstGeom>
        <a:ln>
          <a:noFill/>
        </a:ln>
      </xdr:spPr>
    </xdr:pic>
    <xdr:clientData/>
  </xdr:oneCellAnchor>
  <xdr:oneCellAnchor>
    <xdr:from>
      <xdr:col>6</xdr:col>
      <xdr:colOff>397080</xdr:colOff>
      <xdr:row>166</xdr:row>
      <xdr:rowOff>139320</xdr:rowOff>
    </xdr:from>
    <xdr:ext cx="360" cy="188925"/>
    <xdr:pic>
      <xdr:nvPicPr>
        <xdr:cNvPr id="43" name="6 Imagen">
          <a:extLst>
            <a:ext uri="{FF2B5EF4-FFF2-40B4-BE49-F238E27FC236}">
              <a16:creationId xmlns:a16="http://schemas.microsoft.com/office/drawing/2014/main" id="{F9560FB0-EA81-448C-BC25-E3CFBDD79AD5}"/>
            </a:ext>
          </a:extLst>
        </xdr:cNvPr>
        <xdr:cNvPicPr/>
      </xdr:nvPicPr>
      <xdr:blipFill>
        <a:blip xmlns:r="http://schemas.openxmlformats.org/officeDocument/2006/relationships" r:embed="rId5"/>
        <a:stretch/>
      </xdr:blipFill>
      <xdr:spPr>
        <a:xfrm>
          <a:off x="6615000" y="31190820"/>
          <a:ext cx="360" cy="188925"/>
        </a:xfrm>
        <a:prstGeom prst="rect">
          <a:avLst/>
        </a:prstGeom>
        <a:ln>
          <a:noFill/>
        </a:ln>
      </xdr:spPr>
    </xdr:pic>
    <xdr:clientData/>
  </xdr:oneCellAnchor>
  <xdr:oneCellAnchor>
    <xdr:from>
      <xdr:col>6</xdr:col>
      <xdr:colOff>397080</xdr:colOff>
      <xdr:row>170</xdr:row>
      <xdr:rowOff>139320</xdr:rowOff>
    </xdr:from>
    <xdr:ext cx="360" cy="188925"/>
    <xdr:pic>
      <xdr:nvPicPr>
        <xdr:cNvPr id="44" name="6 Imagen">
          <a:extLst>
            <a:ext uri="{FF2B5EF4-FFF2-40B4-BE49-F238E27FC236}">
              <a16:creationId xmlns:a16="http://schemas.microsoft.com/office/drawing/2014/main" id="{98EABDA7-ACAA-48C7-9D03-136EC7BDF472}"/>
            </a:ext>
          </a:extLst>
        </xdr:cNvPr>
        <xdr:cNvPicPr/>
      </xdr:nvPicPr>
      <xdr:blipFill>
        <a:blip xmlns:r="http://schemas.openxmlformats.org/officeDocument/2006/relationships" r:embed="rId5"/>
        <a:stretch/>
      </xdr:blipFill>
      <xdr:spPr>
        <a:xfrm>
          <a:off x="6615000" y="32044260"/>
          <a:ext cx="360" cy="188925"/>
        </a:xfrm>
        <a:prstGeom prst="rect">
          <a:avLst/>
        </a:prstGeom>
        <a:ln>
          <a:noFill/>
        </a:ln>
      </xdr:spPr>
    </xdr:pic>
    <xdr:clientData/>
  </xdr:oneCellAnchor>
  <xdr:oneCellAnchor>
    <xdr:from>
      <xdr:col>5</xdr:col>
      <xdr:colOff>0</xdr:colOff>
      <xdr:row>191</xdr:row>
      <xdr:rowOff>186945</xdr:rowOff>
    </xdr:from>
    <xdr:ext cx="360" cy="188925"/>
    <xdr:pic>
      <xdr:nvPicPr>
        <xdr:cNvPr id="45" name="6 Imagen">
          <a:extLst>
            <a:ext uri="{FF2B5EF4-FFF2-40B4-BE49-F238E27FC236}">
              <a16:creationId xmlns:a16="http://schemas.microsoft.com/office/drawing/2014/main" id="{C930122B-C98C-43DB-8A45-2B492A772F5B}"/>
            </a:ext>
          </a:extLst>
        </xdr:cNvPr>
        <xdr:cNvPicPr/>
      </xdr:nvPicPr>
      <xdr:blipFill>
        <a:blip xmlns:r="http://schemas.openxmlformats.org/officeDocument/2006/relationships" r:embed="rId5"/>
        <a:stretch/>
      </xdr:blipFill>
      <xdr:spPr>
        <a:xfrm>
          <a:off x="6576900" y="36900105"/>
          <a:ext cx="360" cy="188925"/>
        </a:xfrm>
        <a:prstGeom prst="rect">
          <a:avLst/>
        </a:prstGeom>
        <a:ln>
          <a:noFill/>
        </a:ln>
      </xdr:spPr>
    </xdr:pic>
    <xdr:clientData/>
  </xdr:oneCellAnchor>
  <xdr:oneCellAnchor>
    <xdr:from>
      <xdr:col>5</xdr:col>
      <xdr:colOff>0</xdr:colOff>
      <xdr:row>189</xdr:row>
      <xdr:rowOff>139320</xdr:rowOff>
    </xdr:from>
    <xdr:ext cx="360" cy="188925"/>
    <xdr:pic>
      <xdr:nvPicPr>
        <xdr:cNvPr id="46" name="6 Imagen">
          <a:extLst>
            <a:ext uri="{FF2B5EF4-FFF2-40B4-BE49-F238E27FC236}">
              <a16:creationId xmlns:a16="http://schemas.microsoft.com/office/drawing/2014/main" id="{FD67C6AB-AA40-4945-B2B4-21C7DC55688A}"/>
            </a:ext>
          </a:extLst>
        </xdr:cNvPr>
        <xdr:cNvPicPr/>
      </xdr:nvPicPr>
      <xdr:blipFill>
        <a:blip xmlns:r="http://schemas.openxmlformats.org/officeDocument/2006/relationships" r:embed="rId5"/>
        <a:stretch/>
      </xdr:blipFill>
      <xdr:spPr>
        <a:xfrm>
          <a:off x="6615000" y="36425760"/>
          <a:ext cx="360" cy="188925"/>
        </a:xfrm>
        <a:prstGeom prst="rect">
          <a:avLst/>
        </a:prstGeom>
        <a:ln>
          <a:noFill/>
        </a:ln>
      </xdr:spPr>
    </xdr:pic>
    <xdr:clientData/>
  </xdr:oneCellAnchor>
  <xdr:oneCellAnchor>
    <xdr:from>
      <xdr:col>5</xdr:col>
      <xdr:colOff>0</xdr:colOff>
      <xdr:row>189</xdr:row>
      <xdr:rowOff>139320</xdr:rowOff>
    </xdr:from>
    <xdr:ext cx="360" cy="188925"/>
    <xdr:pic>
      <xdr:nvPicPr>
        <xdr:cNvPr id="47" name="6 Imagen">
          <a:extLst>
            <a:ext uri="{FF2B5EF4-FFF2-40B4-BE49-F238E27FC236}">
              <a16:creationId xmlns:a16="http://schemas.microsoft.com/office/drawing/2014/main" id="{0975B624-A764-434F-A10A-F46241EA7EAB}"/>
            </a:ext>
          </a:extLst>
        </xdr:cNvPr>
        <xdr:cNvPicPr/>
      </xdr:nvPicPr>
      <xdr:blipFill>
        <a:blip xmlns:r="http://schemas.openxmlformats.org/officeDocument/2006/relationships" r:embed="rId5"/>
        <a:stretch/>
      </xdr:blipFill>
      <xdr:spPr>
        <a:xfrm>
          <a:off x="6615000" y="36425760"/>
          <a:ext cx="360" cy="188925"/>
        </a:xfrm>
        <a:prstGeom prst="rect">
          <a:avLst/>
        </a:prstGeom>
        <a:ln>
          <a:noFill/>
        </a:ln>
      </xdr:spPr>
    </xdr:pic>
    <xdr:clientData/>
  </xdr:oneCellAnchor>
  <xdr:oneCellAnchor>
    <xdr:from>
      <xdr:col>5</xdr:col>
      <xdr:colOff>0</xdr:colOff>
      <xdr:row>190</xdr:row>
      <xdr:rowOff>139320</xdr:rowOff>
    </xdr:from>
    <xdr:ext cx="360" cy="188925"/>
    <xdr:pic>
      <xdr:nvPicPr>
        <xdr:cNvPr id="48" name="6 Imagen">
          <a:extLst>
            <a:ext uri="{FF2B5EF4-FFF2-40B4-BE49-F238E27FC236}">
              <a16:creationId xmlns:a16="http://schemas.microsoft.com/office/drawing/2014/main" id="{2A31E98E-B0D3-4D72-8556-A67950C74CB4}"/>
            </a:ext>
          </a:extLst>
        </xdr:cNvPr>
        <xdr:cNvPicPr/>
      </xdr:nvPicPr>
      <xdr:blipFill>
        <a:blip xmlns:r="http://schemas.openxmlformats.org/officeDocument/2006/relationships" r:embed="rId5"/>
        <a:stretch/>
      </xdr:blipFill>
      <xdr:spPr>
        <a:xfrm>
          <a:off x="6615000" y="36639120"/>
          <a:ext cx="360" cy="188925"/>
        </a:xfrm>
        <a:prstGeom prst="rect">
          <a:avLst/>
        </a:prstGeom>
        <a:ln>
          <a:noFill/>
        </a:ln>
      </xdr:spPr>
    </xdr:pic>
    <xdr:clientData/>
  </xdr:oneCellAnchor>
  <xdr:oneCellAnchor>
    <xdr:from>
      <xdr:col>5</xdr:col>
      <xdr:colOff>0</xdr:colOff>
      <xdr:row>190</xdr:row>
      <xdr:rowOff>139320</xdr:rowOff>
    </xdr:from>
    <xdr:ext cx="360" cy="188925"/>
    <xdr:pic>
      <xdr:nvPicPr>
        <xdr:cNvPr id="49" name="6 Imagen">
          <a:extLst>
            <a:ext uri="{FF2B5EF4-FFF2-40B4-BE49-F238E27FC236}">
              <a16:creationId xmlns:a16="http://schemas.microsoft.com/office/drawing/2014/main" id="{7217C1BF-861E-46FF-9F69-F2A21E0EA796}"/>
            </a:ext>
          </a:extLst>
        </xdr:cNvPr>
        <xdr:cNvPicPr/>
      </xdr:nvPicPr>
      <xdr:blipFill>
        <a:blip xmlns:r="http://schemas.openxmlformats.org/officeDocument/2006/relationships" r:embed="rId5"/>
        <a:stretch/>
      </xdr:blipFill>
      <xdr:spPr>
        <a:xfrm>
          <a:off x="6615000" y="36639120"/>
          <a:ext cx="360" cy="188925"/>
        </a:xfrm>
        <a:prstGeom prst="rect">
          <a:avLst/>
        </a:prstGeom>
        <a:ln>
          <a:noFill/>
        </a:ln>
      </xdr:spPr>
    </xdr:pic>
    <xdr:clientData/>
  </xdr:oneCellAnchor>
  <xdr:oneCellAnchor>
    <xdr:from>
      <xdr:col>5</xdr:col>
      <xdr:colOff>0</xdr:colOff>
      <xdr:row>191</xdr:row>
      <xdr:rowOff>139320</xdr:rowOff>
    </xdr:from>
    <xdr:ext cx="360" cy="188925"/>
    <xdr:pic>
      <xdr:nvPicPr>
        <xdr:cNvPr id="50" name="6 Imagen">
          <a:extLst>
            <a:ext uri="{FF2B5EF4-FFF2-40B4-BE49-F238E27FC236}">
              <a16:creationId xmlns:a16="http://schemas.microsoft.com/office/drawing/2014/main" id="{DB03F9C9-3D30-4D98-9E72-C9125DBBAC4D}"/>
            </a:ext>
          </a:extLst>
        </xdr:cNvPr>
        <xdr:cNvPicPr/>
      </xdr:nvPicPr>
      <xdr:blipFill>
        <a:blip xmlns:r="http://schemas.openxmlformats.org/officeDocument/2006/relationships" r:embed="rId5"/>
        <a:stretch/>
      </xdr:blipFill>
      <xdr:spPr>
        <a:xfrm>
          <a:off x="6615000" y="36852480"/>
          <a:ext cx="360" cy="188925"/>
        </a:xfrm>
        <a:prstGeom prst="rect">
          <a:avLst/>
        </a:prstGeom>
        <a:ln>
          <a:noFill/>
        </a:ln>
      </xdr:spPr>
    </xdr:pic>
    <xdr:clientData/>
  </xdr:oneCellAnchor>
  <xdr:oneCellAnchor>
    <xdr:from>
      <xdr:col>6</xdr:col>
      <xdr:colOff>397080</xdr:colOff>
      <xdr:row>214</xdr:row>
      <xdr:rowOff>139320</xdr:rowOff>
    </xdr:from>
    <xdr:ext cx="360" cy="188925"/>
    <xdr:pic>
      <xdr:nvPicPr>
        <xdr:cNvPr id="51" name="6 Imagen">
          <a:extLst>
            <a:ext uri="{FF2B5EF4-FFF2-40B4-BE49-F238E27FC236}">
              <a16:creationId xmlns:a16="http://schemas.microsoft.com/office/drawing/2014/main" id="{C1A0A900-2C4E-4361-B746-D248223DA639}"/>
            </a:ext>
          </a:extLst>
        </xdr:cNvPr>
        <xdr:cNvPicPr/>
      </xdr:nvPicPr>
      <xdr:blipFill>
        <a:blip xmlns:r="http://schemas.openxmlformats.org/officeDocument/2006/relationships" r:embed="rId5"/>
        <a:stretch/>
      </xdr:blipFill>
      <xdr:spPr>
        <a:xfrm>
          <a:off x="6615000" y="41470200"/>
          <a:ext cx="360" cy="188925"/>
        </a:xfrm>
        <a:prstGeom prst="rect">
          <a:avLst/>
        </a:prstGeom>
        <a:ln>
          <a:noFill/>
        </a:ln>
      </xdr:spPr>
    </xdr:pic>
    <xdr:clientData/>
  </xdr:oneCellAnchor>
  <xdr:oneCellAnchor>
    <xdr:from>
      <xdr:col>6</xdr:col>
      <xdr:colOff>397080</xdr:colOff>
      <xdr:row>215</xdr:row>
      <xdr:rowOff>139320</xdr:rowOff>
    </xdr:from>
    <xdr:ext cx="360" cy="188925"/>
    <xdr:pic>
      <xdr:nvPicPr>
        <xdr:cNvPr id="52" name="6 Imagen">
          <a:extLst>
            <a:ext uri="{FF2B5EF4-FFF2-40B4-BE49-F238E27FC236}">
              <a16:creationId xmlns:a16="http://schemas.microsoft.com/office/drawing/2014/main" id="{69820EDB-E17E-4D1B-A351-A8F85A51F989}"/>
            </a:ext>
          </a:extLst>
        </xdr:cNvPr>
        <xdr:cNvPicPr/>
      </xdr:nvPicPr>
      <xdr:blipFill>
        <a:blip xmlns:r="http://schemas.openxmlformats.org/officeDocument/2006/relationships" r:embed="rId5"/>
        <a:stretch/>
      </xdr:blipFill>
      <xdr:spPr>
        <a:xfrm>
          <a:off x="6615000" y="41683560"/>
          <a:ext cx="360" cy="188925"/>
        </a:xfrm>
        <a:prstGeom prst="rect">
          <a:avLst/>
        </a:prstGeom>
        <a:ln>
          <a:noFill/>
        </a:ln>
      </xdr:spPr>
    </xdr:pic>
    <xdr:clientData/>
  </xdr:oneCellAnchor>
  <xdr:oneCellAnchor>
    <xdr:from>
      <xdr:col>5</xdr:col>
      <xdr:colOff>0</xdr:colOff>
      <xdr:row>192</xdr:row>
      <xdr:rowOff>139320</xdr:rowOff>
    </xdr:from>
    <xdr:ext cx="360" cy="188925"/>
    <xdr:pic>
      <xdr:nvPicPr>
        <xdr:cNvPr id="53" name="6 Imagen">
          <a:extLst>
            <a:ext uri="{FF2B5EF4-FFF2-40B4-BE49-F238E27FC236}">
              <a16:creationId xmlns:a16="http://schemas.microsoft.com/office/drawing/2014/main" id="{BE2107E0-D80F-4D7F-8062-02C7A0C2903F}"/>
            </a:ext>
          </a:extLst>
        </xdr:cNvPr>
        <xdr:cNvPicPr/>
      </xdr:nvPicPr>
      <xdr:blipFill>
        <a:blip xmlns:r="http://schemas.openxmlformats.org/officeDocument/2006/relationships" r:embed="rId5"/>
        <a:stretch/>
      </xdr:blipFill>
      <xdr:spPr>
        <a:xfrm>
          <a:off x="6615000" y="37065840"/>
          <a:ext cx="360" cy="188925"/>
        </a:xfrm>
        <a:prstGeom prst="rect">
          <a:avLst/>
        </a:prstGeom>
        <a:ln>
          <a:noFill/>
        </a:ln>
      </xdr:spPr>
    </xdr:pic>
    <xdr:clientData/>
  </xdr:oneCellAnchor>
  <xdr:oneCellAnchor>
    <xdr:from>
      <xdr:col>5</xdr:col>
      <xdr:colOff>0</xdr:colOff>
      <xdr:row>193</xdr:row>
      <xdr:rowOff>139320</xdr:rowOff>
    </xdr:from>
    <xdr:ext cx="360" cy="188925"/>
    <xdr:pic>
      <xdr:nvPicPr>
        <xdr:cNvPr id="54" name="6 Imagen">
          <a:extLst>
            <a:ext uri="{FF2B5EF4-FFF2-40B4-BE49-F238E27FC236}">
              <a16:creationId xmlns:a16="http://schemas.microsoft.com/office/drawing/2014/main" id="{92FCE298-2066-49A5-A4C5-929AD3C74720}"/>
            </a:ext>
          </a:extLst>
        </xdr:cNvPr>
        <xdr:cNvPicPr/>
      </xdr:nvPicPr>
      <xdr:blipFill>
        <a:blip xmlns:r="http://schemas.openxmlformats.org/officeDocument/2006/relationships" r:embed="rId5"/>
        <a:stretch/>
      </xdr:blipFill>
      <xdr:spPr>
        <a:xfrm>
          <a:off x="6615000" y="37279200"/>
          <a:ext cx="360" cy="188925"/>
        </a:xfrm>
        <a:prstGeom prst="rect">
          <a:avLst/>
        </a:prstGeom>
        <a:ln>
          <a:noFill/>
        </a:ln>
      </xdr:spPr>
    </xdr:pic>
    <xdr:clientData/>
  </xdr:oneCellAnchor>
  <xdr:oneCellAnchor>
    <xdr:from>
      <xdr:col>6</xdr:col>
      <xdr:colOff>397080</xdr:colOff>
      <xdr:row>172</xdr:row>
      <xdr:rowOff>139320</xdr:rowOff>
    </xdr:from>
    <xdr:ext cx="360" cy="188925"/>
    <xdr:pic>
      <xdr:nvPicPr>
        <xdr:cNvPr id="55" name="6 Imagen">
          <a:extLst>
            <a:ext uri="{FF2B5EF4-FFF2-40B4-BE49-F238E27FC236}">
              <a16:creationId xmlns:a16="http://schemas.microsoft.com/office/drawing/2014/main" id="{C50B7609-23BF-4BF9-B8F3-2DF946DB41EA}"/>
            </a:ext>
          </a:extLst>
        </xdr:cNvPr>
        <xdr:cNvPicPr/>
      </xdr:nvPicPr>
      <xdr:blipFill>
        <a:blip xmlns:r="http://schemas.openxmlformats.org/officeDocument/2006/relationships" r:embed="rId5"/>
        <a:stretch/>
      </xdr:blipFill>
      <xdr:spPr>
        <a:xfrm>
          <a:off x="6615000" y="32470980"/>
          <a:ext cx="360" cy="188925"/>
        </a:xfrm>
        <a:prstGeom prst="rect">
          <a:avLst/>
        </a:prstGeom>
        <a:ln>
          <a:noFill/>
        </a:ln>
      </xdr:spPr>
    </xdr:pic>
    <xdr:clientData/>
  </xdr:oneCellAnchor>
  <xdr:oneCellAnchor>
    <xdr:from>
      <xdr:col>6</xdr:col>
      <xdr:colOff>397080</xdr:colOff>
      <xdr:row>217</xdr:row>
      <xdr:rowOff>139320</xdr:rowOff>
    </xdr:from>
    <xdr:ext cx="360" cy="188925"/>
    <xdr:pic>
      <xdr:nvPicPr>
        <xdr:cNvPr id="56" name="6 Imagen">
          <a:extLst>
            <a:ext uri="{FF2B5EF4-FFF2-40B4-BE49-F238E27FC236}">
              <a16:creationId xmlns:a16="http://schemas.microsoft.com/office/drawing/2014/main" id="{E2517183-839A-413E-A838-1EBA3AF478DE}"/>
            </a:ext>
          </a:extLst>
        </xdr:cNvPr>
        <xdr:cNvPicPr/>
      </xdr:nvPicPr>
      <xdr:blipFill>
        <a:blip xmlns:r="http://schemas.openxmlformats.org/officeDocument/2006/relationships" r:embed="rId5"/>
        <a:stretch/>
      </xdr:blipFill>
      <xdr:spPr>
        <a:xfrm>
          <a:off x="6615000" y="42110280"/>
          <a:ext cx="360" cy="188925"/>
        </a:xfrm>
        <a:prstGeom prst="rect">
          <a:avLst/>
        </a:prstGeom>
        <a:ln>
          <a:noFill/>
        </a:ln>
      </xdr:spPr>
    </xdr:pic>
    <xdr:clientData/>
  </xdr:oneCellAnchor>
  <xdr:oneCellAnchor>
    <xdr:from>
      <xdr:col>5</xdr:col>
      <xdr:colOff>0</xdr:colOff>
      <xdr:row>194</xdr:row>
      <xdr:rowOff>139320</xdr:rowOff>
    </xdr:from>
    <xdr:ext cx="360" cy="188925"/>
    <xdr:pic>
      <xdr:nvPicPr>
        <xdr:cNvPr id="57" name="6 Imagen">
          <a:extLst>
            <a:ext uri="{FF2B5EF4-FFF2-40B4-BE49-F238E27FC236}">
              <a16:creationId xmlns:a16="http://schemas.microsoft.com/office/drawing/2014/main" id="{9C898966-EC60-447E-A844-BE8FD23BF0E0}"/>
            </a:ext>
          </a:extLst>
        </xdr:cNvPr>
        <xdr:cNvPicPr/>
      </xdr:nvPicPr>
      <xdr:blipFill>
        <a:blip xmlns:r="http://schemas.openxmlformats.org/officeDocument/2006/relationships" r:embed="rId5"/>
        <a:stretch/>
      </xdr:blipFill>
      <xdr:spPr>
        <a:xfrm>
          <a:off x="6615000" y="37492560"/>
          <a:ext cx="360" cy="188925"/>
        </a:xfrm>
        <a:prstGeom prst="rect">
          <a:avLst/>
        </a:prstGeom>
        <a:ln>
          <a:noFill/>
        </a:ln>
      </xdr:spPr>
    </xdr:pic>
    <xdr:clientData/>
  </xdr:oneCellAnchor>
  <xdr:oneCellAnchor>
    <xdr:from>
      <xdr:col>5</xdr:col>
      <xdr:colOff>0</xdr:colOff>
      <xdr:row>201</xdr:row>
      <xdr:rowOff>139320</xdr:rowOff>
    </xdr:from>
    <xdr:ext cx="360" cy="188925"/>
    <xdr:pic>
      <xdr:nvPicPr>
        <xdr:cNvPr id="58" name="6 Imagen">
          <a:extLst>
            <a:ext uri="{FF2B5EF4-FFF2-40B4-BE49-F238E27FC236}">
              <a16:creationId xmlns:a16="http://schemas.microsoft.com/office/drawing/2014/main" id="{D5413B4B-98E3-4451-B44E-2D9D2151DA4B}"/>
            </a:ext>
          </a:extLst>
        </xdr:cNvPr>
        <xdr:cNvPicPr/>
      </xdr:nvPicPr>
      <xdr:blipFill>
        <a:blip xmlns:r="http://schemas.openxmlformats.org/officeDocument/2006/relationships" r:embed="rId5"/>
        <a:stretch/>
      </xdr:blipFill>
      <xdr:spPr>
        <a:xfrm>
          <a:off x="6615000" y="37705920"/>
          <a:ext cx="360" cy="188925"/>
        </a:xfrm>
        <a:prstGeom prst="rect">
          <a:avLst/>
        </a:prstGeom>
        <a:ln>
          <a:noFill/>
        </a:ln>
      </xdr:spPr>
    </xdr:pic>
    <xdr:clientData/>
  </xdr:oneCellAnchor>
  <xdr:oneCellAnchor>
    <xdr:from>
      <xdr:col>5</xdr:col>
      <xdr:colOff>0</xdr:colOff>
      <xdr:row>201</xdr:row>
      <xdr:rowOff>139320</xdr:rowOff>
    </xdr:from>
    <xdr:ext cx="360" cy="188925"/>
    <xdr:pic>
      <xdr:nvPicPr>
        <xdr:cNvPr id="59" name="6 Imagen">
          <a:extLst>
            <a:ext uri="{FF2B5EF4-FFF2-40B4-BE49-F238E27FC236}">
              <a16:creationId xmlns:a16="http://schemas.microsoft.com/office/drawing/2014/main" id="{584952D1-AC4D-4A4C-91E0-195D6D8BE75A}"/>
            </a:ext>
          </a:extLst>
        </xdr:cNvPr>
        <xdr:cNvPicPr/>
      </xdr:nvPicPr>
      <xdr:blipFill>
        <a:blip xmlns:r="http://schemas.openxmlformats.org/officeDocument/2006/relationships" r:embed="rId5"/>
        <a:stretch/>
      </xdr:blipFill>
      <xdr:spPr>
        <a:xfrm>
          <a:off x="6615000" y="37705920"/>
          <a:ext cx="360" cy="188925"/>
        </a:xfrm>
        <a:prstGeom prst="rect">
          <a:avLst/>
        </a:prstGeom>
        <a:ln>
          <a:noFill/>
        </a:ln>
      </xdr:spPr>
    </xdr:pic>
    <xdr:clientData/>
  </xdr:oneCellAnchor>
  <xdr:oneCellAnchor>
    <xdr:from>
      <xdr:col>6</xdr:col>
      <xdr:colOff>397080</xdr:colOff>
      <xdr:row>173</xdr:row>
      <xdr:rowOff>139320</xdr:rowOff>
    </xdr:from>
    <xdr:ext cx="360" cy="188925"/>
    <xdr:pic>
      <xdr:nvPicPr>
        <xdr:cNvPr id="60" name="6 Imagen">
          <a:extLst>
            <a:ext uri="{FF2B5EF4-FFF2-40B4-BE49-F238E27FC236}">
              <a16:creationId xmlns:a16="http://schemas.microsoft.com/office/drawing/2014/main" id="{AAFF48F8-C5A5-4D68-8E34-487505E72C59}"/>
            </a:ext>
          </a:extLst>
        </xdr:cNvPr>
        <xdr:cNvPicPr/>
      </xdr:nvPicPr>
      <xdr:blipFill>
        <a:blip xmlns:r="http://schemas.openxmlformats.org/officeDocument/2006/relationships" r:embed="rId5"/>
        <a:stretch/>
      </xdr:blipFill>
      <xdr:spPr>
        <a:xfrm>
          <a:off x="6615000" y="32684340"/>
          <a:ext cx="360" cy="188925"/>
        </a:xfrm>
        <a:prstGeom prst="rect">
          <a:avLst/>
        </a:prstGeom>
        <a:ln>
          <a:noFill/>
        </a:ln>
      </xdr:spPr>
    </xdr:pic>
    <xdr:clientData/>
  </xdr:oneCellAnchor>
  <xdr:oneCellAnchor>
    <xdr:from>
      <xdr:col>5</xdr:col>
      <xdr:colOff>0</xdr:colOff>
      <xdr:row>202</xdr:row>
      <xdr:rowOff>139320</xdr:rowOff>
    </xdr:from>
    <xdr:ext cx="360" cy="188925"/>
    <xdr:pic>
      <xdr:nvPicPr>
        <xdr:cNvPr id="61" name="6 Imagen">
          <a:extLst>
            <a:ext uri="{FF2B5EF4-FFF2-40B4-BE49-F238E27FC236}">
              <a16:creationId xmlns:a16="http://schemas.microsoft.com/office/drawing/2014/main" id="{1F25644C-4935-4327-845A-198D18A11F92}"/>
            </a:ext>
          </a:extLst>
        </xdr:cNvPr>
        <xdr:cNvPicPr/>
      </xdr:nvPicPr>
      <xdr:blipFill>
        <a:blip xmlns:r="http://schemas.openxmlformats.org/officeDocument/2006/relationships" r:embed="rId5"/>
        <a:stretch/>
      </xdr:blipFill>
      <xdr:spPr>
        <a:xfrm>
          <a:off x="6615000" y="37919280"/>
          <a:ext cx="360" cy="188925"/>
        </a:xfrm>
        <a:prstGeom prst="rect">
          <a:avLst/>
        </a:prstGeom>
        <a:ln>
          <a:noFill/>
        </a:ln>
      </xdr:spPr>
    </xdr:pic>
    <xdr:clientData/>
  </xdr:oneCellAnchor>
  <xdr:oneCellAnchor>
    <xdr:from>
      <xdr:col>5</xdr:col>
      <xdr:colOff>0</xdr:colOff>
      <xdr:row>203</xdr:row>
      <xdr:rowOff>139320</xdr:rowOff>
    </xdr:from>
    <xdr:ext cx="360" cy="188925"/>
    <xdr:pic>
      <xdr:nvPicPr>
        <xdr:cNvPr id="62" name="6 Imagen">
          <a:extLst>
            <a:ext uri="{FF2B5EF4-FFF2-40B4-BE49-F238E27FC236}">
              <a16:creationId xmlns:a16="http://schemas.microsoft.com/office/drawing/2014/main" id="{F7B261A9-4A20-4BAD-A914-DF6CA8BBE18A}"/>
            </a:ext>
          </a:extLst>
        </xdr:cNvPr>
        <xdr:cNvPicPr/>
      </xdr:nvPicPr>
      <xdr:blipFill>
        <a:blip xmlns:r="http://schemas.openxmlformats.org/officeDocument/2006/relationships" r:embed="rId5"/>
        <a:stretch/>
      </xdr:blipFill>
      <xdr:spPr>
        <a:xfrm>
          <a:off x="6615000" y="38132640"/>
          <a:ext cx="360" cy="188925"/>
        </a:xfrm>
        <a:prstGeom prst="rect">
          <a:avLst/>
        </a:prstGeom>
        <a:ln>
          <a:noFill/>
        </a:ln>
      </xdr:spPr>
    </xdr:pic>
    <xdr:clientData/>
  </xdr:oneCellAnchor>
  <xdr:oneCellAnchor>
    <xdr:from>
      <xdr:col>6</xdr:col>
      <xdr:colOff>397080</xdr:colOff>
      <xdr:row>178</xdr:row>
      <xdr:rowOff>139320</xdr:rowOff>
    </xdr:from>
    <xdr:ext cx="360" cy="188925"/>
    <xdr:pic>
      <xdr:nvPicPr>
        <xdr:cNvPr id="63" name="6 Imagen">
          <a:extLst>
            <a:ext uri="{FF2B5EF4-FFF2-40B4-BE49-F238E27FC236}">
              <a16:creationId xmlns:a16="http://schemas.microsoft.com/office/drawing/2014/main" id="{15BFE30B-79B3-4401-A9EE-71E16DEC675F}"/>
            </a:ext>
          </a:extLst>
        </xdr:cNvPr>
        <xdr:cNvPicPr/>
      </xdr:nvPicPr>
      <xdr:blipFill>
        <a:blip xmlns:r="http://schemas.openxmlformats.org/officeDocument/2006/relationships" r:embed="rId5"/>
        <a:stretch/>
      </xdr:blipFill>
      <xdr:spPr>
        <a:xfrm>
          <a:off x="6615000" y="33964500"/>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64" name="6 Imagen">
          <a:extLst>
            <a:ext uri="{FF2B5EF4-FFF2-40B4-BE49-F238E27FC236}">
              <a16:creationId xmlns:a16="http://schemas.microsoft.com/office/drawing/2014/main" id="{C9D91AA6-8C5B-4351-BF2E-BBCEABBF986E}"/>
            </a:ext>
          </a:extLst>
        </xdr:cNvPr>
        <xdr:cNvPicPr/>
      </xdr:nvPicPr>
      <xdr:blipFill>
        <a:blip xmlns:r="http://schemas.openxmlformats.org/officeDocument/2006/relationships" r:embed="rId5"/>
        <a:stretch/>
      </xdr:blipFill>
      <xdr:spPr>
        <a:xfrm>
          <a:off x="6615000" y="42963720"/>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65" name="6 Imagen">
          <a:extLst>
            <a:ext uri="{FF2B5EF4-FFF2-40B4-BE49-F238E27FC236}">
              <a16:creationId xmlns:a16="http://schemas.microsoft.com/office/drawing/2014/main" id="{3A1042A3-7F5D-41C6-97EF-57008F79A30F}"/>
            </a:ext>
          </a:extLst>
        </xdr:cNvPr>
        <xdr:cNvPicPr/>
      </xdr:nvPicPr>
      <xdr:blipFill>
        <a:blip xmlns:r="http://schemas.openxmlformats.org/officeDocument/2006/relationships" r:embed="rId5"/>
        <a:stretch/>
      </xdr:blipFill>
      <xdr:spPr>
        <a:xfrm>
          <a:off x="6615000" y="42963720"/>
          <a:ext cx="360" cy="188925"/>
        </a:xfrm>
        <a:prstGeom prst="rect">
          <a:avLst/>
        </a:prstGeom>
        <a:ln>
          <a:noFill/>
        </a:ln>
      </xdr:spPr>
    </xdr:pic>
    <xdr:clientData/>
  </xdr:oneCellAnchor>
  <xdr:oneCellAnchor>
    <xdr:from>
      <xdr:col>6</xdr:col>
      <xdr:colOff>397080</xdr:colOff>
      <xdr:row>177</xdr:row>
      <xdr:rowOff>0</xdr:rowOff>
    </xdr:from>
    <xdr:ext cx="360" cy="188925"/>
    <xdr:pic>
      <xdr:nvPicPr>
        <xdr:cNvPr id="66" name="6 Imagen">
          <a:extLst>
            <a:ext uri="{FF2B5EF4-FFF2-40B4-BE49-F238E27FC236}">
              <a16:creationId xmlns:a16="http://schemas.microsoft.com/office/drawing/2014/main" id="{9DF30291-7481-4869-9A8B-62634515D4A0}"/>
            </a:ext>
          </a:extLst>
        </xdr:cNvPr>
        <xdr:cNvPicPr/>
      </xdr:nvPicPr>
      <xdr:blipFill>
        <a:blip xmlns:r="http://schemas.openxmlformats.org/officeDocument/2006/relationships" r:embed="rId5"/>
        <a:stretch/>
      </xdr:blipFill>
      <xdr:spPr>
        <a:xfrm>
          <a:off x="6615000" y="33751140"/>
          <a:ext cx="360" cy="188925"/>
        </a:xfrm>
        <a:prstGeom prst="rect">
          <a:avLst/>
        </a:prstGeom>
        <a:ln>
          <a:noFill/>
        </a:ln>
      </xdr:spPr>
    </xdr:pic>
    <xdr:clientData/>
  </xdr:oneCellAnchor>
  <xdr:oneCellAnchor>
    <xdr:from>
      <xdr:col>5</xdr:col>
      <xdr:colOff>0</xdr:colOff>
      <xdr:row>205</xdr:row>
      <xdr:rowOff>139320</xdr:rowOff>
    </xdr:from>
    <xdr:ext cx="360" cy="188925"/>
    <xdr:pic>
      <xdr:nvPicPr>
        <xdr:cNvPr id="67" name="6 Imagen">
          <a:extLst>
            <a:ext uri="{FF2B5EF4-FFF2-40B4-BE49-F238E27FC236}">
              <a16:creationId xmlns:a16="http://schemas.microsoft.com/office/drawing/2014/main" id="{200F9C1C-00BF-4D2D-8BEE-E7AB51208ABD}"/>
            </a:ext>
          </a:extLst>
        </xdr:cNvPr>
        <xdr:cNvPicPr/>
      </xdr:nvPicPr>
      <xdr:blipFill>
        <a:blip xmlns:r="http://schemas.openxmlformats.org/officeDocument/2006/relationships" r:embed="rId5"/>
        <a:stretch/>
      </xdr:blipFill>
      <xdr:spPr>
        <a:xfrm>
          <a:off x="6615000" y="38559360"/>
          <a:ext cx="360" cy="188925"/>
        </a:xfrm>
        <a:prstGeom prst="rect">
          <a:avLst/>
        </a:prstGeom>
        <a:ln>
          <a:noFill/>
        </a:ln>
      </xdr:spPr>
    </xdr:pic>
    <xdr:clientData/>
  </xdr:oneCellAnchor>
  <xdr:oneCellAnchor>
    <xdr:from>
      <xdr:col>5</xdr:col>
      <xdr:colOff>0</xdr:colOff>
      <xdr:row>206</xdr:row>
      <xdr:rowOff>139320</xdr:rowOff>
    </xdr:from>
    <xdr:ext cx="360" cy="188925"/>
    <xdr:pic>
      <xdr:nvPicPr>
        <xdr:cNvPr id="68" name="6 Imagen">
          <a:extLst>
            <a:ext uri="{FF2B5EF4-FFF2-40B4-BE49-F238E27FC236}">
              <a16:creationId xmlns:a16="http://schemas.microsoft.com/office/drawing/2014/main" id="{A97D2FDD-9DB3-44CF-9808-9FDC848B8005}"/>
            </a:ext>
          </a:extLst>
        </xdr:cNvPr>
        <xdr:cNvPicPr/>
      </xdr:nvPicPr>
      <xdr:blipFill>
        <a:blip xmlns:r="http://schemas.openxmlformats.org/officeDocument/2006/relationships" r:embed="rId5"/>
        <a:stretch/>
      </xdr:blipFill>
      <xdr:spPr>
        <a:xfrm>
          <a:off x="6615000" y="38772720"/>
          <a:ext cx="360" cy="188925"/>
        </a:xfrm>
        <a:prstGeom prst="rect">
          <a:avLst/>
        </a:prstGeom>
        <a:ln>
          <a:noFill/>
        </a:ln>
      </xdr:spPr>
    </xdr:pic>
    <xdr:clientData/>
  </xdr:oneCellAnchor>
  <xdr:oneCellAnchor>
    <xdr:from>
      <xdr:col>6</xdr:col>
      <xdr:colOff>397080</xdr:colOff>
      <xdr:row>218</xdr:row>
      <xdr:rowOff>139320</xdr:rowOff>
    </xdr:from>
    <xdr:ext cx="360" cy="188925"/>
    <xdr:pic>
      <xdr:nvPicPr>
        <xdr:cNvPr id="69" name="6 Imagen">
          <a:extLst>
            <a:ext uri="{FF2B5EF4-FFF2-40B4-BE49-F238E27FC236}">
              <a16:creationId xmlns:a16="http://schemas.microsoft.com/office/drawing/2014/main" id="{FD37F7D7-5103-40BC-9100-73604422A7E4}"/>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70" name="6 Imagen">
          <a:extLst>
            <a:ext uri="{FF2B5EF4-FFF2-40B4-BE49-F238E27FC236}">
              <a16:creationId xmlns:a16="http://schemas.microsoft.com/office/drawing/2014/main" id="{DBCA6F35-61B0-47B9-AFF1-B2AC37ABD93E}"/>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71" name="6 Imagen">
          <a:extLst>
            <a:ext uri="{FF2B5EF4-FFF2-40B4-BE49-F238E27FC236}">
              <a16:creationId xmlns:a16="http://schemas.microsoft.com/office/drawing/2014/main" id="{A5A0239D-586C-45C8-BACC-8D63BCCB749A}"/>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72" name="6 Imagen">
          <a:extLst>
            <a:ext uri="{FF2B5EF4-FFF2-40B4-BE49-F238E27FC236}">
              <a16:creationId xmlns:a16="http://schemas.microsoft.com/office/drawing/2014/main" id="{39B6C64D-A05A-487D-AC24-67661DF8C45B}"/>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73" name="6 Imagen">
          <a:extLst>
            <a:ext uri="{FF2B5EF4-FFF2-40B4-BE49-F238E27FC236}">
              <a16:creationId xmlns:a16="http://schemas.microsoft.com/office/drawing/2014/main" id="{2210ECF7-9731-4FBD-A522-9BAE82342E1C}"/>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74" name="6 Imagen">
          <a:extLst>
            <a:ext uri="{FF2B5EF4-FFF2-40B4-BE49-F238E27FC236}">
              <a16:creationId xmlns:a16="http://schemas.microsoft.com/office/drawing/2014/main" id="{88D177E0-98E5-4207-8F92-0CE8120301A7}"/>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75" name="6 Imagen">
          <a:extLst>
            <a:ext uri="{FF2B5EF4-FFF2-40B4-BE49-F238E27FC236}">
              <a16:creationId xmlns:a16="http://schemas.microsoft.com/office/drawing/2014/main" id="{91012A76-C341-445B-BA7F-4DDB1CD3F3D1}"/>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76" name="6 Imagen">
          <a:extLst>
            <a:ext uri="{FF2B5EF4-FFF2-40B4-BE49-F238E27FC236}">
              <a16:creationId xmlns:a16="http://schemas.microsoft.com/office/drawing/2014/main" id="{315A315C-0815-4DAB-A6A4-8B696B868865}"/>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6</xdr:col>
      <xdr:colOff>397080</xdr:colOff>
      <xdr:row>219</xdr:row>
      <xdr:rowOff>0</xdr:rowOff>
    </xdr:from>
    <xdr:ext cx="360" cy="188925"/>
    <xdr:pic>
      <xdr:nvPicPr>
        <xdr:cNvPr id="77" name="6 Imagen">
          <a:extLst>
            <a:ext uri="{FF2B5EF4-FFF2-40B4-BE49-F238E27FC236}">
              <a16:creationId xmlns:a16="http://schemas.microsoft.com/office/drawing/2014/main" id="{01F06B56-87C1-4A70-A796-FC485DB57CF9}"/>
            </a:ext>
          </a:extLst>
        </xdr:cNvPr>
        <xdr:cNvPicPr/>
      </xdr:nvPicPr>
      <xdr:blipFill>
        <a:blip xmlns:r="http://schemas.openxmlformats.org/officeDocument/2006/relationships" r:embed="rId5"/>
        <a:stretch/>
      </xdr:blipFill>
      <xdr:spPr>
        <a:xfrm>
          <a:off x="6623709" y="42898406"/>
          <a:ext cx="360" cy="188925"/>
        </a:xfrm>
        <a:prstGeom prst="rect">
          <a:avLst/>
        </a:prstGeom>
        <a:ln>
          <a:noFill/>
        </a:ln>
      </xdr:spPr>
    </xdr:pic>
    <xdr:clientData/>
  </xdr:oneCellAnchor>
  <xdr:oneCellAnchor>
    <xdr:from>
      <xdr:col>7</xdr:col>
      <xdr:colOff>0</xdr:colOff>
      <xdr:row>180</xdr:row>
      <xdr:rowOff>118080</xdr:rowOff>
    </xdr:from>
    <xdr:ext cx="237473" cy="7560"/>
    <xdr:pic>
      <xdr:nvPicPr>
        <xdr:cNvPr id="4" name="6 Imagen">
          <a:extLst>
            <a:ext uri="{FF2B5EF4-FFF2-40B4-BE49-F238E27FC236}">
              <a16:creationId xmlns:a16="http://schemas.microsoft.com/office/drawing/2014/main" id="{315D90B1-304C-42DB-AED9-B3CA4D90E8ED}"/>
            </a:ext>
          </a:extLst>
        </xdr:cNvPr>
        <xdr:cNvPicPr/>
      </xdr:nvPicPr>
      <xdr:blipFill>
        <a:blip xmlns:r="http://schemas.openxmlformats.org/officeDocument/2006/relationships" r:embed="rId5"/>
        <a:stretch/>
      </xdr:blipFill>
      <xdr:spPr>
        <a:xfrm>
          <a:off x="10439400" y="33731805"/>
          <a:ext cx="237473" cy="7560"/>
        </a:xfrm>
        <a:prstGeom prst="rect">
          <a:avLst/>
        </a:prstGeom>
        <a:ln>
          <a:noFill/>
        </a:ln>
      </xdr:spPr>
    </xdr:pic>
    <xdr:clientData/>
  </xdr:oneCellAnchor>
  <xdr:oneCellAnchor>
    <xdr:from>
      <xdr:col>6</xdr:col>
      <xdr:colOff>397080</xdr:colOff>
      <xdr:row>163</xdr:row>
      <xdr:rowOff>139320</xdr:rowOff>
    </xdr:from>
    <xdr:ext cx="360" cy="188925"/>
    <xdr:pic>
      <xdr:nvPicPr>
        <xdr:cNvPr id="78" name="6 Imagen">
          <a:extLst>
            <a:ext uri="{FF2B5EF4-FFF2-40B4-BE49-F238E27FC236}">
              <a16:creationId xmlns:a16="http://schemas.microsoft.com/office/drawing/2014/main" id="{D1B2732C-C67F-425F-BEF5-39F9BA2B70C6}"/>
            </a:ext>
          </a:extLst>
        </xdr:cNvPr>
        <xdr:cNvPicPr/>
      </xdr:nvPicPr>
      <xdr:blipFill>
        <a:blip xmlns:r="http://schemas.openxmlformats.org/officeDocument/2006/relationships" r:embed="rId5"/>
        <a:stretch/>
      </xdr:blipFill>
      <xdr:spPr>
        <a:xfrm>
          <a:off x="6620715" y="31215585"/>
          <a:ext cx="360" cy="188925"/>
        </a:xfrm>
        <a:prstGeom prst="rect">
          <a:avLst/>
        </a:prstGeom>
        <a:ln>
          <a:noFill/>
        </a:ln>
      </xdr:spPr>
    </xdr:pic>
    <xdr:clientData/>
  </xdr:oneCellAnchor>
  <xdr:oneCellAnchor>
    <xdr:from>
      <xdr:col>6</xdr:col>
      <xdr:colOff>397080</xdr:colOff>
      <xdr:row>163</xdr:row>
      <xdr:rowOff>139320</xdr:rowOff>
    </xdr:from>
    <xdr:ext cx="360" cy="188925"/>
    <xdr:pic>
      <xdr:nvPicPr>
        <xdr:cNvPr id="79" name="6 Imagen">
          <a:extLst>
            <a:ext uri="{FF2B5EF4-FFF2-40B4-BE49-F238E27FC236}">
              <a16:creationId xmlns:a16="http://schemas.microsoft.com/office/drawing/2014/main" id="{7935452A-23BB-4CA0-A00B-755E202FC300}"/>
            </a:ext>
          </a:extLst>
        </xdr:cNvPr>
        <xdr:cNvPicPr/>
      </xdr:nvPicPr>
      <xdr:blipFill>
        <a:blip xmlns:r="http://schemas.openxmlformats.org/officeDocument/2006/relationships" r:embed="rId5"/>
        <a:stretch/>
      </xdr:blipFill>
      <xdr:spPr>
        <a:xfrm>
          <a:off x="6620715" y="31215585"/>
          <a:ext cx="360" cy="188925"/>
        </a:xfrm>
        <a:prstGeom prst="rect">
          <a:avLst/>
        </a:prstGeom>
        <a:ln>
          <a:noFill/>
        </a:ln>
      </xdr:spPr>
    </xdr:pic>
    <xdr:clientData/>
  </xdr:oneCellAnchor>
  <xdr:oneCellAnchor>
    <xdr:from>
      <xdr:col>6</xdr:col>
      <xdr:colOff>397080</xdr:colOff>
      <xdr:row>164</xdr:row>
      <xdr:rowOff>139320</xdr:rowOff>
    </xdr:from>
    <xdr:ext cx="360" cy="188925"/>
    <xdr:pic>
      <xdr:nvPicPr>
        <xdr:cNvPr id="80" name="6 Imagen">
          <a:extLst>
            <a:ext uri="{FF2B5EF4-FFF2-40B4-BE49-F238E27FC236}">
              <a16:creationId xmlns:a16="http://schemas.microsoft.com/office/drawing/2014/main" id="{E0DB837B-37D8-4AC5-B862-D0FEC311448F}"/>
            </a:ext>
          </a:extLst>
        </xdr:cNvPr>
        <xdr:cNvPicPr/>
      </xdr:nvPicPr>
      <xdr:blipFill>
        <a:blip xmlns:r="http://schemas.openxmlformats.org/officeDocument/2006/relationships" r:embed="rId5"/>
        <a:stretch/>
      </xdr:blipFill>
      <xdr:spPr>
        <a:xfrm>
          <a:off x="6620715" y="31425135"/>
          <a:ext cx="360" cy="188925"/>
        </a:xfrm>
        <a:prstGeom prst="rect">
          <a:avLst/>
        </a:prstGeom>
        <a:ln>
          <a:noFill/>
        </a:ln>
      </xdr:spPr>
    </xdr:pic>
    <xdr:clientData/>
  </xdr:oneCellAnchor>
  <xdr:oneCellAnchor>
    <xdr:from>
      <xdr:col>6</xdr:col>
      <xdr:colOff>397080</xdr:colOff>
      <xdr:row>165</xdr:row>
      <xdr:rowOff>139320</xdr:rowOff>
    </xdr:from>
    <xdr:ext cx="360" cy="188925"/>
    <xdr:pic>
      <xdr:nvPicPr>
        <xdr:cNvPr id="81" name="6 Imagen">
          <a:extLst>
            <a:ext uri="{FF2B5EF4-FFF2-40B4-BE49-F238E27FC236}">
              <a16:creationId xmlns:a16="http://schemas.microsoft.com/office/drawing/2014/main" id="{50D799F9-C9E0-4442-BFF0-C84CF62D2F1D}"/>
            </a:ext>
          </a:extLst>
        </xdr:cNvPr>
        <xdr:cNvPicPr/>
      </xdr:nvPicPr>
      <xdr:blipFill>
        <a:blip xmlns:r="http://schemas.openxmlformats.org/officeDocument/2006/relationships" r:embed="rId5"/>
        <a:stretch/>
      </xdr:blipFill>
      <xdr:spPr>
        <a:xfrm>
          <a:off x="6620715" y="31634685"/>
          <a:ext cx="360" cy="188925"/>
        </a:xfrm>
        <a:prstGeom prst="rect">
          <a:avLst/>
        </a:prstGeom>
        <a:ln>
          <a:noFill/>
        </a:ln>
      </xdr:spPr>
    </xdr:pic>
    <xdr:clientData/>
  </xdr:oneCellAnchor>
  <xdr:oneCellAnchor>
    <xdr:from>
      <xdr:col>6</xdr:col>
      <xdr:colOff>397080</xdr:colOff>
      <xdr:row>166</xdr:row>
      <xdr:rowOff>139320</xdr:rowOff>
    </xdr:from>
    <xdr:ext cx="360" cy="188925"/>
    <xdr:pic>
      <xdr:nvPicPr>
        <xdr:cNvPr id="82" name="6 Imagen">
          <a:extLst>
            <a:ext uri="{FF2B5EF4-FFF2-40B4-BE49-F238E27FC236}">
              <a16:creationId xmlns:a16="http://schemas.microsoft.com/office/drawing/2014/main" id="{B1BA0FCE-9187-476D-AB80-0E50BBE77EE2}"/>
            </a:ext>
          </a:extLst>
        </xdr:cNvPr>
        <xdr:cNvPicPr/>
      </xdr:nvPicPr>
      <xdr:blipFill>
        <a:blip xmlns:r="http://schemas.openxmlformats.org/officeDocument/2006/relationships" r:embed="rId5"/>
        <a:stretch/>
      </xdr:blipFill>
      <xdr:spPr>
        <a:xfrm>
          <a:off x="6620715" y="31844235"/>
          <a:ext cx="360" cy="188925"/>
        </a:xfrm>
        <a:prstGeom prst="rect">
          <a:avLst/>
        </a:prstGeom>
        <a:ln>
          <a:noFill/>
        </a:ln>
      </xdr:spPr>
    </xdr:pic>
    <xdr:clientData/>
  </xdr:oneCellAnchor>
  <xdr:oneCellAnchor>
    <xdr:from>
      <xdr:col>6</xdr:col>
      <xdr:colOff>397080</xdr:colOff>
      <xdr:row>166</xdr:row>
      <xdr:rowOff>139320</xdr:rowOff>
    </xdr:from>
    <xdr:ext cx="360" cy="188925"/>
    <xdr:pic>
      <xdr:nvPicPr>
        <xdr:cNvPr id="83" name="6 Imagen">
          <a:extLst>
            <a:ext uri="{FF2B5EF4-FFF2-40B4-BE49-F238E27FC236}">
              <a16:creationId xmlns:a16="http://schemas.microsoft.com/office/drawing/2014/main" id="{88933C05-ADAD-4774-809B-0EDF7E744D43}"/>
            </a:ext>
          </a:extLst>
        </xdr:cNvPr>
        <xdr:cNvPicPr/>
      </xdr:nvPicPr>
      <xdr:blipFill>
        <a:blip xmlns:r="http://schemas.openxmlformats.org/officeDocument/2006/relationships" r:embed="rId5"/>
        <a:stretch/>
      </xdr:blipFill>
      <xdr:spPr>
        <a:xfrm>
          <a:off x="6620715" y="31844235"/>
          <a:ext cx="360" cy="188925"/>
        </a:xfrm>
        <a:prstGeom prst="rect">
          <a:avLst/>
        </a:prstGeom>
        <a:ln>
          <a:noFill/>
        </a:ln>
      </xdr:spPr>
    </xdr:pic>
    <xdr:clientData/>
  </xdr:oneCellAnchor>
  <xdr:oneCellAnchor>
    <xdr:from>
      <xdr:col>6</xdr:col>
      <xdr:colOff>397080</xdr:colOff>
      <xdr:row>177</xdr:row>
      <xdr:rowOff>0</xdr:rowOff>
    </xdr:from>
    <xdr:ext cx="360" cy="188925"/>
    <xdr:pic>
      <xdr:nvPicPr>
        <xdr:cNvPr id="84" name="6 Imagen">
          <a:extLst>
            <a:ext uri="{FF2B5EF4-FFF2-40B4-BE49-F238E27FC236}">
              <a16:creationId xmlns:a16="http://schemas.microsoft.com/office/drawing/2014/main" id="{3EF5E8F4-742E-4028-B361-EA1047B4654D}"/>
            </a:ext>
          </a:extLst>
        </xdr:cNvPr>
        <xdr:cNvPicPr/>
      </xdr:nvPicPr>
      <xdr:blipFill>
        <a:blip xmlns:r="http://schemas.openxmlformats.org/officeDocument/2006/relationships" r:embed="rId5"/>
        <a:stretch/>
      </xdr:blipFill>
      <xdr:spPr>
        <a:xfrm>
          <a:off x="6561660" y="34810320"/>
          <a:ext cx="360" cy="188925"/>
        </a:xfrm>
        <a:prstGeom prst="rect">
          <a:avLst/>
        </a:prstGeom>
        <a:ln>
          <a:noFill/>
        </a:ln>
      </xdr:spPr>
    </xdr:pic>
    <xdr:clientData/>
  </xdr:oneCellAnchor>
  <xdr:oneCellAnchor>
    <xdr:from>
      <xdr:col>6</xdr:col>
      <xdr:colOff>397080</xdr:colOff>
      <xdr:row>177</xdr:row>
      <xdr:rowOff>139320</xdr:rowOff>
    </xdr:from>
    <xdr:ext cx="360" cy="188925"/>
    <xdr:pic>
      <xdr:nvPicPr>
        <xdr:cNvPr id="85" name="6 Imagen">
          <a:extLst>
            <a:ext uri="{FF2B5EF4-FFF2-40B4-BE49-F238E27FC236}">
              <a16:creationId xmlns:a16="http://schemas.microsoft.com/office/drawing/2014/main" id="{AFBD3019-D52C-4FD8-84E4-CD8C64910811}"/>
            </a:ext>
          </a:extLst>
        </xdr:cNvPr>
        <xdr:cNvPicPr/>
      </xdr:nvPicPr>
      <xdr:blipFill>
        <a:blip xmlns:r="http://schemas.openxmlformats.org/officeDocument/2006/relationships" r:embed="rId5"/>
        <a:stretch/>
      </xdr:blipFill>
      <xdr:spPr>
        <a:xfrm>
          <a:off x="6561660" y="35023680"/>
          <a:ext cx="360" cy="188925"/>
        </a:xfrm>
        <a:prstGeom prst="rect">
          <a:avLst/>
        </a:prstGeom>
        <a:ln>
          <a:noFill/>
        </a:ln>
      </xdr:spPr>
    </xdr:pic>
    <xdr:clientData/>
  </xdr:oneCellAnchor>
  <xdr:oneCellAnchor>
    <xdr:from>
      <xdr:col>14</xdr:col>
      <xdr:colOff>1080</xdr:colOff>
      <xdr:row>178</xdr:row>
      <xdr:rowOff>183600</xdr:rowOff>
    </xdr:from>
    <xdr:ext cx="360" cy="276620"/>
    <xdr:pic>
      <xdr:nvPicPr>
        <xdr:cNvPr id="88" name="6 Imagen">
          <a:extLst>
            <a:ext uri="{FF2B5EF4-FFF2-40B4-BE49-F238E27FC236}">
              <a16:creationId xmlns:a16="http://schemas.microsoft.com/office/drawing/2014/main" id="{D056D67B-2BDD-4ECF-9828-E395C3AC1470}"/>
            </a:ext>
          </a:extLst>
        </xdr:cNvPr>
        <xdr:cNvPicPr/>
      </xdr:nvPicPr>
      <xdr:blipFill>
        <a:blip xmlns:r="http://schemas.openxmlformats.org/officeDocument/2006/relationships" r:embed="rId5"/>
        <a:stretch/>
      </xdr:blipFill>
      <xdr:spPr>
        <a:xfrm>
          <a:off x="6229160" y="34900320"/>
          <a:ext cx="360" cy="276620"/>
        </a:xfrm>
        <a:prstGeom prst="rect">
          <a:avLst/>
        </a:prstGeom>
        <a:ln>
          <a:noFill/>
        </a:ln>
      </xdr:spPr>
    </xdr:pic>
    <xdr:clientData/>
  </xdr:oneCellAnchor>
  <xdr:oneCellAnchor>
    <xdr:from>
      <xdr:col>14</xdr:col>
      <xdr:colOff>0</xdr:colOff>
      <xdr:row>189</xdr:row>
      <xdr:rowOff>139320</xdr:rowOff>
    </xdr:from>
    <xdr:ext cx="360" cy="188925"/>
    <xdr:pic>
      <xdr:nvPicPr>
        <xdr:cNvPr id="99" name="6 Imagen">
          <a:extLst>
            <a:ext uri="{FF2B5EF4-FFF2-40B4-BE49-F238E27FC236}">
              <a16:creationId xmlns:a16="http://schemas.microsoft.com/office/drawing/2014/main" id="{0EFF51EF-F9CC-4EBA-8C4F-EFB7824BF969}"/>
            </a:ext>
          </a:extLst>
        </xdr:cNvPr>
        <xdr:cNvPicPr/>
      </xdr:nvPicPr>
      <xdr:blipFill>
        <a:blip xmlns:r="http://schemas.openxmlformats.org/officeDocument/2006/relationships" r:embed="rId5"/>
        <a:stretch/>
      </xdr:blipFill>
      <xdr:spPr>
        <a:xfrm>
          <a:off x="4470400" y="37314760"/>
          <a:ext cx="360" cy="188925"/>
        </a:xfrm>
        <a:prstGeom prst="rect">
          <a:avLst/>
        </a:prstGeom>
        <a:ln>
          <a:noFill/>
        </a:ln>
      </xdr:spPr>
    </xdr:pic>
    <xdr:clientData/>
  </xdr:oneCellAnchor>
  <xdr:oneCellAnchor>
    <xdr:from>
      <xdr:col>14</xdr:col>
      <xdr:colOff>0</xdr:colOff>
      <xdr:row>189</xdr:row>
      <xdr:rowOff>139320</xdr:rowOff>
    </xdr:from>
    <xdr:ext cx="360" cy="188925"/>
    <xdr:pic>
      <xdr:nvPicPr>
        <xdr:cNvPr id="100" name="6 Imagen">
          <a:extLst>
            <a:ext uri="{FF2B5EF4-FFF2-40B4-BE49-F238E27FC236}">
              <a16:creationId xmlns:a16="http://schemas.microsoft.com/office/drawing/2014/main" id="{11F0E532-2567-42B1-98D5-F262FF74F8DF}"/>
            </a:ext>
          </a:extLst>
        </xdr:cNvPr>
        <xdr:cNvPicPr/>
      </xdr:nvPicPr>
      <xdr:blipFill>
        <a:blip xmlns:r="http://schemas.openxmlformats.org/officeDocument/2006/relationships" r:embed="rId5"/>
        <a:stretch/>
      </xdr:blipFill>
      <xdr:spPr>
        <a:xfrm>
          <a:off x="4470400" y="37314760"/>
          <a:ext cx="360" cy="188925"/>
        </a:xfrm>
        <a:prstGeom prst="rect">
          <a:avLst/>
        </a:prstGeom>
        <a:ln>
          <a:noFill/>
        </a:ln>
      </xdr:spPr>
    </xdr:pic>
    <xdr:clientData/>
  </xdr:oneCellAnchor>
  <xdr:oneCellAnchor>
    <xdr:from>
      <xdr:col>14</xdr:col>
      <xdr:colOff>0</xdr:colOff>
      <xdr:row>193</xdr:row>
      <xdr:rowOff>139320</xdr:rowOff>
    </xdr:from>
    <xdr:ext cx="360" cy="188925"/>
    <xdr:pic>
      <xdr:nvPicPr>
        <xdr:cNvPr id="105" name="6 Imagen">
          <a:extLst>
            <a:ext uri="{FF2B5EF4-FFF2-40B4-BE49-F238E27FC236}">
              <a16:creationId xmlns:a16="http://schemas.microsoft.com/office/drawing/2014/main" id="{72C6FE21-A02A-4126-96C3-603C43B9748D}"/>
            </a:ext>
          </a:extLst>
        </xdr:cNvPr>
        <xdr:cNvPicPr/>
      </xdr:nvPicPr>
      <xdr:blipFill>
        <a:blip xmlns:r="http://schemas.openxmlformats.org/officeDocument/2006/relationships" r:embed="rId5"/>
        <a:stretch/>
      </xdr:blipFill>
      <xdr:spPr>
        <a:xfrm>
          <a:off x="4470400" y="38168200"/>
          <a:ext cx="360" cy="188925"/>
        </a:xfrm>
        <a:prstGeom prst="rect">
          <a:avLst/>
        </a:prstGeom>
        <a:ln>
          <a:noFill/>
        </a:ln>
      </xdr:spPr>
    </xdr:pic>
    <xdr:clientData/>
  </xdr:oneCellAnchor>
  <xdr:oneCellAnchor>
    <xdr:from>
      <xdr:col>15</xdr:col>
      <xdr:colOff>0</xdr:colOff>
      <xdr:row>180</xdr:row>
      <xdr:rowOff>118080</xdr:rowOff>
    </xdr:from>
    <xdr:ext cx="237473" cy="7560"/>
    <xdr:pic>
      <xdr:nvPicPr>
        <xdr:cNvPr id="114" name="6 Imagen">
          <a:extLst>
            <a:ext uri="{FF2B5EF4-FFF2-40B4-BE49-F238E27FC236}">
              <a16:creationId xmlns:a16="http://schemas.microsoft.com/office/drawing/2014/main" id="{07542238-6E40-4F84-97E7-922F371EBCD2}"/>
            </a:ext>
          </a:extLst>
        </xdr:cNvPr>
        <xdr:cNvPicPr/>
      </xdr:nvPicPr>
      <xdr:blipFill>
        <a:blip xmlns:r="http://schemas.openxmlformats.org/officeDocument/2006/relationships" r:embed="rId5"/>
        <a:stretch/>
      </xdr:blipFill>
      <xdr:spPr>
        <a:xfrm>
          <a:off x="7467600" y="35261520"/>
          <a:ext cx="237473" cy="7560"/>
        </a:xfrm>
        <a:prstGeom prst="rect">
          <a:avLst/>
        </a:prstGeom>
        <a:ln>
          <a:noFill/>
        </a:ln>
      </xdr:spPr>
    </xdr:pic>
    <xdr:clientData/>
  </xdr:oneCellAnchor>
  <xdr:oneCellAnchor>
    <xdr:from>
      <xdr:col>13</xdr:col>
      <xdr:colOff>0</xdr:colOff>
      <xdr:row>183</xdr:row>
      <xdr:rowOff>139320</xdr:rowOff>
    </xdr:from>
    <xdr:ext cx="360" cy="188925"/>
    <xdr:pic>
      <xdr:nvPicPr>
        <xdr:cNvPr id="115" name="6 Imagen">
          <a:extLst>
            <a:ext uri="{FF2B5EF4-FFF2-40B4-BE49-F238E27FC236}">
              <a16:creationId xmlns:a16="http://schemas.microsoft.com/office/drawing/2014/main" id="{AE53F308-3B15-4D13-9649-060B42AE6806}"/>
            </a:ext>
          </a:extLst>
        </xdr:cNvPr>
        <xdr:cNvPicPr/>
      </xdr:nvPicPr>
      <xdr:blipFill>
        <a:blip xmlns:r="http://schemas.openxmlformats.org/officeDocument/2006/relationships" r:embed="rId5"/>
        <a:stretch/>
      </xdr:blipFill>
      <xdr:spPr>
        <a:xfrm>
          <a:off x="15341600" y="36034600"/>
          <a:ext cx="360" cy="188925"/>
        </a:xfrm>
        <a:prstGeom prst="rect">
          <a:avLst/>
        </a:prstGeom>
        <a:ln>
          <a:noFill/>
        </a:ln>
      </xdr:spPr>
    </xdr:pic>
    <xdr:clientData/>
  </xdr:oneCellAnchor>
  <xdr:oneCellAnchor>
    <xdr:from>
      <xdr:col>13</xdr:col>
      <xdr:colOff>0</xdr:colOff>
      <xdr:row>183</xdr:row>
      <xdr:rowOff>139320</xdr:rowOff>
    </xdr:from>
    <xdr:ext cx="360" cy="360"/>
    <xdr:pic>
      <xdr:nvPicPr>
        <xdr:cNvPr id="116" name="6 Imagen">
          <a:extLst>
            <a:ext uri="{FF2B5EF4-FFF2-40B4-BE49-F238E27FC236}">
              <a16:creationId xmlns:a16="http://schemas.microsoft.com/office/drawing/2014/main" id="{3CB07F92-BDA2-4605-89FC-3CFBE11B4EFB}"/>
            </a:ext>
          </a:extLst>
        </xdr:cNvPr>
        <xdr:cNvPicPr/>
      </xdr:nvPicPr>
      <xdr:blipFill>
        <a:blip xmlns:r="http://schemas.openxmlformats.org/officeDocument/2006/relationships" r:embed="rId5"/>
        <a:stretch/>
      </xdr:blipFill>
      <xdr:spPr>
        <a:xfrm>
          <a:off x="15341600" y="36034600"/>
          <a:ext cx="360" cy="360"/>
        </a:xfrm>
        <a:prstGeom prst="rect">
          <a:avLst/>
        </a:prstGeom>
        <a:ln>
          <a:noFill/>
        </a:ln>
      </xdr:spPr>
    </xdr:pic>
    <xdr:clientData/>
  </xdr:oneCellAnchor>
  <xdr:oneCellAnchor>
    <xdr:from>
      <xdr:col>13</xdr:col>
      <xdr:colOff>0</xdr:colOff>
      <xdr:row>182</xdr:row>
      <xdr:rowOff>139320</xdr:rowOff>
    </xdr:from>
    <xdr:ext cx="360" cy="188925"/>
    <xdr:pic>
      <xdr:nvPicPr>
        <xdr:cNvPr id="117" name="6 Imagen">
          <a:extLst>
            <a:ext uri="{FF2B5EF4-FFF2-40B4-BE49-F238E27FC236}">
              <a16:creationId xmlns:a16="http://schemas.microsoft.com/office/drawing/2014/main" id="{F6DF7178-A8EA-4363-8569-35413377FFD1}"/>
            </a:ext>
          </a:extLst>
        </xdr:cNvPr>
        <xdr:cNvPicPr/>
      </xdr:nvPicPr>
      <xdr:blipFill>
        <a:blip xmlns:r="http://schemas.openxmlformats.org/officeDocument/2006/relationships" r:embed="rId5"/>
        <a:stretch/>
      </xdr:blipFill>
      <xdr:spPr>
        <a:xfrm>
          <a:off x="15341600" y="35821240"/>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118" name="6 Imagen">
          <a:extLst>
            <a:ext uri="{FF2B5EF4-FFF2-40B4-BE49-F238E27FC236}">
              <a16:creationId xmlns:a16="http://schemas.microsoft.com/office/drawing/2014/main" id="{C2F0019E-E4A7-4058-985D-A58A1F559268}"/>
            </a:ext>
          </a:extLst>
        </xdr:cNvPr>
        <xdr:cNvPicPr/>
      </xdr:nvPicPr>
      <xdr:blipFill>
        <a:blip xmlns:r="http://schemas.openxmlformats.org/officeDocument/2006/relationships" r:embed="rId5"/>
        <a:stretch/>
      </xdr:blipFill>
      <xdr:spPr>
        <a:xfrm>
          <a:off x="15341600" y="36034600"/>
          <a:ext cx="360" cy="188925"/>
        </a:xfrm>
        <a:prstGeom prst="rect">
          <a:avLst/>
        </a:prstGeom>
        <a:ln>
          <a:noFill/>
        </a:ln>
      </xdr:spPr>
    </xdr:pic>
    <xdr:clientData/>
  </xdr:oneCellAnchor>
  <xdr:oneCellAnchor>
    <xdr:from>
      <xdr:col>13</xdr:col>
      <xdr:colOff>418852</xdr:colOff>
      <xdr:row>183</xdr:row>
      <xdr:rowOff>117549</xdr:rowOff>
    </xdr:from>
    <xdr:ext cx="360" cy="188925"/>
    <xdr:pic>
      <xdr:nvPicPr>
        <xdr:cNvPr id="119" name="6 Imagen">
          <a:extLst>
            <a:ext uri="{FF2B5EF4-FFF2-40B4-BE49-F238E27FC236}">
              <a16:creationId xmlns:a16="http://schemas.microsoft.com/office/drawing/2014/main" id="{DBA2E64C-0AE3-46E3-9DF4-0DA2887A754B}"/>
            </a:ext>
          </a:extLst>
        </xdr:cNvPr>
        <xdr:cNvPicPr/>
      </xdr:nvPicPr>
      <xdr:blipFill>
        <a:blip xmlns:r="http://schemas.openxmlformats.org/officeDocument/2006/relationships" r:embed="rId5"/>
        <a:stretch/>
      </xdr:blipFill>
      <xdr:spPr>
        <a:xfrm>
          <a:off x="15760452" y="36012829"/>
          <a:ext cx="360" cy="188925"/>
        </a:xfrm>
        <a:prstGeom prst="rect">
          <a:avLst/>
        </a:prstGeom>
        <a:ln>
          <a:noFill/>
        </a:ln>
      </xdr:spPr>
    </xdr:pic>
    <xdr:clientData/>
  </xdr:oneCellAnchor>
  <xdr:oneCellAnchor>
    <xdr:from>
      <xdr:col>14</xdr:col>
      <xdr:colOff>0</xdr:colOff>
      <xdr:row>180</xdr:row>
      <xdr:rowOff>139320</xdr:rowOff>
    </xdr:from>
    <xdr:ext cx="360" cy="188925"/>
    <xdr:pic>
      <xdr:nvPicPr>
        <xdr:cNvPr id="122" name="6 Imagen">
          <a:extLst>
            <a:ext uri="{FF2B5EF4-FFF2-40B4-BE49-F238E27FC236}">
              <a16:creationId xmlns:a16="http://schemas.microsoft.com/office/drawing/2014/main" id="{92B68797-CD63-4FAD-A4A9-45E9C4AF0D58}"/>
            </a:ext>
          </a:extLst>
        </xdr:cNvPr>
        <xdr:cNvPicPr/>
      </xdr:nvPicPr>
      <xdr:blipFill>
        <a:blip xmlns:r="http://schemas.openxmlformats.org/officeDocument/2006/relationships" r:embed="rId5"/>
        <a:stretch/>
      </xdr:blipFill>
      <xdr:spPr>
        <a:xfrm>
          <a:off x="15341600" y="35821240"/>
          <a:ext cx="360" cy="188925"/>
        </a:xfrm>
        <a:prstGeom prst="rect">
          <a:avLst/>
        </a:prstGeom>
        <a:ln>
          <a:noFill/>
        </a:ln>
      </xdr:spPr>
    </xdr:pic>
    <xdr:clientData/>
  </xdr:oneCellAnchor>
  <xdr:oneCellAnchor>
    <xdr:from>
      <xdr:col>13</xdr:col>
      <xdr:colOff>0</xdr:colOff>
      <xdr:row>180</xdr:row>
      <xdr:rowOff>139320</xdr:rowOff>
    </xdr:from>
    <xdr:ext cx="360" cy="188925"/>
    <xdr:pic>
      <xdr:nvPicPr>
        <xdr:cNvPr id="127" name="6 Imagen">
          <a:extLst>
            <a:ext uri="{FF2B5EF4-FFF2-40B4-BE49-F238E27FC236}">
              <a16:creationId xmlns:a16="http://schemas.microsoft.com/office/drawing/2014/main" id="{41FEA10A-8210-4FF3-A3F5-7190A326863B}"/>
            </a:ext>
          </a:extLst>
        </xdr:cNvPr>
        <xdr:cNvPicPr/>
      </xdr:nvPicPr>
      <xdr:blipFill>
        <a:blip xmlns:r="http://schemas.openxmlformats.org/officeDocument/2006/relationships" r:embed="rId5"/>
        <a:stretch/>
      </xdr:blipFill>
      <xdr:spPr>
        <a:xfrm>
          <a:off x="14284960" y="35821240"/>
          <a:ext cx="360" cy="188925"/>
        </a:xfrm>
        <a:prstGeom prst="rect">
          <a:avLst/>
        </a:prstGeom>
        <a:ln>
          <a:noFill/>
        </a:ln>
      </xdr:spPr>
    </xdr:pic>
    <xdr:clientData/>
  </xdr:oneCellAnchor>
  <xdr:oneCellAnchor>
    <xdr:from>
      <xdr:col>13</xdr:col>
      <xdr:colOff>418852</xdr:colOff>
      <xdr:row>181</xdr:row>
      <xdr:rowOff>117549</xdr:rowOff>
    </xdr:from>
    <xdr:ext cx="360" cy="188925"/>
    <xdr:pic>
      <xdr:nvPicPr>
        <xdr:cNvPr id="129" name="6 Imagen">
          <a:extLst>
            <a:ext uri="{FF2B5EF4-FFF2-40B4-BE49-F238E27FC236}">
              <a16:creationId xmlns:a16="http://schemas.microsoft.com/office/drawing/2014/main" id="{87BE878E-2662-434F-B1DF-8C56D6568483}"/>
            </a:ext>
          </a:extLst>
        </xdr:cNvPr>
        <xdr:cNvPicPr/>
      </xdr:nvPicPr>
      <xdr:blipFill>
        <a:blip xmlns:r="http://schemas.openxmlformats.org/officeDocument/2006/relationships" r:embed="rId5"/>
        <a:stretch/>
      </xdr:blipFill>
      <xdr:spPr>
        <a:xfrm>
          <a:off x="14703812" y="36012829"/>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135" name="6 Imagen">
          <a:extLst>
            <a:ext uri="{FF2B5EF4-FFF2-40B4-BE49-F238E27FC236}">
              <a16:creationId xmlns:a16="http://schemas.microsoft.com/office/drawing/2014/main" id="{1C47A8E9-E473-42C4-98EA-38CDD7FDC26F}"/>
            </a:ext>
          </a:extLst>
        </xdr:cNvPr>
        <xdr:cNvPicPr/>
      </xdr:nvPicPr>
      <xdr:blipFill>
        <a:blip xmlns:r="http://schemas.openxmlformats.org/officeDocument/2006/relationships" r:embed="rId5"/>
        <a:stretch/>
      </xdr:blipFill>
      <xdr:spPr>
        <a:xfrm>
          <a:off x="14284960" y="36034600"/>
          <a:ext cx="360" cy="188925"/>
        </a:xfrm>
        <a:prstGeom prst="rect">
          <a:avLst/>
        </a:prstGeom>
        <a:ln>
          <a:noFill/>
        </a:ln>
      </xdr:spPr>
    </xdr:pic>
    <xdr:clientData/>
  </xdr:oneCellAnchor>
  <xdr:oneCellAnchor>
    <xdr:from>
      <xdr:col>13</xdr:col>
      <xdr:colOff>418852</xdr:colOff>
      <xdr:row>182</xdr:row>
      <xdr:rowOff>117549</xdr:rowOff>
    </xdr:from>
    <xdr:ext cx="360" cy="188925"/>
    <xdr:pic>
      <xdr:nvPicPr>
        <xdr:cNvPr id="139" name="6 Imagen">
          <a:extLst>
            <a:ext uri="{FF2B5EF4-FFF2-40B4-BE49-F238E27FC236}">
              <a16:creationId xmlns:a16="http://schemas.microsoft.com/office/drawing/2014/main" id="{FADC5F32-1E73-4F7D-9C80-89515E7D6EBA}"/>
            </a:ext>
          </a:extLst>
        </xdr:cNvPr>
        <xdr:cNvPicPr/>
      </xdr:nvPicPr>
      <xdr:blipFill>
        <a:blip xmlns:r="http://schemas.openxmlformats.org/officeDocument/2006/relationships" r:embed="rId5"/>
        <a:stretch/>
      </xdr:blipFill>
      <xdr:spPr>
        <a:xfrm>
          <a:off x="14703812" y="36012829"/>
          <a:ext cx="360" cy="188925"/>
        </a:xfrm>
        <a:prstGeom prst="rect">
          <a:avLst/>
        </a:prstGeom>
        <a:ln>
          <a:noFill/>
        </a:ln>
      </xdr:spPr>
    </xdr:pic>
    <xdr:clientData/>
  </xdr:oneCellAnchor>
  <xdr:oneCellAnchor>
    <xdr:from>
      <xdr:col>14</xdr:col>
      <xdr:colOff>0</xdr:colOff>
      <xdr:row>186</xdr:row>
      <xdr:rowOff>139320</xdr:rowOff>
    </xdr:from>
    <xdr:ext cx="360" cy="188925"/>
    <xdr:pic>
      <xdr:nvPicPr>
        <xdr:cNvPr id="140" name="6 Imagen">
          <a:extLst>
            <a:ext uri="{FF2B5EF4-FFF2-40B4-BE49-F238E27FC236}">
              <a16:creationId xmlns:a16="http://schemas.microsoft.com/office/drawing/2014/main" id="{BC55D18F-C112-4053-9907-BF2DE42D7D1B}"/>
            </a:ext>
          </a:extLst>
        </xdr:cNvPr>
        <xdr:cNvPicPr/>
      </xdr:nvPicPr>
      <xdr:blipFill>
        <a:blip xmlns:r="http://schemas.openxmlformats.org/officeDocument/2006/relationships" r:embed="rId5"/>
        <a:stretch/>
      </xdr:blipFill>
      <xdr:spPr>
        <a:xfrm>
          <a:off x="15341600" y="36034600"/>
          <a:ext cx="360" cy="188925"/>
        </a:xfrm>
        <a:prstGeom prst="rect">
          <a:avLst/>
        </a:prstGeom>
        <a:ln>
          <a:noFill/>
        </a:ln>
      </xdr:spPr>
    </xdr:pic>
    <xdr:clientData/>
  </xdr:oneCellAnchor>
  <xdr:oneCellAnchor>
    <xdr:from>
      <xdr:col>14</xdr:col>
      <xdr:colOff>0</xdr:colOff>
      <xdr:row>186</xdr:row>
      <xdr:rowOff>139320</xdr:rowOff>
    </xdr:from>
    <xdr:ext cx="360" cy="360"/>
    <xdr:pic>
      <xdr:nvPicPr>
        <xdr:cNvPr id="141" name="6 Imagen">
          <a:extLst>
            <a:ext uri="{FF2B5EF4-FFF2-40B4-BE49-F238E27FC236}">
              <a16:creationId xmlns:a16="http://schemas.microsoft.com/office/drawing/2014/main" id="{CEE4E753-F120-4BF0-B8B1-E63EA29823A9}"/>
            </a:ext>
          </a:extLst>
        </xdr:cNvPr>
        <xdr:cNvPicPr/>
      </xdr:nvPicPr>
      <xdr:blipFill>
        <a:blip xmlns:r="http://schemas.openxmlformats.org/officeDocument/2006/relationships" r:embed="rId5"/>
        <a:stretch/>
      </xdr:blipFill>
      <xdr:spPr>
        <a:xfrm>
          <a:off x="15341600" y="36034600"/>
          <a:ext cx="360" cy="360"/>
        </a:xfrm>
        <a:prstGeom prst="rect">
          <a:avLst/>
        </a:prstGeom>
        <a:ln>
          <a:noFill/>
        </a:ln>
      </xdr:spPr>
    </xdr:pic>
    <xdr:clientData/>
  </xdr:oneCellAnchor>
  <xdr:oneCellAnchor>
    <xdr:from>
      <xdr:col>13</xdr:col>
      <xdr:colOff>418852</xdr:colOff>
      <xdr:row>186</xdr:row>
      <xdr:rowOff>117549</xdr:rowOff>
    </xdr:from>
    <xdr:ext cx="360" cy="188925"/>
    <xdr:pic>
      <xdr:nvPicPr>
        <xdr:cNvPr id="149" name="6 Imagen">
          <a:extLst>
            <a:ext uri="{FF2B5EF4-FFF2-40B4-BE49-F238E27FC236}">
              <a16:creationId xmlns:a16="http://schemas.microsoft.com/office/drawing/2014/main" id="{345D7E9A-582A-47A9-A8F4-383D336F91FD}"/>
            </a:ext>
          </a:extLst>
        </xdr:cNvPr>
        <xdr:cNvPicPr/>
      </xdr:nvPicPr>
      <xdr:blipFill>
        <a:blip xmlns:r="http://schemas.openxmlformats.org/officeDocument/2006/relationships" r:embed="rId5"/>
        <a:stretch/>
      </xdr:blipFill>
      <xdr:spPr>
        <a:xfrm>
          <a:off x="14703812" y="36012829"/>
          <a:ext cx="360" cy="188925"/>
        </a:xfrm>
        <a:prstGeom prst="rect">
          <a:avLst/>
        </a:prstGeom>
        <a:ln>
          <a:noFill/>
        </a:ln>
      </xdr:spPr>
    </xdr:pic>
    <xdr:clientData/>
  </xdr:oneCellAnchor>
  <xdr:oneCellAnchor>
    <xdr:from>
      <xdr:col>13</xdr:col>
      <xdr:colOff>0</xdr:colOff>
      <xdr:row>184</xdr:row>
      <xdr:rowOff>139320</xdr:rowOff>
    </xdr:from>
    <xdr:ext cx="360" cy="188925"/>
    <xdr:pic>
      <xdr:nvPicPr>
        <xdr:cNvPr id="155" name="6 Imagen">
          <a:extLst>
            <a:ext uri="{FF2B5EF4-FFF2-40B4-BE49-F238E27FC236}">
              <a16:creationId xmlns:a16="http://schemas.microsoft.com/office/drawing/2014/main" id="{56F9BF0F-763D-4810-AD50-4BBC715F5FF5}"/>
            </a:ext>
          </a:extLst>
        </xdr:cNvPr>
        <xdr:cNvPicPr/>
      </xdr:nvPicPr>
      <xdr:blipFill>
        <a:blip xmlns:r="http://schemas.openxmlformats.org/officeDocument/2006/relationships" r:embed="rId5"/>
        <a:stretch/>
      </xdr:blipFill>
      <xdr:spPr>
        <a:xfrm>
          <a:off x="14284960" y="35607880"/>
          <a:ext cx="360" cy="188925"/>
        </a:xfrm>
        <a:prstGeom prst="rect">
          <a:avLst/>
        </a:prstGeom>
        <a:ln>
          <a:noFill/>
        </a:ln>
      </xdr:spPr>
    </xdr:pic>
    <xdr:clientData/>
  </xdr:oneCellAnchor>
  <xdr:oneCellAnchor>
    <xdr:from>
      <xdr:col>13</xdr:col>
      <xdr:colOff>0</xdr:colOff>
      <xdr:row>184</xdr:row>
      <xdr:rowOff>139320</xdr:rowOff>
    </xdr:from>
    <xdr:ext cx="360" cy="360"/>
    <xdr:pic>
      <xdr:nvPicPr>
        <xdr:cNvPr id="156" name="6 Imagen">
          <a:extLst>
            <a:ext uri="{FF2B5EF4-FFF2-40B4-BE49-F238E27FC236}">
              <a16:creationId xmlns:a16="http://schemas.microsoft.com/office/drawing/2014/main" id="{FCDD6120-1EC7-41B3-A948-0814B7049D3C}"/>
            </a:ext>
          </a:extLst>
        </xdr:cNvPr>
        <xdr:cNvPicPr/>
      </xdr:nvPicPr>
      <xdr:blipFill>
        <a:blip xmlns:r="http://schemas.openxmlformats.org/officeDocument/2006/relationships" r:embed="rId5"/>
        <a:stretch/>
      </xdr:blipFill>
      <xdr:spPr>
        <a:xfrm>
          <a:off x="14284960" y="35607880"/>
          <a:ext cx="360" cy="360"/>
        </a:xfrm>
        <a:prstGeom prst="rect">
          <a:avLst/>
        </a:prstGeom>
        <a:ln>
          <a:noFill/>
        </a:ln>
      </xdr:spPr>
    </xdr:pic>
    <xdr:clientData/>
  </xdr:oneCellAnchor>
  <xdr:oneCellAnchor>
    <xdr:from>
      <xdr:col>13</xdr:col>
      <xdr:colOff>0</xdr:colOff>
      <xdr:row>183</xdr:row>
      <xdr:rowOff>139320</xdr:rowOff>
    </xdr:from>
    <xdr:ext cx="360" cy="188925"/>
    <xdr:pic>
      <xdr:nvPicPr>
        <xdr:cNvPr id="157" name="6 Imagen">
          <a:extLst>
            <a:ext uri="{FF2B5EF4-FFF2-40B4-BE49-F238E27FC236}">
              <a16:creationId xmlns:a16="http://schemas.microsoft.com/office/drawing/2014/main" id="{121D7B1D-8DB7-4588-977F-026F32F5A252}"/>
            </a:ext>
          </a:extLst>
        </xdr:cNvPr>
        <xdr:cNvPicPr/>
      </xdr:nvPicPr>
      <xdr:blipFill>
        <a:blip xmlns:r="http://schemas.openxmlformats.org/officeDocument/2006/relationships" r:embed="rId5"/>
        <a:stretch/>
      </xdr:blipFill>
      <xdr:spPr>
        <a:xfrm>
          <a:off x="14284960" y="35282760"/>
          <a:ext cx="360" cy="188925"/>
        </a:xfrm>
        <a:prstGeom prst="rect">
          <a:avLst/>
        </a:prstGeom>
        <a:ln>
          <a:noFill/>
        </a:ln>
      </xdr:spPr>
    </xdr:pic>
    <xdr:clientData/>
  </xdr:oneCellAnchor>
  <xdr:oneCellAnchor>
    <xdr:from>
      <xdr:col>13</xdr:col>
      <xdr:colOff>0</xdr:colOff>
      <xdr:row>184</xdr:row>
      <xdr:rowOff>139320</xdr:rowOff>
    </xdr:from>
    <xdr:ext cx="360" cy="188925"/>
    <xdr:pic>
      <xdr:nvPicPr>
        <xdr:cNvPr id="158" name="6 Imagen">
          <a:extLst>
            <a:ext uri="{FF2B5EF4-FFF2-40B4-BE49-F238E27FC236}">
              <a16:creationId xmlns:a16="http://schemas.microsoft.com/office/drawing/2014/main" id="{521BE75F-653C-493F-83F8-3DEA10C031AE}"/>
            </a:ext>
          </a:extLst>
        </xdr:cNvPr>
        <xdr:cNvPicPr/>
      </xdr:nvPicPr>
      <xdr:blipFill>
        <a:blip xmlns:r="http://schemas.openxmlformats.org/officeDocument/2006/relationships" r:embed="rId5"/>
        <a:stretch/>
      </xdr:blipFill>
      <xdr:spPr>
        <a:xfrm>
          <a:off x="14284960" y="35607880"/>
          <a:ext cx="360" cy="188925"/>
        </a:xfrm>
        <a:prstGeom prst="rect">
          <a:avLst/>
        </a:prstGeom>
        <a:ln>
          <a:noFill/>
        </a:ln>
      </xdr:spPr>
    </xdr:pic>
    <xdr:clientData/>
  </xdr:oneCellAnchor>
  <xdr:oneCellAnchor>
    <xdr:from>
      <xdr:col>13</xdr:col>
      <xdr:colOff>418852</xdr:colOff>
      <xdr:row>184</xdr:row>
      <xdr:rowOff>117549</xdr:rowOff>
    </xdr:from>
    <xdr:ext cx="360" cy="188925"/>
    <xdr:pic>
      <xdr:nvPicPr>
        <xdr:cNvPr id="159" name="6 Imagen">
          <a:extLst>
            <a:ext uri="{FF2B5EF4-FFF2-40B4-BE49-F238E27FC236}">
              <a16:creationId xmlns:a16="http://schemas.microsoft.com/office/drawing/2014/main" id="{4F99E6E1-867B-4CE0-9094-F21AEA5CEEF4}"/>
            </a:ext>
          </a:extLst>
        </xdr:cNvPr>
        <xdr:cNvPicPr/>
      </xdr:nvPicPr>
      <xdr:blipFill>
        <a:blip xmlns:r="http://schemas.openxmlformats.org/officeDocument/2006/relationships" r:embed="rId5"/>
        <a:stretch/>
      </xdr:blipFill>
      <xdr:spPr>
        <a:xfrm>
          <a:off x="14703812" y="35586109"/>
          <a:ext cx="360" cy="188925"/>
        </a:xfrm>
        <a:prstGeom prst="rect">
          <a:avLst/>
        </a:prstGeom>
        <a:ln>
          <a:noFill/>
        </a:ln>
      </xdr:spPr>
    </xdr:pic>
    <xdr:clientData/>
  </xdr:oneCellAnchor>
  <xdr:oneCellAnchor>
    <xdr:from>
      <xdr:col>13</xdr:col>
      <xdr:colOff>0</xdr:colOff>
      <xdr:row>184</xdr:row>
      <xdr:rowOff>139320</xdr:rowOff>
    </xdr:from>
    <xdr:ext cx="360" cy="188925"/>
    <xdr:pic>
      <xdr:nvPicPr>
        <xdr:cNvPr id="167" name="6 Imagen">
          <a:extLst>
            <a:ext uri="{FF2B5EF4-FFF2-40B4-BE49-F238E27FC236}">
              <a16:creationId xmlns:a16="http://schemas.microsoft.com/office/drawing/2014/main" id="{3B2147F1-C916-4AF0-982E-03C903F4F32B}"/>
            </a:ext>
          </a:extLst>
        </xdr:cNvPr>
        <xdr:cNvPicPr/>
      </xdr:nvPicPr>
      <xdr:blipFill>
        <a:blip xmlns:r="http://schemas.openxmlformats.org/officeDocument/2006/relationships" r:embed="rId5"/>
        <a:stretch/>
      </xdr:blipFill>
      <xdr:spPr>
        <a:xfrm>
          <a:off x="14284960" y="35607880"/>
          <a:ext cx="360" cy="188925"/>
        </a:xfrm>
        <a:prstGeom prst="rect">
          <a:avLst/>
        </a:prstGeom>
        <a:ln>
          <a:noFill/>
        </a:ln>
      </xdr:spPr>
    </xdr:pic>
    <xdr:clientData/>
  </xdr:oneCellAnchor>
  <xdr:oneCellAnchor>
    <xdr:from>
      <xdr:col>13</xdr:col>
      <xdr:colOff>418852</xdr:colOff>
      <xdr:row>185</xdr:row>
      <xdr:rowOff>117549</xdr:rowOff>
    </xdr:from>
    <xdr:ext cx="360" cy="188925"/>
    <xdr:pic>
      <xdr:nvPicPr>
        <xdr:cNvPr id="169" name="6 Imagen">
          <a:extLst>
            <a:ext uri="{FF2B5EF4-FFF2-40B4-BE49-F238E27FC236}">
              <a16:creationId xmlns:a16="http://schemas.microsoft.com/office/drawing/2014/main" id="{A13F1F1F-5DDA-4ABC-894D-A47423902D25}"/>
            </a:ext>
          </a:extLst>
        </xdr:cNvPr>
        <xdr:cNvPicPr/>
      </xdr:nvPicPr>
      <xdr:blipFill>
        <a:blip xmlns:r="http://schemas.openxmlformats.org/officeDocument/2006/relationships" r:embed="rId5"/>
        <a:stretch/>
      </xdr:blipFill>
      <xdr:spPr>
        <a:xfrm>
          <a:off x="14703812" y="35799469"/>
          <a:ext cx="360" cy="188925"/>
        </a:xfrm>
        <a:prstGeom prst="rect">
          <a:avLst/>
        </a:prstGeom>
        <a:ln>
          <a:noFill/>
        </a:ln>
      </xdr:spPr>
    </xdr:pic>
    <xdr:clientData/>
  </xdr:oneCellAnchor>
  <xdr:oneCellAnchor>
    <xdr:from>
      <xdr:col>14</xdr:col>
      <xdr:colOff>0</xdr:colOff>
      <xdr:row>189</xdr:row>
      <xdr:rowOff>139320</xdr:rowOff>
    </xdr:from>
    <xdr:ext cx="360" cy="360"/>
    <xdr:pic>
      <xdr:nvPicPr>
        <xdr:cNvPr id="171" name="6 Imagen">
          <a:extLst>
            <a:ext uri="{FF2B5EF4-FFF2-40B4-BE49-F238E27FC236}">
              <a16:creationId xmlns:a16="http://schemas.microsoft.com/office/drawing/2014/main" id="{0B44B318-DA4A-42A7-A862-A9024FDFEF97}"/>
            </a:ext>
          </a:extLst>
        </xdr:cNvPr>
        <xdr:cNvPicPr/>
      </xdr:nvPicPr>
      <xdr:blipFill>
        <a:blip xmlns:r="http://schemas.openxmlformats.org/officeDocument/2006/relationships" r:embed="rId5"/>
        <a:stretch/>
      </xdr:blipFill>
      <xdr:spPr>
        <a:xfrm>
          <a:off x="15341600" y="36034600"/>
          <a:ext cx="360" cy="360"/>
        </a:xfrm>
        <a:prstGeom prst="rect">
          <a:avLst/>
        </a:prstGeom>
        <a:ln>
          <a:noFill/>
        </a:ln>
      </xdr:spPr>
    </xdr:pic>
    <xdr:clientData/>
  </xdr:oneCellAnchor>
  <xdr:oneCellAnchor>
    <xdr:from>
      <xdr:col>14</xdr:col>
      <xdr:colOff>0</xdr:colOff>
      <xdr:row>189</xdr:row>
      <xdr:rowOff>117549</xdr:rowOff>
    </xdr:from>
    <xdr:ext cx="360" cy="188925"/>
    <xdr:pic>
      <xdr:nvPicPr>
        <xdr:cNvPr id="174" name="6 Imagen">
          <a:extLst>
            <a:ext uri="{FF2B5EF4-FFF2-40B4-BE49-F238E27FC236}">
              <a16:creationId xmlns:a16="http://schemas.microsoft.com/office/drawing/2014/main" id="{C560CE53-590E-4ACB-B8AC-C694A89FDDF5}"/>
            </a:ext>
          </a:extLst>
        </xdr:cNvPr>
        <xdr:cNvPicPr/>
      </xdr:nvPicPr>
      <xdr:blipFill>
        <a:blip xmlns:r="http://schemas.openxmlformats.org/officeDocument/2006/relationships" r:embed="rId5"/>
        <a:stretch/>
      </xdr:blipFill>
      <xdr:spPr>
        <a:xfrm>
          <a:off x="15760452" y="36012829"/>
          <a:ext cx="360" cy="188925"/>
        </a:xfrm>
        <a:prstGeom prst="rect">
          <a:avLst/>
        </a:prstGeom>
        <a:ln>
          <a:noFill/>
        </a:ln>
      </xdr:spPr>
    </xdr:pic>
    <xdr:clientData/>
  </xdr:oneCellAnchor>
  <xdr:oneCellAnchor>
    <xdr:from>
      <xdr:col>13</xdr:col>
      <xdr:colOff>418852</xdr:colOff>
      <xdr:row>187</xdr:row>
      <xdr:rowOff>117549</xdr:rowOff>
    </xdr:from>
    <xdr:ext cx="360" cy="188925"/>
    <xdr:pic>
      <xdr:nvPicPr>
        <xdr:cNvPr id="189" name="6 Imagen">
          <a:extLst>
            <a:ext uri="{FF2B5EF4-FFF2-40B4-BE49-F238E27FC236}">
              <a16:creationId xmlns:a16="http://schemas.microsoft.com/office/drawing/2014/main" id="{1140BD76-1FE6-4B30-A1E1-663D1339DABF}"/>
            </a:ext>
          </a:extLst>
        </xdr:cNvPr>
        <xdr:cNvPicPr/>
      </xdr:nvPicPr>
      <xdr:blipFill>
        <a:blip xmlns:r="http://schemas.openxmlformats.org/officeDocument/2006/relationships" r:embed="rId5"/>
        <a:stretch/>
      </xdr:blipFill>
      <xdr:spPr>
        <a:xfrm>
          <a:off x="14703812" y="35586109"/>
          <a:ext cx="360" cy="188925"/>
        </a:xfrm>
        <a:prstGeom prst="rect">
          <a:avLst/>
        </a:prstGeom>
        <a:ln>
          <a:noFill/>
        </a:ln>
      </xdr:spPr>
    </xdr:pic>
    <xdr:clientData/>
  </xdr:oneCellAnchor>
  <xdr:oneCellAnchor>
    <xdr:from>
      <xdr:col>14</xdr:col>
      <xdr:colOff>0</xdr:colOff>
      <xdr:row>192</xdr:row>
      <xdr:rowOff>117549</xdr:rowOff>
    </xdr:from>
    <xdr:ext cx="360" cy="188925"/>
    <xdr:pic>
      <xdr:nvPicPr>
        <xdr:cNvPr id="206" name="6 Imagen">
          <a:extLst>
            <a:ext uri="{FF2B5EF4-FFF2-40B4-BE49-F238E27FC236}">
              <a16:creationId xmlns:a16="http://schemas.microsoft.com/office/drawing/2014/main" id="{54A3B743-46A7-471C-84A5-69E77CF6CFC2}"/>
            </a:ext>
          </a:extLst>
        </xdr:cNvPr>
        <xdr:cNvPicPr/>
      </xdr:nvPicPr>
      <xdr:blipFill>
        <a:blip xmlns:r="http://schemas.openxmlformats.org/officeDocument/2006/relationships" r:embed="rId5"/>
        <a:stretch/>
      </xdr:blipFill>
      <xdr:spPr>
        <a:xfrm>
          <a:off x="15760452" y="36012829"/>
          <a:ext cx="360" cy="188925"/>
        </a:xfrm>
        <a:prstGeom prst="rect">
          <a:avLst/>
        </a:prstGeom>
        <a:ln>
          <a:noFill/>
        </a:ln>
      </xdr:spPr>
    </xdr:pic>
    <xdr:clientData/>
  </xdr:oneCellAnchor>
  <xdr:oneCellAnchor>
    <xdr:from>
      <xdr:col>13</xdr:col>
      <xdr:colOff>418852</xdr:colOff>
      <xdr:row>192</xdr:row>
      <xdr:rowOff>117549</xdr:rowOff>
    </xdr:from>
    <xdr:ext cx="360" cy="188925"/>
    <xdr:pic>
      <xdr:nvPicPr>
        <xdr:cNvPr id="211" name="6 Imagen">
          <a:extLst>
            <a:ext uri="{FF2B5EF4-FFF2-40B4-BE49-F238E27FC236}">
              <a16:creationId xmlns:a16="http://schemas.microsoft.com/office/drawing/2014/main" id="{69B6A525-6873-4D80-8F25-298C6C2F6F54}"/>
            </a:ext>
          </a:extLst>
        </xdr:cNvPr>
        <xdr:cNvPicPr/>
      </xdr:nvPicPr>
      <xdr:blipFill>
        <a:blip xmlns:r="http://schemas.openxmlformats.org/officeDocument/2006/relationships" r:embed="rId5"/>
        <a:stretch/>
      </xdr:blipFill>
      <xdr:spPr>
        <a:xfrm>
          <a:off x="14703812" y="36012829"/>
          <a:ext cx="360" cy="188925"/>
        </a:xfrm>
        <a:prstGeom prst="rect">
          <a:avLst/>
        </a:prstGeom>
        <a:ln>
          <a:noFill/>
        </a:ln>
      </xdr:spPr>
    </xdr:pic>
    <xdr:clientData/>
  </xdr:oneCellAnchor>
  <xdr:oneCellAnchor>
    <xdr:from>
      <xdr:col>13</xdr:col>
      <xdr:colOff>418852</xdr:colOff>
      <xdr:row>191</xdr:row>
      <xdr:rowOff>117549</xdr:rowOff>
    </xdr:from>
    <xdr:ext cx="360" cy="188925"/>
    <xdr:pic>
      <xdr:nvPicPr>
        <xdr:cNvPr id="231" name="6 Imagen">
          <a:extLst>
            <a:ext uri="{FF2B5EF4-FFF2-40B4-BE49-F238E27FC236}">
              <a16:creationId xmlns:a16="http://schemas.microsoft.com/office/drawing/2014/main" id="{E024F4BB-255C-4CCB-91C2-F3B8E0249684}"/>
            </a:ext>
          </a:extLst>
        </xdr:cNvPr>
        <xdr:cNvPicPr/>
      </xdr:nvPicPr>
      <xdr:blipFill>
        <a:blip xmlns:r="http://schemas.openxmlformats.org/officeDocument/2006/relationships" r:embed="rId5"/>
        <a:stretch/>
      </xdr:blipFill>
      <xdr:spPr>
        <a:xfrm>
          <a:off x="14703812" y="35799469"/>
          <a:ext cx="360" cy="188925"/>
        </a:xfrm>
        <a:prstGeom prst="rect">
          <a:avLst/>
        </a:prstGeom>
        <a:ln>
          <a:noFill/>
        </a:ln>
      </xdr:spPr>
    </xdr:pic>
    <xdr:clientData/>
  </xdr:oneCellAnchor>
  <xdr:oneCellAnchor>
    <xdr:from>
      <xdr:col>13</xdr:col>
      <xdr:colOff>0</xdr:colOff>
      <xdr:row>195</xdr:row>
      <xdr:rowOff>139320</xdr:rowOff>
    </xdr:from>
    <xdr:ext cx="360" cy="188925"/>
    <xdr:pic>
      <xdr:nvPicPr>
        <xdr:cNvPr id="239" name="6 Imagen">
          <a:extLst>
            <a:ext uri="{FF2B5EF4-FFF2-40B4-BE49-F238E27FC236}">
              <a16:creationId xmlns:a16="http://schemas.microsoft.com/office/drawing/2014/main" id="{4F313F47-8098-4048-8276-43574E405B50}"/>
            </a:ext>
          </a:extLst>
        </xdr:cNvPr>
        <xdr:cNvPicPr/>
      </xdr:nvPicPr>
      <xdr:blipFill>
        <a:blip xmlns:r="http://schemas.openxmlformats.org/officeDocument/2006/relationships" r:embed="rId5"/>
        <a:stretch/>
      </xdr:blipFill>
      <xdr:spPr>
        <a:xfrm>
          <a:off x="14284960" y="36034600"/>
          <a:ext cx="360" cy="188925"/>
        </a:xfrm>
        <a:prstGeom prst="rect">
          <a:avLst/>
        </a:prstGeom>
        <a:ln>
          <a:noFill/>
        </a:ln>
      </xdr:spPr>
    </xdr:pic>
    <xdr:clientData/>
  </xdr:oneCellAnchor>
  <xdr:oneCellAnchor>
    <xdr:from>
      <xdr:col>13</xdr:col>
      <xdr:colOff>0</xdr:colOff>
      <xdr:row>195</xdr:row>
      <xdr:rowOff>139320</xdr:rowOff>
    </xdr:from>
    <xdr:ext cx="360" cy="360"/>
    <xdr:pic>
      <xdr:nvPicPr>
        <xdr:cNvPr id="240" name="6 Imagen">
          <a:extLst>
            <a:ext uri="{FF2B5EF4-FFF2-40B4-BE49-F238E27FC236}">
              <a16:creationId xmlns:a16="http://schemas.microsoft.com/office/drawing/2014/main" id="{23229797-FBC7-490D-84A7-D3C7D85CF2EB}"/>
            </a:ext>
          </a:extLst>
        </xdr:cNvPr>
        <xdr:cNvPicPr/>
      </xdr:nvPicPr>
      <xdr:blipFill>
        <a:blip xmlns:r="http://schemas.openxmlformats.org/officeDocument/2006/relationships" r:embed="rId5"/>
        <a:stretch/>
      </xdr:blipFill>
      <xdr:spPr>
        <a:xfrm>
          <a:off x="14284960" y="36034600"/>
          <a:ext cx="360" cy="360"/>
        </a:xfrm>
        <a:prstGeom prst="rect">
          <a:avLst/>
        </a:prstGeom>
        <a:ln>
          <a:noFill/>
        </a:ln>
      </xdr:spPr>
    </xdr:pic>
    <xdr:clientData/>
  </xdr:oneCellAnchor>
  <xdr:oneCellAnchor>
    <xdr:from>
      <xdr:col>13</xdr:col>
      <xdr:colOff>0</xdr:colOff>
      <xdr:row>195</xdr:row>
      <xdr:rowOff>139320</xdr:rowOff>
    </xdr:from>
    <xdr:ext cx="360" cy="188925"/>
    <xdr:pic>
      <xdr:nvPicPr>
        <xdr:cNvPr id="242" name="6 Imagen">
          <a:extLst>
            <a:ext uri="{FF2B5EF4-FFF2-40B4-BE49-F238E27FC236}">
              <a16:creationId xmlns:a16="http://schemas.microsoft.com/office/drawing/2014/main" id="{9E3B8288-386F-422D-BC23-B4E6FE02A03A}"/>
            </a:ext>
          </a:extLst>
        </xdr:cNvPr>
        <xdr:cNvPicPr/>
      </xdr:nvPicPr>
      <xdr:blipFill>
        <a:blip xmlns:r="http://schemas.openxmlformats.org/officeDocument/2006/relationships" r:embed="rId5"/>
        <a:stretch/>
      </xdr:blipFill>
      <xdr:spPr>
        <a:xfrm>
          <a:off x="14284960" y="36034600"/>
          <a:ext cx="360" cy="188925"/>
        </a:xfrm>
        <a:prstGeom prst="rect">
          <a:avLst/>
        </a:prstGeom>
        <a:ln>
          <a:noFill/>
        </a:ln>
      </xdr:spPr>
    </xdr:pic>
    <xdr:clientData/>
  </xdr:oneCellAnchor>
  <xdr:oneCellAnchor>
    <xdr:from>
      <xdr:col>13</xdr:col>
      <xdr:colOff>0</xdr:colOff>
      <xdr:row>195</xdr:row>
      <xdr:rowOff>139320</xdr:rowOff>
    </xdr:from>
    <xdr:ext cx="360" cy="188925"/>
    <xdr:pic>
      <xdr:nvPicPr>
        <xdr:cNvPr id="265" name="6 Imagen">
          <a:extLst>
            <a:ext uri="{FF2B5EF4-FFF2-40B4-BE49-F238E27FC236}">
              <a16:creationId xmlns:a16="http://schemas.microsoft.com/office/drawing/2014/main" id="{FAE25539-F3FF-4A7A-922A-AF1C30AE6053}"/>
            </a:ext>
          </a:extLst>
        </xdr:cNvPr>
        <xdr:cNvPicPr/>
      </xdr:nvPicPr>
      <xdr:blipFill>
        <a:blip xmlns:r="http://schemas.openxmlformats.org/officeDocument/2006/relationships" r:embed="rId5"/>
        <a:stretch/>
      </xdr:blipFill>
      <xdr:spPr>
        <a:xfrm>
          <a:off x="14284960" y="36034600"/>
          <a:ext cx="360" cy="188925"/>
        </a:xfrm>
        <a:prstGeom prst="rect">
          <a:avLst/>
        </a:prstGeom>
        <a:ln>
          <a:noFill/>
        </a:ln>
      </xdr:spPr>
    </xdr:pic>
    <xdr:clientData/>
  </xdr:oneCellAnchor>
  <xdr:oneCellAnchor>
    <xdr:from>
      <xdr:col>13</xdr:col>
      <xdr:colOff>0</xdr:colOff>
      <xdr:row>196</xdr:row>
      <xdr:rowOff>139320</xdr:rowOff>
    </xdr:from>
    <xdr:ext cx="360" cy="360"/>
    <xdr:pic>
      <xdr:nvPicPr>
        <xdr:cNvPr id="282" name="6 Imagen">
          <a:extLst>
            <a:ext uri="{FF2B5EF4-FFF2-40B4-BE49-F238E27FC236}">
              <a16:creationId xmlns:a16="http://schemas.microsoft.com/office/drawing/2014/main" id="{323B8050-6900-4269-A72A-5B55937478FC}"/>
            </a:ext>
          </a:extLst>
        </xdr:cNvPr>
        <xdr:cNvPicPr/>
      </xdr:nvPicPr>
      <xdr:blipFill>
        <a:blip xmlns:r="http://schemas.openxmlformats.org/officeDocument/2006/relationships" r:embed="rId5"/>
        <a:stretch/>
      </xdr:blipFill>
      <xdr:spPr>
        <a:xfrm>
          <a:off x="14284960" y="35607880"/>
          <a:ext cx="360" cy="360"/>
        </a:xfrm>
        <a:prstGeom prst="rect">
          <a:avLst/>
        </a:prstGeom>
        <a:ln>
          <a:noFill/>
        </a:ln>
      </xdr:spPr>
    </xdr:pic>
    <xdr:clientData/>
  </xdr:oneCellAnchor>
  <xdr:oneCellAnchor>
    <xdr:from>
      <xdr:col>14</xdr:col>
      <xdr:colOff>0</xdr:colOff>
      <xdr:row>181</xdr:row>
      <xdr:rowOff>139320</xdr:rowOff>
    </xdr:from>
    <xdr:ext cx="360" cy="188925"/>
    <xdr:pic>
      <xdr:nvPicPr>
        <xdr:cNvPr id="362" name="6 Imagen">
          <a:extLst>
            <a:ext uri="{FF2B5EF4-FFF2-40B4-BE49-F238E27FC236}">
              <a16:creationId xmlns:a16="http://schemas.microsoft.com/office/drawing/2014/main" id="{EA7CD88D-4C19-4326-B4C7-8C8FAF04CC20}"/>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182</xdr:row>
      <xdr:rowOff>117549</xdr:rowOff>
    </xdr:from>
    <xdr:ext cx="360" cy="188925"/>
    <xdr:pic>
      <xdr:nvPicPr>
        <xdr:cNvPr id="367" name="6 Imagen">
          <a:extLst>
            <a:ext uri="{FF2B5EF4-FFF2-40B4-BE49-F238E27FC236}">
              <a16:creationId xmlns:a16="http://schemas.microsoft.com/office/drawing/2014/main" id="{72E54E1C-B658-4786-AF4D-208E2739D1F8}"/>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182</xdr:row>
      <xdr:rowOff>139320</xdr:rowOff>
    </xdr:from>
    <xdr:ext cx="360" cy="188925"/>
    <xdr:pic>
      <xdr:nvPicPr>
        <xdr:cNvPr id="369" name="6 Imagen">
          <a:extLst>
            <a:ext uri="{FF2B5EF4-FFF2-40B4-BE49-F238E27FC236}">
              <a16:creationId xmlns:a16="http://schemas.microsoft.com/office/drawing/2014/main" id="{4B9851DC-B083-46B6-8F1B-3D8225563B2F}"/>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183</xdr:row>
      <xdr:rowOff>117549</xdr:rowOff>
    </xdr:from>
    <xdr:ext cx="360" cy="188925"/>
    <xdr:pic>
      <xdr:nvPicPr>
        <xdr:cNvPr id="374" name="6 Imagen">
          <a:extLst>
            <a:ext uri="{FF2B5EF4-FFF2-40B4-BE49-F238E27FC236}">
              <a16:creationId xmlns:a16="http://schemas.microsoft.com/office/drawing/2014/main" id="{6910EDDE-DD05-4FCF-BD0D-DCD164C96892}"/>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183</xdr:row>
      <xdr:rowOff>139320</xdr:rowOff>
    </xdr:from>
    <xdr:ext cx="360" cy="188925"/>
    <xdr:pic>
      <xdr:nvPicPr>
        <xdr:cNvPr id="376" name="6 Imagen">
          <a:extLst>
            <a:ext uri="{FF2B5EF4-FFF2-40B4-BE49-F238E27FC236}">
              <a16:creationId xmlns:a16="http://schemas.microsoft.com/office/drawing/2014/main" id="{0E693DEE-DB98-498D-A015-B28DB9547E31}"/>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183</xdr:row>
      <xdr:rowOff>139320</xdr:rowOff>
    </xdr:from>
    <xdr:ext cx="360" cy="188925"/>
    <xdr:pic>
      <xdr:nvPicPr>
        <xdr:cNvPr id="378" name="6 Imagen">
          <a:extLst>
            <a:ext uri="{FF2B5EF4-FFF2-40B4-BE49-F238E27FC236}">
              <a16:creationId xmlns:a16="http://schemas.microsoft.com/office/drawing/2014/main" id="{630E1B34-E122-40D9-9E04-7F30B936822F}"/>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184</xdr:row>
      <xdr:rowOff>117549</xdr:rowOff>
    </xdr:from>
    <xdr:ext cx="360" cy="188925"/>
    <xdr:pic>
      <xdr:nvPicPr>
        <xdr:cNvPr id="383" name="6 Imagen">
          <a:extLst>
            <a:ext uri="{FF2B5EF4-FFF2-40B4-BE49-F238E27FC236}">
              <a16:creationId xmlns:a16="http://schemas.microsoft.com/office/drawing/2014/main" id="{2F6A5857-1186-4921-9923-CADC795055FF}"/>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184</xdr:row>
      <xdr:rowOff>139320</xdr:rowOff>
    </xdr:from>
    <xdr:ext cx="360" cy="188925"/>
    <xdr:pic>
      <xdr:nvPicPr>
        <xdr:cNvPr id="385" name="6 Imagen">
          <a:extLst>
            <a:ext uri="{FF2B5EF4-FFF2-40B4-BE49-F238E27FC236}">
              <a16:creationId xmlns:a16="http://schemas.microsoft.com/office/drawing/2014/main" id="{6AF0AB45-4BDF-4150-BD15-AFB48F1FF8ED}"/>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184</xdr:row>
      <xdr:rowOff>139320</xdr:rowOff>
    </xdr:from>
    <xdr:ext cx="360" cy="188925"/>
    <xdr:pic>
      <xdr:nvPicPr>
        <xdr:cNvPr id="387" name="6 Imagen">
          <a:extLst>
            <a:ext uri="{FF2B5EF4-FFF2-40B4-BE49-F238E27FC236}">
              <a16:creationId xmlns:a16="http://schemas.microsoft.com/office/drawing/2014/main" id="{B1C86C24-1E7E-4682-BE5A-40FFD103A80B}"/>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185</xdr:row>
      <xdr:rowOff>117549</xdr:rowOff>
    </xdr:from>
    <xdr:ext cx="360" cy="188925"/>
    <xdr:pic>
      <xdr:nvPicPr>
        <xdr:cNvPr id="392" name="6 Imagen">
          <a:extLst>
            <a:ext uri="{FF2B5EF4-FFF2-40B4-BE49-F238E27FC236}">
              <a16:creationId xmlns:a16="http://schemas.microsoft.com/office/drawing/2014/main" id="{601CF6BA-9A4A-4682-A5EC-5521DE5FAEAF}"/>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185</xdr:row>
      <xdr:rowOff>139320</xdr:rowOff>
    </xdr:from>
    <xdr:ext cx="360" cy="188925"/>
    <xdr:pic>
      <xdr:nvPicPr>
        <xdr:cNvPr id="394" name="6 Imagen">
          <a:extLst>
            <a:ext uri="{FF2B5EF4-FFF2-40B4-BE49-F238E27FC236}">
              <a16:creationId xmlns:a16="http://schemas.microsoft.com/office/drawing/2014/main" id="{93BA1EDF-3F64-4FD9-B744-3225D73B2A82}"/>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185</xdr:row>
      <xdr:rowOff>139320</xdr:rowOff>
    </xdr:from>
    <xdr:ext cx="360" cy="188925"/>
    <xdr:pic>
      <xdr:nvPicPr>
        <xdr:cNvPr id="396" name="6 Imagen">
          <a:extLst>
            <a:ext uri="{FF2B5EF4-FFF2-40B4-BE49-F238E27FC236}">
              <a16:creationId xmlns:a16="http://schemas.microsoft.com/office/drawing/2014/main" id="{3777C3A1-505D-4E39-97E2-D6713C22E3D1}"/>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186</xdr:row>
      <xdr:rowOff>117549</xdr:rowOff>
    </xdr:from>
    <xdr:ext cx="360" cy="188925"/>
    <xdr:pic>
      <xdr:nvPicPr>
        <xdr:cNvPr id="401" name="6 Imagen">
          <a:extLst>
            <a:ext uri="{FF2B5EF4-FFF2-40B4-BE49-F238E27FC236}">
              <a16:creationId xmlns:a16="http://schemas.microsoft.com/office/drawing/2014/main" id="{4600288F-75D8-49EF-8F0A-C1303D30B089}"/>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186</xdr:row>
      <xdr:rowOff>139320</xdr:rowOff>
    </xdr:from>
    <xdr:ext cx="360" cy="188925"/>
    <xdr:pic>
      <xdr:nvPicPr>
        <xdr:cNvPr id="403" name="6 Imagen">
          <a:extLst>
            <a:ext uri="{FF2B5EF4-FFF2-40B4-BE49-F238E27FC236}">
              <a16:creationId xmlns:a16="http://schemas.microsoft.com/office/drawing/2014/main" id="{54D9146B-4EC4-482B-ACC5-31933B3FC54F}"/>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186</xdr:row>
      <xdr:rowOff>139320</xdr:rowOff>
    </xdr:from>
    <xdr:ext cx="360" cy="188925"/>
    <xdr:pic>
      <xdr:nvPicPr>
        <xdr:cNvPr id="405" name="6 Imagen">
          <a:extLst>
            <a:ext uri="{FF2B5EF4-FFF2-40B4-BE49-F238E27FC236}">
              <a16:creationId xmlns:a16="http://schemas.microsoft.com/office/drawing/2014/main" id="{713CCE79-78E3-4BB9-869A-9E2E30DBE9BD}"/>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187</xdr:row>
      <xdr:rowOff>117549</xdr:rowOff>
    </xdr:from>
    <xdr:ext cx="360" cy="188925"/>
    <xdr:pic>
      <xdr:nvPicPr>
        <xdr:cNvPr id="410" name="6 Imagen">
          <a:extLst>
            <a:ext uri="{FF2B5EF4-FFF2-40B4-BE49-F238E27FC236}">
              <a16:creationId xmlns:a16="http://schemas.microsoft.com/office/drawing/2014/main" id="{8BF9326D-8854-4F74-B627-CF6CEA9DC030}"/>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187</xdr:row>
      <xdr:rowOff>139320</xdr:rowOff>
    </xdr:from>
    <xdr:ext cx="360" cy="188925"/>
    <xdr:pic>
      <xdr:nvPicPr>
        <xdr:cNvPr id="412" name="6 Imagen">
          <a:extLst>
            <a:ext uri="{FF2B5EF4-FFF2-40B4-BE49-F238E27FC236}">
              <a16:creationId xmlns:a16="http://schemas.microsoft.com/office/drawing/2014/main" id="{39616230-0718-49C2-A977-B5CCC70A9345}"/>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187</xdr:row>
      <xdr:rowOff>139320</xdr:rowOff>
    </xdr:from>
    <xdr:ext cx="360" cy="188925"/>
    <xdr:pic>
      <xdr:nvPicPr>
        <xdr:cNvPr id="414" name="6 Imagen">
          <a:extLst>
            <a:ext uri="{FF2B5EF4-FFF2-40B4-BE49-F238E27FC236}">
              <a16:creationId xmlns:a16="http://schemas.microsoft.com/office/drawing/2014/main" id="{29A4D246-0F20-4DF7-895C-BF46BD85BEFA}"/>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188</xdr:row>
      <xdr:rowOff>139320</xdr:rowOff>
    </xdr:from>
    <xdr:ext cx="360" cy="188925"/>
    <xdr:pic>
      <xdr:nvPicPr>
        <xdr:cNvPr id="421" name="6 Imagen">
          <a:extLst>
            <a:ext uri="{FF2B5EF4-FFF2-40B4-BE49-F238E27FC236}">
              <a16:creationId xmlns:a16="http://schemas.microsoft.com/office/drawing/2014/main" id="{6D333471-D448-4C39-89FA-CE6D7E57E648}"/>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188</xdr:row>
      <xdr:rowOff>139320</xdr:rowOff>
    </xdr:from>
    <xdr:ext cx="360" cy="188925"/>
    <xdr:pic>
      <xdr:nvPicPr>
        <xdr:cNvPr id="423" name="6 Imagen">
          <a:extLst>
            <a:ext uri="{FF2B5EF4-FFF2-40B4-BE49-F238E27FC236}">
              <a16:creationId xmlns:a16="http://schemas.microsoft.com/office/drawing/2014/main" id="{A948A627-6CE8-4840-89CE-040FDF54BB96}"/>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189</xdr:row>
      <xdr:rowOff>139320</xdr:rowOff>
    </xdr:from>
    <xdr:ext cx="360" cy="188925"/>
    <xdr:pic>
      <xdr:nvPicPr>
        <xdr:cNvPr id="430" name="6 Imagen">
          <a:extLst>
            <a:ext uri="{FF2B5EF4-FFF2-40B4-BE49-F238E27FC236}">
              <a16:creationId xmlns:a16="http://schemas.microsoft.com/office/drawing/2014/main" id="{8985F519-83F8-4DF4-8E1E-8EC70186C9A9}"/>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189</xdr:row>
      <xdr:rowOff>139320</xdr:rowOff>
    </xdr:from>
    <xdr:ext cx="360" cy="188925"/>
    <xdr:pic>
      <xdr:nvPicPr>
        <xdr:cNvPr id="432" name="6 Imagen">
          <a:extLst>
            <a:ext uri="{FF2B5EF4-FFF2-40B4-BE49-F238E27FC236}">
              <a16:creationId xmlns:a16="http://schemas.microsoft.com/office/drawing/2014/main" id="{BD9FCAC4-6095-4491-AECA-50DCA3BD06AF}"/>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190</xdr:row>
      <xdr:rowOff>139320</xdr:rowOff>
    </xdr:from>
    <xdr:ext cx="360" cy="188925"/>
    <xdr:pic>
      <xdr:nvPicPr>
        <xdr:cNvPr id="439" name="6 Imagen">
          <a:extLst>
            <a:ext uri="{FF2B5EF4-FFF2-40B4-BE49-F238E27FC236}">
              <a16:creationId xmlns:a16="http://schemas.microsoft.com/office/drawing/2014/main" id="{1BB2A288-16E1-4F8B-9FF0-43BE57B6CE67}"/>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190</xdr:row>
      <xdr:rowOff>139320</xdr:rowOff>
    </xdr:from>
    <xdr:ext cx="360" cy="188925"/>
    <xdr:pic>
      <xdr:nvPicPr>
        <xdr:cNvPr id="441" name="6 Imagen">
          <a:extLst>
            <a:ext uri="{FF2B5EF4-FFF2-40B4-BE49-F238E27FC236}">
              <a16:creationId xmlns:a16="http://schemas.microsoft.com/office/drawing/2014/main" id="{8439750D-22FE-45E3-A07A-3859196694CD}"/>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191</xdr:row>
      <xdr:rowOff>117549</xdr:rowOff>
    </xdr:from>
    <xdr:ext cx="360" cy="188925"/>
    <xdr:pic>
      <xdr:nvPicPr>
        <xdr:cNvPr id="446" name="6 Imagen">
          <a:extLst>
            <a:ext uri="{FF2B5EF4-FFF2-40B4-BE49-F238E27FC236}">
              <a16:creationId xmlns:a16="http://schemas.microsoft.com/office/drawing/2014/main" id="{27A3A9D5-6EE9-425D-8D74-DBED3E7801D2}"/>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191</xdr:row>
      <xdr:rowOff>139320</xdr:rowOff>
    </xdr:from>
    <xdr:ext cx="360" cy="188925"/>
    <xdr:pic>
      <xdr:nvPicPr>
        <xdr:cNvPr id="448" name="6 Imagen">
          <a:extLst>
            <a:ext uri="{FF2B5EF4-FFF2-40B4-BE49-F238E27FC236}">
              <a16:creationId xmlns:a16="http://schemas.microsoft.com/office/drawing/2014/main" id="{2C5EEF6A-1D91-4BB2-969A-033A6EAF9AA4}"/>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191</xdr:row>
      <xdr:rowOff>139320</xdr:rowOff>
    </xdr:from>
    <xdr:ext cx="360" cy="188925"/>
    <xdr:pic>
      <xdr:nvPicPr>
        <xdr:cNvPr id="450" name="6 Imagen">
          <a:extLst>
            <a:ext uri="{FF2B5EF4-FFF2-40B4-BE49-F238E27FC236}">
              <a16:creationId xmlns:a16="http://schemas.microsoft.com/office/drawing/2014/main" id="{FBBE49A8-47AE-4265-8B46-FC9577B40878}"/>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192</xdr:row>
      <xdr:rowOff>117549</xdr:rowOff>
    </xdr:from>
    <xdr:ext cx="360" cy="188925"/>
    <xdr:pic>
      <xdr:nvPicPr>
        <xdr:cNvPr id="455" name="6 Imagen">
          <a:extLst>
            <a:ext uri="{FF2B5EF4-FFF2-40B4-BE49-F238E27FC236}">
              <a16:creationId xmlns:a16="http://schemas.microsoft.com/office/drawing/2014/main" id="{D506EF37-E538-41AC-9831-437FE89789F3}"/>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192</xdr:row>
      <xdr:rowOff>139320</xdr:rowOff>
    </xdr:from>
    <xdr:ext cx="360" cy="188925"/>
    <xdr:pic>
      <xdr:nvPicPr>
        <xdr:cNvPr id="457" name="6 Imagen">
          <a:extLst>
            <a:ext uri="{FF2B5EF4-FFF2-40B4-BE49-F238E27FC236}">
              <a16:creationId xmlns:a16="http://schemas.microsoft.com/office/drawing/2014/main" id="{B22C28B1-E582-49B1-92D4-3CACF0A3907E}"/>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192</xdr:row>
      <xdr:rowOff>139320</xdr:rowOff>
    </xdr:from>
    <xdr:ext cx="360" cy="188925"/>
    <xdr:pic>
      <xdr:nvPicPr>
        <xdr:cNvPr id="459" name="6 Imagen">
          <a:extLst>
            <a:ext uri="{FF2B5EF4-FFF2-40B4-BE49-F238E27FC236}">
              <a16:creationId xmlns:a16="http://schemas.microsoft.com/office/drawing/2014/main" id="{3B37C3EB-B849-48C1-A907-D8B3F4875925}"/>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193</xdr:row>
      <xdr:rowOff>139320</xdr:rowOff>
    </xdr:from>
    <xdr:ext cx="360" cy="188925"/>
    <xdr:pic>
      <xdr:nvPicPr>
        <xdr:cNvPr id="466" name="6 Imagen">
          <a:extLst>
            <a:ext uri="{FF2B5EF4-FFF2-40B4-BE49-F238E27FC236}">
              <a16:creationId xmlns:a16="http://schemas.microsoft.com/office/drawing/2014/main" id="{11306277-7496-4949-9099-0033856C2159}"/>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193</xdr:row>
      <xdr:rowOff>139320</xdr:rowOff>
    </xdr:from>
    <xdr:ext cx="360" cy="188925"/>
    <xdr:pic>
      <xdr:nvPicPr>
        <xdr:cNvPr id="468" name="6 Imagen">
          <a:extLst>
            <a:ext uri="{FF2B5EF4-FFF2-40B4-BE49-F238E27FC236}">
              <a16:creationId xmlns:a16="http://schemas.microsoft.com/office/drawing/2014/main" id="{720958AA-2C5A-4EED-810B-7DC49174A55F}"/>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194</xdr:row>
      <xdr:rowOff>139320</xdr:rowOff>
    </xdr:from>
    <xdr:ext cx="360" cy="188925"/>
    <xdr:pic>
      <xdr:nvPicPr>
        <xdr:cNvPr id="475" name="6 Imagen">
          <a:extLst>
            <a:ext uri="{FF2B5EF4-FFF2-40B4-BE49-F238E27FC236}">
              <a16:creationId xmlns:a16="http://schemas.microsoft.com/office/drawing/2014/main" id="{8E5FA5E0-83CE-40FD-A7AB-5BDD1215DE47}"/>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194</xdr:row>
      <xdr:rowOff>139320</xdr:rowOff>
    </xdr:from>
    <xdr:ext cx="360" cy="188925"/>
    <xdr:pic>
      <xdr:nvPicPr>
        <xdr:cNvPr id="477" name="6 Imagen">
          <a:extLst>
            <a:ext uri="{FF2B5EF4-FFF2-40B4-BE49-F238E27FC236}">
              <a16:creationId xmlns:a16="http://schemas.microsoft.com/office/drawing/2014/main" id="{4F2C01FB-E83B-4FDD-80C8-2E64747876FF}"/>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195</xdr:row>
      <xdr:rowOff>139320</xdr:rowOff>
    </xdr:from>
    <xdr:ext cx="360" cy="188925"/>
    <xdr:pic>
      <xdr:nvPicPr>
        <xdr:cNvPr id="484" name="6 Imagen">
          <a:extLst>
            <a:ext uri="{FF2B5EF4-FFF2-40B4-BE49-F238E27FC236}">
              <a16:creationId xmlns:a16="http://schemas.microsoft.com/office/drawing/2014/main" id="{DEBF6286-B9A6-4A43-B095-0E90924BC83A}"/>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195</xdr:row>
      <xdr:rowOff>139320</xdr:rowOff>
    </xdr:from>
    <xdr:ext cx="360" cy="188925"/>
    <xdr:pic>
      <xdr:nvPicPr>
        <xdr:cNvPr id="486" name="6 Imagen">
          <a:extLst>
            <a:ext uri="{FF2B5EF4-FFF2-40B4-BE49-F238E27FC236}">
              <a16:creationId xmlns:a16="http://schemas.microsoft.com/office/drawing/2014/main" id="{6507C9A8-0265-4AF2-B6D1-E091AE4B25FF}"/>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196</xdr:row>
      <xdr:rowOff>139320</xdr:rowOff>
    </xdr:from>
    <xdr:ext cx="360" cy="188925"/>
    <xdr:pic>
      <xdr:nvPicPr>
        <xdr:cNvPr id="493" name="6 Imagen">
          <a:extLst>
            <a:ext uri="{FF2B5EF4-FFF2-40B4-BE49-F238E27FC236}">
              <a16:creationId xmlns:a16="http://schemas.microsoft.com/office/drawing/2014/main" id="{7FEE3C1D-9D69-493F-9327-189325977629}"/>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196</xdr:row>
      <xdr:rowOff>139320</xdr:rowOff>
    </xdr:from>
    <xdr:ext cx="360" cy="188925"/>
    <xdr:pic>
      <xdr:nvPicPr>
        <xdr:cNvPr id="495" name="6 Imagen">
          <a:extLst>
            <a:ext uri="{FF2B5EF4-FFF2-40B4-BE49-F238E27FC236}">
              <a16:creationId xmlns:a16="http://schemas.microsoft.com/office/drawing/2014/main" id="{3BCE268E-389C-4382-A670-B44033D8279C}"/>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197</xdr:row>
      <xdr:rowOff>139320</xdr:rowOff>
    </xdr:from>
    <xdr:ext cx="360" cy="188925"/>
    <xdr:pic>
      <xdr:nvPicPr>
        <xdr:cNvPr id="502" name="6 Imagen">
          <a:extLst>
            <a:ext uri="{FF2B5EF4-FFF2-40B4-BE49-F238E27FC236}">
              <a16:creationId xmlns:a16="http://schemas.microsoft.com/office/drawing/2014/main" id="{5FB1A783-B13F-4753-8497-29DFDDEA2355}"/>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197</xdr:row>
      <xdr:rowOff>139320</xdr:rowOff>
    </xdr:from>
    <xdr:ext cx="360" cy="188925"/>
    <xdr:pic>
      <xdr:nvPicPr>
        <xdr:cNvPr id="504" name="6 Imagen">
          <a:extLst>
            <a:ext uri="{FF2B5EF4-FFF2-40B4-BE49-F238E27FC236}">
              <a16:creationId xmlns:a16="http://schemas.microsoft.com/office/drawing/2014/main" id="{59873A35-F4C6-4ED5-992E-96B7C280F5E0}"/>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14</xdr:col>
      <xdr:colOff>0</xdr:colOff>
      <xdr:row>198</xdr:row>
      <xdr:rowOff>139320</xdr:rowOff>
    </xdr:from>
    <xdr:ext cx="360" cy="188925"/>
    <xdr:pic>
      <xdr:nvPicPr>
        <xdr:cNvPr id="511" name="6 Imagen">
          <a:extLst>
            <a:ext uri="{FF2B5EF4-FFF2-40B4-BE49-F238E27FC236}">
              <a16:creationId xmlns:a16="http://schemas.microsoft.com/office/drawing/2014/main" id="{F5596825-592E-46E0-83DC-BFAF7B7BC05C}"/>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198</xdr:row>
      <xdr:rowOff>139320</xdr:rowOff>
    </xdr:from>
    <xdr:ext cx="360" cy="188925"/>
    <xdr:pic>
      <xdr:nvPicPr>
        <xdr:cNvPr id="513" name="6 Imagen">
          <a:extLst>
            <a:ext uri="{FF2B5EF4-FFF2-40B4-BE49-F238E27FC236}">
              <a16:creationId xmlns:a16="http://schemas.microsoft.com/office/drawing/2014/main" id="{189CA958-60E6-4CF7-B6A7-AB1EEF161EED}"/>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199</xdr:row>
      <xdr:rowOff>117549</xdr:rowOff>
    </xdr:from>
    <xdr:ext cx="360" cy="188925"/>
    <xdr:pic>
      <xdr:nvPicPr>
        <xdr:cNvPr id="518" name="6 Imagen">
          <a:extLst>
            <a:ext uri="{FF2B5EF4-FFF2-40B4-BE49-F238E27FC236}">
              <a16:creationId xmlns:a16="http://schemas.microsoft.com/office/drawing/2014/main" id="{CEAC3A8F-03CF-45BE-8BEF-0D90F30A4784}"/>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199</xdr:row>
      <xdr:rowOff>139320</xdr:rowOff>
    </xdr:from>
    <xdr:ext cx="360" cy="188925"/>
    <xdr:pic>
      <xdr:nvPicPr>
        <xdr:cNvPr id="520" name="6 Imagen">
          <a:extLst>
            <a:ext uri="{FF2B5EF4-FFF2-40B4-BE49-F238E27FC236}">
              <a16:creationId xmlns:a16="http://schemas.microsoft.com/office/drawing/2014/main" id="{1B5AABD1-55BA-4FCC-984E-BA2D365B4EBB}"/>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199</xdr:row>
      <xdr:rowOff>139320</xdr:rowOff>
    </xdr:from>
    <xdr:ext cx="360" cy="188925"/>
    <xdr:pic>
      <xdr:nvPicPr>
        <xdr:cNvPr id="522" name="6 Imagen">
          <a:extLst>
            <a:ext uri="{FF2B5EF4-FFF2-40B4-BE49-F238E27FC236}">
              <a16:creationId xmlns:a16="http://schemas.microsoft.com/office/drawing/2014/main" id="{E1C37B30-3568-4720-93D4-461FC0D83BCC}"/>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200</xdr:row>
      <xdr:rowOff>117549</xdr:rowOff>
    </xdr:from>
    <xdr:ext cx="360" cy="188925"/>
    <xdr:pic>
      <xdr:nvPicPr>
        <xdr:cNvPr id="527" name="6 Imagen">
          <a:extLst>
            <a:ext uri="{FF2B5EF4-FFF2-40B4-BE49-F238E27FC236}">
              <a16:creationId xmlns:a16="http://schemas.microsoft.com/office/drawing/2014/main" id="{64FEDE0B-D570-4523-9B70-19259EF3FF34}"/>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200</xdr:row>
      <xdr:rowOff>139320</xdr:rowOff>
    </xdr:from>
    <xdr:ext cx="360" cy="188925"/>
    <xdr:pic>
      <xdr:nvPicPr>
        <xdr:cNvPr id="529" name="6 Imagen">
          <a:extLst>
            <a:ext uri="{FF2B5EF4-FFF2-40B4-BE49-F238E27FC236}">
              <a16:creationId xmlns:a16="http://schemas.microsoft.com/office/drawing/2014/main" id="{CC5556EF-96E6-4BD4-A3DC-85015CB7E706}"/>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200</xdr:row>
      <xdr:rowOff>139320</xdr:rowOff>
    </xdr:from>
    <xdr:ext cx="360" cy="188925"/>
    <xdr:pic>
      <xdr:nvPicPr>
        <xdr:cNvPr id="531" name="6 Imagen">
          <a:extLst>
            <a:ext uri="{FF2B5EF4-FFF2-40B4-BE49-F238E27FC236}">
              <a16:creationId xmlns:a16="http://schemas.microsoft.com/office/drawing/2014/main" id="{FDA8D06A-E42A-4C84-845C-471A399619EB}"/>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201</xdr:row>
      <xdr:rowOff>117549</xdr:rowOff>
    </xdr:from>
    <xdr:ext cx="360" cy="188925"/>
    <xdr:pic>
      <xdr:nvPicPr>
        <xdr:cNvPr id="536" name="6 Imagen">
          <a:extLst>
            <a:ext uri="{FF2B5EF4-FFF2-40B4-BE49-F238E27FC236}">
              <a16:creationId xmlns:a16="http://schemas.microsoft.com/office/drawing/2014/main" id="{D10B4638-5AE4-46F2-BD40-4FD192D67210}"/>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201</xdr:row>
      <xdr:rowOff>139320</xdr:rowOff>
    </xdr:from>
    <xdr:ext cx="360" cy="188925"/>
    <xdr:pic>
      <xdr:nvPicPr>
        <xdr:cNvPr id="538" name="6 Imagen">
          <a:extLst>
            <a:ext uri="{FF2B5EF4-FFF2-40B4-BE49-F238E27FC236}">
              <a16:creationId xmlns:a16="http://schemas.microsoft.com/office/drawing/2014/main" id="{9EE77960-0343-4B93-A058-5E752E07D80E}"/>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201</xdr:row>
      <xdr:rowOff>139320</xdr:rowOff>
    </xdr:from>
    <xdr:ext cx="360" cy="188925"/>
    <xdr:pic>
      <xdr:nvPicPr>
        <xdr:cNvPr id="540" name="6 Imagen">
          <a:extLst>
            <a:ext uri="{FF2B5EF4-FFF2-40B4-BE49-F238E27FC236}">
              <a16:creationId xmlns:a16="http://schemas.microsoft.com/office/drawing/2014/main" id="{558A43A6-2822-4126-B577-6BC93CA177C4}"/>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202</xdr:row>
      <xdr:rowOff>117549</xdr:rowOff>
    </xdr:from>
    <xdr:ext cx="360" cy="188925"/>
    <xdr:pic>
      <xdr:nvPicPr>
        <xdr:cNvPr id="545" name="6 Imagen">
          <a:extLst>
            <a:ext uri="{FF2B5EF4-FFF2-40B4-BE49-F238E27FC236}">
              <a16:creationId xmlns:a16="http://schemas.microsoft.com/office/drawing/2014/main" id="{716DF37B-1EEC-4082-A28C-C7CE7F2B040D}"/>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202</xdr:row>
      <xdr:rowOff>139320</xdr:rowOff>
    </xdr:from>
    <xdr:ext cx="360" cy="188925"/>
    <xdr:pic>
      <xdr:nvPicPr>
        <xdr:cNvPr id="547" name="6 Imagen">
          <a:extLst>
            <a:ext uri="{FF2B5EF4-FFF2-40B4-BE49-F238E27FC236}">
              <a16:creationId xmlns:a16="http://schemas.microsoft.com/office/drawing/2014/main" id="{96B9340C-9D7A-4E36-9B45-9C83739AA88E}"/>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202</xdr:row>
      <xdr:rowOff>139320</xdr:rowOff>
    </xdr:from>
    <xdr:ext cx="360" cy="188925"/>
    <xdr:pic>
      <xdr:nvPicPr>
        <xdr:cNvPr id="549" name="6 Imagen">
          <a:extLst>
            <a:ext uri="{FF2B5EF4-FFF2-40B4-BE49-F238E27FC236}">
              <a16:creationId xmlns:a16="http://schemas.microsoft.com/office/drawing/2014/main" id="{9E2EB4A2-95CC-4799-B534-75F7C4CF876D}"/>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203</xdr:row>
      <xdr:rowOff>117549</xdr:rowOff>
    </xdr:from>
    <xdr:ext cx="360" cy="188925"/>
    <xdr:pic>
      <xdr:nvPicPr>
        <xdr:cNvPr id="554" name="6 Imagen">
          <a:extLst>
            <a:ext uri="{FF2B5EF4-FFF2-40B4-BE49-F238E27FC236}">
              <a16:creationId xmlns:a16="http://schemas.microsoft.com/office/drawing/2014/main" id="{3193720F-69E0-471E-BD2D-21FCA28CE443}"/>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203</xdr:row>
      <xdr:rowOff>139320</xdr:rowOff>
    </xdr:from>
    <xdr:ext cx="360" cy="188925"/>
    <xdr:pic>
      <xdr:nvPicPr>
        <xdr:cNvPr id="556" name="6 Imagen">
          <a:extLst>
            <a:ext uri="{FF2B5EF4-FFF2-40B4-BE49-F238E27FC236}">
              <a16:creationId xmlns:a16="http://schemas.microsoft.com/office/drawing/2014/main" id="{DD96526F-898C-491D-9534-C5FE1C09D3B9}"/>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203</xdr:row>
      <xdr:rowOff>139320</xdr:rowOff>
    </xdr:from>
    <xdr:ext cx="360" cy="188925"/>
    <xdr:pic>
      <xdr:nvPicPr>
        <xdr:cNvPr id="558" name="6 Imagen">
          <a:extLst>
            <a:ext uri="{FF2B5EF4-FFF2-40B4-BE49-F238E27FC236}">
              <a16:creationId xmlns:a16="http://schemas.microsoft.com/office/drawing/2014/main" id="{BB081431-6226-402A-9A0B-24751BB0F891}"/>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204</xdr:row>
      <xdr:rowOff>117549</xdr:rowOff>
    </xdr:from>
    <xdr:ext cx="360" cy="188925"/>
    <xdr:pic>
      <xdr:nvPicPr>
        <xdr:cNvPr id="563" name="6 Imagen">
          <a:extLst>
            <a:ext uri="{FF2B5EF4-FFF2-40B4-BE49-F238E27FC236}">
              <a16:creationId xmlns:a16="http://schemas.microsoft.com/office/drawing/2014/main" id="{E307539A-BDD0-44FB-A8D9-65C0E1F12D7A}"/>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204</xdr:row>
      <xdr:rowOff>139320</xdr:rowOff>
    </xdr:from>
    <xdr:ext cx="360" cy="188925"/>
    <xdr:pic>
      <xdr:nvPicPr>
        <xdr:cNvPr id="565" name="6 Imagen">
          <a:extLst>
            <a:ext uri="{FF2B5EF4-FFF2-40B4-BE49-F238E27FC236}">
              <a16:creationId xmlns:a16="http://schemas.microsoft.com/office/drawing/2014/main" id="{1628A522-42E2-42AE-8A08-B90B2D11EDF1}"/>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204</xdr:row>
      <xdr:rowOff>139320</xdr:rowOff>
    </xdr:from>
    <xdr:ext cx="360" cy="188925"/>
    <xdr:pic>
      <xdr:nvPicPr>
        <xdr:cNvPr id="567" name="6 Imagen">
          <a:extLst>
            <a:ext uri="{FF2B5EF4-FFF2-40B4-BE49-F238E27FC236}">
              <a16:creationId xmlns:a16="http://schemas.microsoft.com/office/drawing/2014/main" id="{1AEE12C6-FD7D-4551-8450-48735B963423}"/>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205</xdr:row>
      <xdr:rowOff>117549</xdr:rowOff>
    </xdr:from>
    <xdr:ext cx="360" cy="188925"/>
    <xdr:pic>
      <xdr:nvPicPr>
        <xdr:cNvPr id="572" name="6 Imagen">
          <a:extLst>
            <a:ext uri="{FF2B5EF4-FFF2-40B4-BE49-F238E27FC236}">
              <a16:creationId xmlns:a16="http://schemas.microsoft.com/office/drawing/2014/main" id="{489843F2-0251-4FE2-96FB-836877C2349F}"/>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205</xdr:row>
      <xdr:rowOff>139320</xdr:rowOff>
    </xdr:from>
    <xdr:ext cx="360" cy="188925"/>
    <xdr:pic>
      <xdr:nvPicPr>
        <xdr:cNvPr id="574" name="6 Imagen">
          <a:extLst>
            <a:ext uri="{FF2B5EF4-FFF2-40B4-BE49-F238E27FC236}">
              <a16:creationId xmlns:a16="http://schemas.microsoft.com/office/drawing/2014/main" id="{9BD99FD9-62D2-411D-B7B0-0CD4317C6C56}"/>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14</xdr:col>
      <xdr:colOff>0</xdr:colOff>
      <xdr:row>205</xdr:row>
      <xdr:rowOff>139320</xdr:rowOff>
    </xdr:from>
    <xdr:ext cx="360" cy="188925"/>
    <xdr:pic>
      <xdr:nvPicPr>
        <xdr:cNvPr id="576" name="6 Imagen">
          <a:extLst>
            <a:ext uri="{FF2B5EF4-FFF2-40B4-BE49-F238E27FC236}">
              <a16:creationId xmlns:a16="http://schemas.microsoft.com/office/drawing/2014/main" id="{4DFB4057-3B94-4F8C-AF14-34EF08E05006}"/>
            </a:ext>
          </a:extLst>
        </xdr:cNvPr>
        <xdr:cNvPicPr/>
      </xdr:nvPicPr>
      <xdr:blipFill>
        <a:blip xmlns:r="http://schemas.openxmlformats.org/officeDocument/2006/relationships" r:embed="rId5"/>
        <a:stretch/>
      </xdr:blipFill>
      <xdr:spPr>
        <a:xfrm>
          <a:off x="14673943" y="35931549"/>
          <a:ext cx="360" cy="188925"/>
        </a:xfrm>
        <a:prstGeom prst="rect">
          <a:avLst/>
        </a:prstGeom>
        <a:ln>
          <a:noFill/>
        </a:ln>
      </xdr:spPr>
    </xdr:pic>
    <xdr:clientData/>
  </xdr:oneCellAnchor>
  <xdr:oneCellAnchor>
    <xdr:from>
      <xdr:col>13</xdr:col>
      <xdr:colOff>418852</xdr:colOff>
      <xdr:row>206</xdr:row>
      <xdr:rowOff>117549</xdr:rowOff>
    </xdr:from>
    <xdr:ext cx="360" cy="188925"/>
    <xdr:pic>
      <xdr:nvPicPr>
        <xdr:cNvPr id="581" name="6 Imagen">
          <a:extLst>
            <a:ext uri="{FF2B5EF4-FFF2-40B4-BE49-F238E27FC236}">
              <a16:creationId xmlns:a16="http://schemas.microsoft.com/office/drawing/2014/main" id="{178DA558-43AC-48DA-9AFD-35C66CF00D1A}"/>
            </a:ext>
          </a:extLst>
        </xdr:cNvPr>
        <xdr:cNvPicPr/>
      </xdr:nvPicPr>
      <xdr:blipFill>
        <a:blip xmlns:r="http://schemas.openxmlformats.org/officeDocument/2006/relationships" r:embed="rId5"/>
        <a:stretch/>
      </xdr:blipFill>
      <xdr:spPr>
        <a:xfrm>
          <a:off x="13666766" y="36236349"/>
          <a:ext cx="360" cy="188925"/>
        </a:xfrm>
        <a:prstGeom prst="rect">
          <a:avLst/>
        </a:prstGeom>
        <a:ln>
          <a:noFill/>
        </a:ln>
      </xdr:spPr>
    </xdr:pic>
    <xdr:clientData/>
  </xdr:oneCellAnchor>
  <xdr:oneCellAnchor>
    <xdr:from>
      <xdr:col>14</xdr:col>
      <xdr:colOff>0</xdr:colOff>
      <xdr:row>206</xdr:row>
      <xdr:rowOff>139320</xdr:rowOff>
    </xdr:from>
    <xdr:ext cx="360" cy="188925"/>
    <xdr:pic>
      <xdr:nvPicPr>
        <xdr:cNvPr id="583" name="6 Imagen">
          <a:extLst>
            <a:ext uri="{FF2B5EF4-FFF2-40B4-BE49-F238E27FC236}">
              <a16:creationId xmlns:a16="http://schemas.microsoft.com/office/drawing/2014/main" id="{31C728E4-50DA-4C13-A632-F035F9DD237F}"/>
            </a:ext>
          </a:extLst>
        </xdr:cNvPr>
        <xdr:cNvPicPr/>
      </xdr:nvPicPr>
      <xdr:blipFill>
        <a:blip xmlns:r="http://schemas.openxmlformats.org/officeDocument/2006/relationships" r:embed="rId5"/>
        <a:stretch/>
      </xdr:blipFill>
      <xdr:spPr>
        <a:xfrm>
          <a:off x="14673943" y="36258120"/>
          <a:ext cx="360" cy="188925"/>
        </a:xfrm>
        <a:prstGeom prst="rect">
          <a:avLst/>
        </a:prstGeom>
        <a:ln>
          <a:noFill/>
        </a:ln>
      </xdr:spPr>
    </xdr:pic>
    <xdr:clientData/>
  </xdr:oneCellAnchor>
  <xdr:oneCellAnchor>
    <xdr:from>
      <xdr:col>6</xdr:col>
      <xdr:colOff>0</xdr:colOff>
      <xdr:row>182</xdr:row>
      <xdr:rowOff>205995</xdr:rowOff>
    </xdr:from>
    <xdr:ext cx="360" cy="188925"/>
    <xdr:pic>
      <xdr:nvPicPr>
        <xdr:cNvPr id="586" name="6 Imagen">
          <a:extLst>
            <a:ext uri="{FF2B5EF4-FFF2-40B4-BE49-F238E27FC236}">
              <a16:creationId xmlns:a16="http://schemas.microsoft.com/office/drawing/2014/main" id="{7E3BDE1E-7156-463B-BD8A-5AEE9A2031CA}"/>
            </a:ext>
          </a:extLst>
        </xdr:cNvPr>
        <xdr:cNvPicPr/>
      </xdr:nvPicPr>
      <xdr:blipFill>
        <a:blip xmlns:r="http://schemas.openxmlformats.org/officeDocument/2006/relationships" r:embed="rId5"/>
        <a:stretch/>
      </xdr:blipFill>
      <xdr:spPr>
        <a:xfrm>
          <a:off x="6164580" y="36225735"/>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595" name="6 Imagen">
          <a:extLst>
            <a:ext uri="{FF2B5EF4-FFF2-40B4-BE49-F238E27FC236}">
              <a16:creationId xmlns:a16="http://schemas.microsoft.com/office/drawing/2014/main" id="{989CE0B2-E142-4491-9417-911644439B18}"/>
            </a:ext>
          </a:extLst>
        </xdr:cNvPr>
        <xdr:cNvPicPr/>
      </xdr:nvPicPr>
      <xdr:blipFill>
        <a:blip xmlns:r="http://schemas.openxmlformats.org/officeDocument/2006/relationships" r:embed="rId5"/>
        <a:stretch/>
      </xdr:blipFill>
      <xdr:spPr>
        <a:xfrm>
          <a:off x="4201886" y="36693549"/>
          <a:ext cx="360" cy="188925"/>
        </a:xfrm>
        <a:prstGeom prst="rect">
          <a:avLst/>
        </a:prstGeom>
        <a:ln>
          <a:noFill/>
        </a:ln>
      </xdr:spPr>
    </xdr:pic>
    <xdr:clientData/>
  </xdr:oneCellAnchor>
  <xdr:oneCellAnchor>
    <xdr:from>
      <xdr:col>13</xdr:col>
      <xdr:colOff>0</xdr:colOff>
      <xdr:row>183</xdr:row>
      <xdr:rowOff>139320</xdr:rowOff>
    </xdr:from>
    <xdr:ext cx="360" cy="360"/>
    <xdr:pic>
      <xdr:nvPicPr>
        <xdr:cNvPr id="596" name="6 Imagen">
          <a:extLst>
            <a:ext uri="{FF2B5EF4-FFF2-40B4-BE49-F238E27FC236}">
              <a16:creationId xmlns:a16="http://schemas.microsoft.com/office/drawing/2014/main" id="{433DB578-8A5D-40FC-8A28-0DBC68391D08}"/>
            </a:ext>
          </a:extLst>
        </xdr:cNvPr>
        <xdr:cNvPicPr/>
      </xdr:nvPicPr>
      <xdr:blipFill>
        <a:blip xmlns:r="http://schemas.openxmlformats.org/officeDocument/2006/relationships" r:embed="rId5"/>
        <a:stretch/>
      </xdr:blipFill>
      <xdr:spPr>
        <a:xfrm>
          <a:off x="4201886" y="36693549"/>
          <a:ext cx="360" cy="360"/>
        </a:xfrm>
        <a:prstGeom prst="rect">
          <a:avLst/>
        </a:prstGeom>
        <a:ln>
          <a:noFill/>
        </a:ln>
      </xdr:spPr>
    </xdr:pic>
    <xdr:clientData/>
  </xdr:oneCellAnchor>
  <xdr:oneCellAnchor>
    <xdr:from>
      <xdr:col>13</xdr:col>
      <xdr:colOff>0</xdr:colOff>
      <xdr:row>180</xdr:row>
      <xdr:rowOff>139320</xdr:rowOff>
    </xdr:from>
    <xdr:ext cx="360" cy="188925"/>
    <xdr:pic>
      <xdr:nvPicPr>
        <xdr:cNvPr id="597" name="6 Imagen">
          <a:extLst>
            <a:ext uri="{FF2B5EF4-FFF2-40B4-BE49-F238E27FC236}">
              <a16:creationId xmlns:a16="http://schemas.microsoft.com/office/drawing/2014/main" id="{D48620AD-E451-4C9D-A5FB-1CC19F0096F9}"/>
            </a:ext>
          </a:extLst>
        </xdr:cNvPr>
        <xdr:cNvPicPr/>
      </xdr:nvPicPr>
      <xdr:blipFill>
        <a:blip xmlns:r="http://schemas.openxmlformats.org/officeDocument/2006/relationships" r:embed="rId5"/>
        <a:stretch/>
      </xdr:blipFill>
      <xdr:spPr>
        <a:xfrm>
          <a:off x="4201886" y="35931549"/>
          <a:ext cx="360" cy="188925"/>
        </a:xfrm>
        <a:prstGeom prst="rect">
          <a:avLst/>
        </a:prstGeom>
        <a:ln>
          <a:noFill/>
        </a:ln>
      </xdr:spPr>
    </xdr:pic>
    <xdr:clientData/>
  </xdr:oneCellAnchor>
  <xdr:oneCellAnchor>
    <xdr:from>
      <xdr:col>13</xdr:col>
      <xdr:colOff>0</xdr:colOff>
      <xdr:row>182</xdr:row>
      <xdr:rowOff>139320</xdr:rowOff>
    </xdr:from>
    <xdr:ext cx="360" cy="188925"/>
    <xdr:pic>
      <xdr:nvPicPr>
        <xdr:cNvPr id="598" name="6 Imagen">
          <a:extLst>
            <a:ext uri="{FF2B5EF4-FFF2-40B4-BE49-F238E27FC236}">
              <a16:creationId xmlns:a16="http://schemas.microsoft.com/office/drawing/2014/main" id="{427372CB-4E31-4E57-A557-657A4C0F79B6}"/>
            </a:ext>
          </a:extLst>
        </xdr:cNvPr>
        <xdr:cNvPicPr/>
      </xdr:nvPicPr>
      <xdr:blipFill>
        <a:blip xmlns:r="http://schemas.openxmlformats.org/officeDocument/2006/relationships" r:embed="rId5"/>
        <a:stretch/>
      </xdr:blipFill>
      <xdr:spPr>
        <a:xfrm>
          <a:off x="4201886" y="36475834"/>
          <a:ext cx="360" cy="188925"/>
        </a:xfrm>
        <a:prstGeom prst="rect">
          <a:avLst/>
        </a:prstGeom>
        <a:ln>
          <a:noFill/>
        </a:ln>
      </xdr:spPr>
    </xdr:pic>
    <xdr:clientData/>
  </xdr:oneCellAnchor>
  <xdr:oneCellAnchor>
    <xdr:from>
      <xdr:col>13</xdr:col>
      <xdr:colOff>0</xdr:colOff>
      <xdr:row>183</xdr:row>
      <xdr:rowOff>139320</xdr:rowOff>
    </xdr:from>
    <xdr:ext cx="360" cy="188925"/>
    <xdr:pic>
      <xdr:nvPicPr>
        <xdr:cNvPr id="599" name="6 Imagen">
          <a:extLst>
            <a:ext uri="{FF2B5EF4-FFF2-40B4-BE49-F238E27FC236}">
              <a16:creationId xmlns:a16="http://schemas.microsoft.com/office/drawing/2014/main" id="{F913EB83-AF8A-4F34-870D-BFB3F609A137}"/>
            </a:ext>
          </a:extLst>
        </xdr:cNvPr>
        <xdr:cNvPicPr/>
      </xdr:nvPicPr>
      <xdr:blipFill>
        <a:blip xmlns:r="http://schemas.openxmlformats.org/officeDocument/2006/relationships" r:embed="rId5"/>
        <a:stretch/>
      </xdr:blipFill>
      <xdr:spPr>
        <a:xfrm>
          <a:off x="4201886" y="36693549"/>
          <a:ext cx="360" cy="188925"/>
        </a:xfrm>
        <a:prstGeom prst="rect">
          <a:avLst/>
        </a:prstGeom>
        <a:ln>
          <a:noFill/>
        </a:ln>
      </xdr:spPr>
    </xdr:pic>
    <xdr:clientData/>
  </xdr:oneCellAnchor>
  <xdr:oneCellAnchor>
    <xdr:from>
      <xdr:col>14</xdr:col>
      <xdr:colOff>0</xdr:colOff>
      <xdr:row>182</xdr:row>
      <xdr:rowOff>205995</xdr:rowOff>
    </xdr:from>
    <xdr:ext cx="360" cy="188925"/>
    <xdr:pic>
      <xdr:nvPicPr>
        <xdr:cNvPr id="600" name="6 Imagen">
          <a:extLst>
            <a:ext uri="{FF2B5EF4-FFF2-40B4-BE49-F238E27FC236}">
              <a16:creationId xmlns:a16="http://schemas.microsoft.com/office/drawing/2014/main" id="{7D07C13C-CC46-4A07-8B3C-B61FB2500D3B}"/>
            </a:ext>
          </a:extLst>
        </xdr:cNvPr>
        <xdr:cNvPicPr/>
      </xdr:nvPicPr>
      <xdr:blipFill>
        <a:blip xmlns:r="http://schemas.openxmlformats.org/officeDocument/2006/relationships" r:embed="rId5"/>
        <a:stretch/>
      </xdr:blipFill>
      <xdr:spPr>
        <a:xfrm>
          <a:off x="5627914" y="36542509"/>
          <a:ext cx="360" cy="188925"/>
        </a:xfrm>
        <a:prstGeom prst="rect">
          <a:avLst/>
        </a:prstGeom>
        <a:ln>
          <a:noFill/>
        </a:ln>
      </xdr:spPr>
    </xdr:pic>
    <xdr:clientData/>
  </xdr:oneCellAnchor>
  <xdr:oneCellAnchor>
    <xdr:from>
      <xdr:col>5</xdr:col>
      <xdr:colOff>1257300</xdr:colOff>
      <xdr:row>130</xdr:row>
      <xdr:rowOff>0</xdr:rowOff>
    </xdr:from>
    <xdr:ext cx="0" cy="85725"/>
    <xdr:pic>
      <xdr:nvPicPr>
        <xdr:cNvPr id="5"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BCE3C01B-3655-4682-BD64-E5FE9BFAE9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87218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130</xdr:row>
      <xdr:rowOff>0</xdr:rowOff>
    </xdr:from>
    <xdr:ext cx="0" cy="85725"/>
    <xdr:pic>
      <xdr:nvPicPr>
        <xdr:cNvPr id="6"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01869A9E-48A1-4964-90F2-B5D7739843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87218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130</xdr:row>
      <xdr:rowOff>0</xdr:rowOff>
    </xdr:from>
    <xdr:ext cx="0" cy="85725"/>
    <xdr:pic>
      <xdr:nvPicPr>
        <xdr:cNvPr id="8"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253C7193-0597-468A-A493-3973B7889D6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87218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130</xdr:row>
      <xdr:rowOff>0</xdr:rowOff>
    </xdr:from>
    <xdr:ext cx="0" cy="85725"/>
    <xdr:pic>
      <xdr:nvPicPr>
        <xdr:cNvPr id="19"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C980F161-BB2E-4ECF-A502-6AB7864681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87218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171</xdr:row>
      <xdr:rowOff>0</xdr:rowOff>
    </xdr:from>
    <xdr:ext cx="0" cy="85725"/>
    <xdr:pic>
      <xdr:nvPicPr>
        <xdr:cNvPr id="35"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481ADFAF-50E0-4F4B-938B-7B049F99C9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87218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171</xdr:row>
      <xdr:rowOff>0</xdr:rowOff>
    </xdr:from>
    <xdr:ext cx="0" cy="85725"/>
    <xdr:pic>
      <xdr:nvPicPr>
        <xdr:cNvPr id="40"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54A4B94B-76D8-40C4-98A0-80B1EC9369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87218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171</xdr:row>
      <xdr:rowOff>0</xdr:rowOff>
    </xdr:from>
    <xdr:ext cx="0" cy="85725"/>
    <xdr:pic>
      <xdr:nvPicPr>
        <xdr:cNvPr id="449"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FA4250E7-3ABA-4918-B1A2-5AEB4E5B99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87218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171</xdr:row>
      <xdr:rowOff>0</xdr:rowOff>
    </xdr:from>
    <xdr:ext cx="0" cy="85725"/>
    <xdr:pic>
      <xdr:nvPicPr>
        <xdr:cNvPr id="451"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E8C09297-E7CE-4E26-B35D-CACC99CEADC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87218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130</xdr:row>
      <xdr:rowOff>0</xdr:rowOff>
    </xdr:from>
    <xdr:ext cx="0" cy="85725"/>
    <xdr:pic>
      <xdr:nvPicPr>
        <xdr:cNvPr id="452"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A48F892F-3E03-4A8C-BC9C-07B7548D7F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130</xdr:row>
      <xdr:rowOff>0</xdr:rowOff>
    </xdr:from>
    <xdr:ext cx="0" cy="85725"/>
    <xdr:pic>
      <xdr:nvPicPr>
        <xdr:cNvPr id="453"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58CFA1DF-287F-45E5-9C41-5D59AB9B7EF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262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130</xdr:row>
      <xdr:rowOff>0</xdr:rowOff>
    </xdr:from>
    <xdr:ext cx="0" cy="85725"/>
    <xdr:pic>
      <xdr:nvPicPr>
        <xdr:cNvPr id="454"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7B4E6E71-BE72-48EF-9163-CD5E9B09A1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130</xdr:row>
      <xdr:rowOff>0</xdr:rowOff>
    </xdr:from>
    <xdr:ext cx="0" cy="85725"/>
    <xdr:pic>
      <xdr:nvPicPr>
        <xdr:cNvPr id="456"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B962709F-55A4-4D44-ADDC-DE3E33A7F4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360" y="2816352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absolute">
    <xdr:from>
      <xdr:col>0</xdr:col>
      <xdr:colOff>376458</xdr:colOff>
      <xdr:row>0</xdr:row>
      <xdr:rowOff>67290</xdr:rowOff>
    </xdr:from>
    <xdr:to>
      <xdr:col>0</xdr:col>
      <xdr:colOff>762675</xdr:colOff>
      <xdr:row>0</xdr:row>
      <xdr:rowOff>373995</xdr:rowOff>
    </xdr:to>
    <xdr:sp macro="" textlink="">
      <xdr:nvSpPr>
        <xdr:cNvPr id="4" name="3 Flecha derecha">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rot="10800000">
          <a:off x="376458" y="67290"/>
          <a:ext cx="386217" cy="30670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0</xdr:col>
      <xdr:colOff>854115</xdr:colOff>
      <xdr:row>0</xdr:row>
      <xdr:rowOff>67290</xdr:rowOff>
    </xdr:from>
    <xdr:to>
      <xdr:col>0</xdr:col>
      <xdr:colOff>1235115</xdr:colOff>
      <xdr:row>0</xdr:row>
      <xdr:rowOff>373995</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854115" y="67290"/>
          <a:ext cx="381000" cy="30670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6</xdr:col>
      <xdr:colOff>769075</xdr:colOff>
      <xdr:row>83</xdr:row>
      <xdr:rowOff>125120</xdr:rowOff>
    </xdr:from>
    <xdr:to>
      <xdr:col>6</xdr:col>
      <xdr:colOff>883376</xdr:colOff>
      <xdr:row>85</xdr:row>
      <xdr:rowOff>44905</xdr:rowOff>
    </xdr:to>
    <xdr:sp macro="" textlink="">
      <xdr:nvSpPr>
        <xdr:cNvPr id="7" name="7 Abrir llave">
          <a:extLst>
            <a:ext uri="{FF2B5EF4-FFF2-40B4-BE49-F238E27FC236}">
              <a16:creationId xmlns:a16="http://schemas.microsoft.com/office/drawing/2014/main" id="{00000000-0008-0000-0900-000007000000}"/>
            </a:ext>
          </a:extLst>
        </xdr:cNvPr>
        <xdr:cNvSpPr/>
      </xdr:nvSpPr>
      <xdr:spPr>
        <a:xfrm>
          <a:off x="5809161" y="20078634"/>
          <a:ext cx="114301" cy="474957"/>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editAs="absolute">
    <xdr:from>
      <xdr:col>12</xdr:col>
      <xdr:colOff>294374</xdr:colOff>
      <xdr:row>35</xdr:row>
      <xdr:rowOff>62743</xdr:rowOff>
    </xdr:from>
    <xdr:to>
      <xdr:col>19</xdr:col>
      <xdr:colOff>369231</xdr:colOff>
      <xdr:row>43</xdr:row>
      <xdr:rowOff>123484</xdr:rowOff>
    </xdr:to>
    <xdr:graphicFrame macro="">
      <xdr:nvGraphicFramePr>
        <xdr:cNvPr id="25" name="3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220129</xdr:colOff>
      <xdr:row>56</xdr:row>
      <xdr:rowOff>202202</xdr:rowOff>
    </xdr:from>
    <xdr:to>
      <xdr:col>19</xdr:col>
      <xdr:colOff>545851</xdr:colOff>
      <xdr:row>67</xdr:row>
      <xdr:rowOff>35539</xdr:rowOff>
    </xdr:to>
    <xdr:graphicFrame macro="">
      <xdr:nvGraphicFramePr>
        <xdr:cNvPr id="19" name="Gráfico 28">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547687</xdr:colOff>
      <xdr:row>0</xdr:row>
      <xdr:rowOff>41600</xdr:rowOff>
    </xdr:from>
    <xdr:to>
      <xdr:col>13</xdr:col>
      <xdr:colOff>936307</xdr:colOff>
      <xdr:row>0</xdr:row>
      <xdr:rowOff>396875</xdr:rowOff>
    </xdr:to>
    <xdr:pic>
      <xdr:nvPicPr>
        <xdr:cNvPr id="24" name="6 Imagen">
          <a:hlinkClick xmlns:r="http://schemas.openxmlformats.org/officeDocument/2006/relationships" r:id="rId5"/>
          <a:extLst>
            <a:ext uri="{FF2B5EF4-FFF2-40B4-BE49-F238E27FC236}">
              <a16:creationId xmlns:a16="http://schemas.microsoft.com/office/drawing/2014/main" id="{2C06AB8E-3F30-4F4B-8B65-275BB0819CE4}"/>
            </a:ext>
          </a:extLst>
        </xdr:cNvPr>
        <xdr:cNvPicPr/>
      </xdr:nvPicPr>
      <xdr:blipFill>
        <a:blip xmlns:r="http://schemas.openxmlformats.org/officeDocument/2006/relationships" r:embed="rId6">
          <a:lum bright="56000"/>
        </a:blip>
        <a:stretch/>
      </xdr:blipFill>
      <xdr:spPr>
        <a:xfrm>
          <a:off x="12453937" y="1053631"/>
          <a:ext cx="381000" cy="345750"/>
        </a:xfrm>
        <a:prstGeom prst="rect">
          <a:avLst/>
        </a:prstGeom>
        <a:ln>
          <a:noFill/>
        </a:ln>
      </xdr:spPr>
    </xdr:pic>
    <xdr:clientData/>
  </xdr:twoCellAnchor>
  <xdr:twoCellAnchor>
    <xdr:from>
      <xdr:col>11</xdr:col>
      <xdr:colOff>225389</xdr:colOff>
      <xdr:row>48</xdr:row>
      <xdr:rowOff>11635</xdr:rowOff>
    </xdr:from>
    <xdr:to>
      <xdr:col>19</xdr:col>
      <xdr:colOff>523057</xdr:colOff>
      <xdr:row>56</xdr:row>
      <xdr:rowOff>78806</xdr:rowOff>
    </xdr:to>
    <xdr:graphicFrame macro="">
      <xdr:nvGraphicFramePr>
        <xdr:cNvPr id="17" name="Gráfico 38">
          <a:extLst>
            <a:ext uri="{FF2B5EF4-FFF2-40B4-BE49-F238E27FC236}">
              <a16:creationId xmlns:a16="http://schemas.microsoft.com/office/drawing/2014/main" id="{89AF7FF0-8B21-4527-962B-F218A5B92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206422</xdr:colOff>
      <xdr:row>67</xdr:row>
      <xdr:rowOff>182403</xdr:rowOff>
    </xdr:from>
    <xdr:to>
      <xdr:col>19</xdr:col>
      <xdr:colOff>534049</xdr:colOff>
      <xdr:row>75</xdr:row>
      <xdr:rowOff>216309</xdr:rowOff>
    </xdr:to>
    <xdr:graphicFrame macro="">
      <xdr:nvGraphicFramePr>
        <xdr:cNvPr id="21" name="Gráfico 2">
          <a:extLst>
            <a:ext uri="{FF2B5EF4-FFF2-40B4-BE49-F238E27FC236}">
              <a16:creationId xmlns:a16="http://schemas.microsoft.com/office/drawing/2014/main" id="{0DFD62D2-436A-4B5C-91EC-ECB98F74B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217714</xdr:colOff>
      <xdr:row>16</xdr:row>
      <xdr:rowOff>205467</xdr:rowOff>
    </xdr:from>
    <xdr:to>
      <xdr:col>17</xdr:col>
      <xdr:colOff>262957</xdr:colOff>
      <xdr:row>27</xdr:row>
      <xdr:rowOff>32656</xdr:rowOff>
    </xdr:to>
    <xdr:graphicFrame macro="">
      <xdr:nvGraphicFramePr>
        <xdr:cNvPr id="11" name="Gráfico 9">
          <a:extLst>
            <a:ext uri="{FF2B5EF4-FFF2-40B4-BE49-F238E27FC236}">
              <a16:creationId xmlns:a16="http://schemas.microsoft.com/office/drawing/2014/main" id="{62B30025-9ECB-5942-237B-7B64978B5F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892629</xdr:colOff>
      <xdr:row>83</xdr:row>
      <xdr:rowOff>195943</xdr:rowOff>
    </xdr:from>
    <xdr:to>
      <xdr:col>5</xdr:col>
      <xdr:colOff>1034144</xdr:colOff>
      <xdr:row>85</xdr:row>
      <xdr:rowOff>76199</xdr:rowOff>
    </xdr:to>
    <xdr:cxnSp macro="">
      <xdr:nvCxnSpPr>
        <xdr:cNvPr id="8" name="Conector recto 7">
          <a:extLst>
            <a:ext uri="{FF2B5EF4-FFF2-40B4-BE49-F238E27FC236}">
              <a16:creationId xmlns:a16="http://schemas.microsoft.com/office/drawing/2014/main" id="{D39CE06C-F6B8-4835-81F8-53A9C2B08364}"/>
            </a:ext>
          </a:extLst>
        </xdr:cNvPr>
        <xdr:cNvCxnSpPr/>
      </xdr:nvCxnSpPr>
      <xdr:spPr bwMode="auto">
        <a:xfrm flipH="1">
          <a:off x="4876800" y="20149457"/>
          <a:ext cx="141515" cy="435428"/>
        </a:xfrm>
        <a:prstGeom prst="line">
          <a:avLst/>
        </a:prstGeom>
        <a:noFill/>
        <a:ln w="9525" cap="flat" cmpd="sng" algn="ctr">
          <a:solidFill>
            <a:schemeClr val="bg1"/>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354621</xdr:colOff>
      <xdr:row>0</xdr:row>
      <xdr:rowOff>102905</xdr:rowOff>
    </xdr:from>
    <xdr:to>
      <xdr:col>0</xdr:col>
      <xdr:colOff>748957</xdr:colOff>
      <xdr:row>0</xdr:row>
      <xdr:rowOff>371510</xdr:rowOff>
    </xdr:to>
    <xdr:sp macro="" textlink="">
      <xdr:nvSpPr>
        <xdr:cNvPr id="3" name="6 Flecha derecha">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rot="10800000">
          <a:off x="354621" y="102905"/>
          <a:ext cx="394336" cy="26860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0</xdr:col>
      <xdr:colOff>825158</xdr:colOff>
      <xdr:row>0</xdr:row>
      <xdr:rowOff>102906</xdr:rowOff>
    </xdr:from>
    <xdr:to>
      <xdr:col>0</xdr:col>
      <xdr:colOff>1223800</xdr:colOff>
      <xdr:row>0</xdr:row>
      <xdr:rowOff>371511</xdr:rowOff>
    </xdr:to>
    <xdr:sp macro="" textlink="">
      <xdr:nvSpPr>
        <xdr:cNvPr id="4" name="7 Flecha derecha">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825158" y="102906"/>
          <a:ext cx="398642" cy="26860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17</xdr:col>
      <xdr:colOff>525668</xdr:colOff>
      <xdr:row>0</xdr:row>
      <xdr:rowOff>33580</xdr:rowOff>
    </xdr:from>
    <xdr:to>
      <xdr:col>18</xdr:col>
      <xdr:colOff>172608</xdr:colOff>
      <xdr:row>0</xdr:row>
      <xdr:rowOff>400285</xdr:rowOff>
    </xdr:to>
    <xdr:pic>
      <xdr:nvPicPr>
        <xdr:cNvPr id="7" name="6 Imagen">
          <a:hlinkClick xmlns:r="http://schemas.openxmlformats.org/officeDocument/2006/relationships" r:id="rId3"/>
          <a:extLst>
            <a:ext uri="{FF2B5EF4-FFF2-40B4-BE49-F238E27FC236}">
              <a16:creationId xmlns:a16="http://schemas.microsoft.com/office/drawing/2014/main" id="{8CF19D90-7644-463D-B392-D68B5A6CB8E8}"/>
            </a:ext>
          </a:extLst>
        </xdr:cNvPr>
        <xdr:cNvPicPr/>
      </xdr:nvPicPr>
      <xdr:blipFill>
        <a:blip xmlns:r="http://schemas.openxmlformats.org/officeDocument/2006/relationships" r:embed="rId4">
          <a:lum bright="56000"/>
        </a:blip>
        <a:stretch/>
      </xdr:blipFill>
      <xdr:spPr>
        <a:xfrm>
          <a:off x="15924418" y="1049580"/>
          <a:ext cx="381000" cy="362895"/>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757080</xdr:colOff>
      <xdr:row>87</xdr:row>
      <xdr:rowOff>0</xdr:rowOff>
    </xdr:from>
    <xdr:to>
      <xdr:col>12</xdr:col>
      <xdr:colOff>187710</xdr:colOff>
      <xdr:row>87</xdr:row>
      <xdr:rowOff>360</xdr:rowOff>
    </xdr:to>
    <xdr:pic>
      <xdr:nvPicPr>
        <xdr:cNvPr id="3" name="25 Imagen">
          <a:extLst>
            <a:ext uri="{FF2B5EF4-FFF2-40B4-BE49-F238E27FC236}">
              <a16:creationId xmlns:a16="http://schemas.microsoft.com/office/drawing/2014/main" id="{509C6EEF-96AE-42AB-B5B2-4DA66351E90D}"/>
            </a:ext>
          </a:extLst>
        </xdr:cNvPr>
        <xdr:cNvPicPr/>
      </xdr:nvPicPr>
      <xdr:blipFill>
        <a:blip xmlns:r="http://schemas.openxmlformats.org/officeDocument/2006/relationships" r:embed="rId1"/>
        <a:stretch/>
      </xdr:blipFill>
      <xdr:spPr>
        <a:xfrm>
          <a:off x="9929655" y="29726325"/>
          <a:ext cx="192630" cy="360"/>
        </a:xfrm>
        <a:prstGeom prst="rect">
          <a:avLst/>
        </a:prstGeom>
        <a:ln>
          <a:noFill/>
        </a:ln>
      </xdr:spPr>
    </xdr:pic>
    <xdr:clientData/>
  </xdr:twoCellAnchor>
  <xdr:twoCellAnchor editAs="oneCell">
    <xdr:from>
      <xdr:col>7</xdr:col>
      <xdr:colOff>549360</xdr:colOff>
      <xdr:row>97</xdr:row>
      <xdr:rowOff>0</xdr:rowOff>
    </xdr:from>
    <xdr:to>
      <xdr:col>8</xdr:col>
      <xdr:colOff>3510</xdr:colOff>
      <xdr:row>97</xdr:row>
      <xdr:rowOff>360</xdr:rowOff>
    </xdr:to>
    <xdr:pic>
      <xdr:nvPicPr>
        <xdr:cNvPr id="4" name="25 Imagen">
          <a:extLst>
            <a:ext uri="{FF2B5EF4-FFF2-40B4-BE49-F238E27FC236}">
              <a16:creationId xmlns:a16="http://schemas.microsoft.com/office/drawing/2014/main" id="{87C464B0-640D-4220-8E66-A874E1B2476B}"/>
            </a:ext>
          </a:extLst>
        </xdr:cNvPr>
        <xdr:cNvPicPr/>
      </xdr:nvPicPr>
      <xdr:blipFill>
        <a:blip xmlns:r="http://schemas.openxmlformats.org/officeDocument/2006/relationships" r:embed="rId1"/>
        <a:stretch/>
      </xdr:blipFill>
      <xdr:spPr>
        <a:xfrm>
          <a:off x="6740610" y="31375350"/>
          <a:ext cx="197100" cy="360"/>
        </a:xfrm>
        <a:prstGeom prst="rect">
          <a:avLst/>
        </a:prstGeom>
        <a:ln>
          <a:noFill/>
        </a:ln>
      </xdr:spPr>
    </xdr:pic>
    <xdr:clientData/>
  </xdr:twoCellAnchor>
  <xdr:twoCellAnchor editAs="oneCell">
    <xdr:from>
      <xdr:col>15</xdr:col>
      <xdr:colOff>23760</xdr:colOff>
      <xdr:row>87</xdr:row>
      <xdr:rowOff>0</xdr:rowOff>
    </xdr:from>
    <xdr:to>
      <xdr:col>15</xdr:col>
      <xdr:colOff>207705</xdr:colOff>
      <xdr:row>87</xdr:row>
      <xdr:rowOff>360</xdr:rowOff>
    </xdr:to>
    <xdr:pic>
      <xdr:nvPicPr>
        <xdr:cNvPr id="5" name="25 Imagen">
          <a:extLst>
            <a:ext uri="{FF2B5EF4-FFF2-40B4-BE49-F238E27FC236}">
              <a16:creationId xmlns:a16="http://schemas.microsoft.com/office/drawing/2014/main" id="{D8E1B429-8525-43E1-80BA-E692B69DBDFC}"/>
            </a:ext>
          </a:extLst>
        </xdr:cNvPr>
        <xdr:cNvPicPr/>
      </xdr:nvPicPr>
      <xdr:blipFill>
        <a:blip xmlns:r="http://schemas.openxmlformats.org/officeDocument/2006/relationships" r:embed="rId1"/>
        <a:stretch/>
      </xdr:blipFill>
      <xdr:spPr>
        <a:xfrm>
          <a:off x="12682485" y="29726325"/>
          <a:ext cx="197280" cy="360"/>
        </a:xfrm>
        <a:prstGeom prst="rect">
          <a:avLst/>
        </a:prstGeom>
        <a:ln>
          <a:noFill/>
        </a:ln>
      </xdr:spPr>
    </xdr:pic>
    <xdr:clientData/>
  </xdr:twoCellAnchor>
  <xdr:twoCellAnchor editAs="oneCell">
    <xdr:from>
      <xdr:col>6</xdr:col>
      <xdr:colOff>114480</xdr:colOff>
      <xdr:row>97</xdr:row>
      <xdr:rowOff>0</xdr:rowOff>
    </xdr:from>
    <xdr:to>
      <xdr:col>6</xdr:col>
      <xdr:colOff>325095</xdr:colOff>
      <xdr:row>97</xdr:row>
      <xdr:rowOff>360</xdr:rowOff>
    </xdr:to>
    <xdr:pic>
      <xdr:nvPicPr>
        <xdr:cNvPr id="6" name="19 Imagen">
          <a:extLst>
            <a:ext uri="{FF2B5EF4-FFF2-40B4-BE49-F238E27FC236}">
              <a16:creationId xmlns:a16="http://schemas.microsoft.com/office/drawing/2014/main" id="{991D4F15-B4FF-43D4-A74A-42F7727BB7FC}"/>
            </a:ext>
          </a:extLst>
        </xdr:cNvPr>
        <xdr:cNvPicPr/>
      </xdr:nvPicPr>
      <xdr:blipFill>
        <a:blip xmlns:r="http://schemas.openxmlformats.org/officeDocument/2006/relationships" r:embed="rId1"/>
        <a:stretch/>
      </xdr:blipFill>
      <xdr:spPr>
        <a:xfrm>
          <a:off x="5181780" y="31375350"/>
          <a:ext cx="197280" cy="360"/>
        </a:xfrm>
        <a:prstGeom prst="rect">
          <a:avLst/>
        </a:prstGeom>
        <a:ln>
          <a:noFill/>
        </a:ln>
      </xdr:spPr>
    </xdr:pic>
    <xdr:clientData/>
  </xdr:twoCellAnchor>
  <xdr:twoCellAnchor editAs="oneCell">
    <xdr:from>
      <xdr:col>9</xdr:col>
      <xdr:colOff>743040</xdr:colOff>
      <xdr:row>97</xdr:row>
      <xdr:rowOff>0</xdr:rowOff>
    </xdr:from>
    <xdr:to>
      <xdr:col>10</xdr:col>
      <xdr:colOff>170415</xdr:colOff>
      <xdr:row>97</xdr:row>
      <xdr:rowOff>360</xdr:rowOff>
    </xdr:to>
    <xdr:pic>
      <xdr:nvPicPr>
        <xdr:cNvPr id="7" name="20 Imagen">
          <a:extLst>
            <a:ext uri="{FF2B5EF4-FFF2-40B4-BE49-F238E27FC236}">
              <a16:creationId xmlns:a16="http://schemas.microsoft.com/office/drawing/2014/main" id="{35E20473-9F65-421A-A703-DB15ADF4647B}"/>
            </a:ext>
          </a:extLst>
        </xdr:cNvPr>
        <xdr:cNvPicPr/>
      </xdr:nvPicPr>
      <xdr:blipFill>
        <a:blip xmlns:r="http://schemas.openxmlformats.org/officeDocument/2006/relationships" r:embed="rId1"/>
        <a:stretch/>
      </xdr:blipFill>
      <xdr:spPr>
        <a:xfrm>
          <a:off x="8077290" y="31375350"/>
          <a:ext cx="202710" cy="360"/>
        </a:xfrm>
        <a:prstGeom prst="rect">
          <a:avLst/>
        </a:prstGeom>
        <a:ln>
          <a:noFill/>
        </a:ln>
      </xdr:spPr>
    </xdr:pic>
    <xdr:clientData/>
  </xdr:twoCellAnchor>
  <xdr:twoCellAnchor editAs="oneCell">
    <xdr:from>
      <xdr:col>14</xdr:col>
      <xdr:colOff>624240</xdr:colOff>
      <xdr:row>88</xdr:row>
      <xdr:rowOff>163440</xdr:rowOff>
    </xdr:from>
    <xdr:to>
      <xdr:col>15</xdr:col>
      <xdr:colOff>55710</xdr:colOff>
      <xdr:row>88</xdr:row>
      <xdr:rowOff>173325</xdr:rowOff>
    </xdr:to>
    <xdr:pic>
      <xdr:nvPicPr>
        <xdr:cNvPr id="8" name="19 Imagen">
          <a:extLst>
            <a:ext uri="{FF2B5EF4-FFF2-40B4-BE49-F238E27FC236}">
              <a16:creationId xmlns:a16="http://schemas.microsoft.com/office/drawing/2014/main" id="{D03CB9AE-44E8-4CD2-9404-5B6CD1053EBE}"/>
            </a:ext>
          </a:extLst>
        </xdr:cNvPr>
        <xdr:cNvPicPr/>
      </xdr:nvPicPr>
      <xdr:blipFill>
        <a:blip xmlns:r="http://schemas.openxmlformats.org/officeDocument/2006/relationships" r:embed="rId1"/>
        <a:stretch/>
      </xdr:blipFill>
      <xdr:spPr>
        <a:xfrm>
          <a:off x="12349515" y="30119565"/>
          <a:ext cx="197280" cy="360"/>
        </a:xfrm>
        <a:prstGeom prst="rect">
          <a:avLst/>
        </a:prstGeom>
        <a:ln>
          <a:noFill/>
        </a:ln>
      </xdr:spPr>
    </xdr:pic>
    <xdr:clientData/>
  </xdr:twoCellAnchor>
  <xdr:twoCellAnchor editAs="oneCell">
    <xdr:from>
      <xdr:col>7</xdr:col>
      <xdr:colOff>549720</xdr:colOff>
      <xdr:row>581</xdr:row>
      <xdr:rowOff>34920</xdr:rowOff>
    </xdr:from>
    <xdr:to>
      <xdr:col>8</xdr:col>
      <xdr:colOff>15300</xdr:colOff>
      <xdr:row>581</xdr:row>
      <xdr:rowOff>35280</xdr:rowOff>
    </xdr:to>
    <xdr:pic>
      <xdr:nvPicPr>
        <xdr:cNvPr id="9" name="25 Imagen">
          <a:extLst>
            <a:ext uri="{FF2B5EF4-FFF2-40B4-BE49-F238E27FC236}">
              <a16:creationId xmlns:a16="http://schemas.microsoft.com/office/drawing/2014/main" id="{A74F12D4-5B91-435E-AF9F-FCA2F2A9C304}"/>
            </a:ext>
          </a:extLst>
        </xdr:cNvPr>
        <xdr:cNvPicPr/>
      </xdr:nvPicPr>
      <xdr:blipFill>
        <a:blip xmlns:r="http://schemas.openxmlformats.org/officeDocument/2006/relationships" r:embed="rId1"/>
        <a:stretch/>
      </xdr:blipFill>
      <xdr:spPr>
        <a:xfrm>
          <a:off x="6740970" y="132756270"/>
          <a:ext cx="197100" cy="360"/>
        </a:xfrm>
        <a:prstGeom prst="rect">
          <a:avLst/>
        </a:prstGeom>
        <a:ln>
          <a:noFill/>
        </a:ln>
      </xdr:spPr>
    </xdr:pic>
    <xdr:clientData/>
  </xdr:twoCellAnchor>
  <xdr:twoCellAnchor editAs="oneCell">
    <xdr:from>
      <xdr:col>6</xdr:col>
      <xdr:colOff>114480</xdr:colOff>
      <xdr:row>582</xdr:row>
      <xdr:rowOff>14760</xdr:rowOff>
    </xdr:from>
    <xdr:to>
      <xdr:col>6</xdr:col>
      <xdr:colOff>325095</xdr:colOff>
      <xdr:row>582</xdr:row>
      <xdr:rowOff>18930</xdr:rowOff>
    </xdr:to>
    <xdr:pic>
      <xdr:nvPicPr>
        <xdr:cNvPr id="10" name="19 Imagen">
          <a:extLst>
            <a:ext uri="{FF2B5EF4-FFF2-40B4-BE49-F238E27FC236}">
              <a16:creationId xmlns:a16="http://schemas.microsoft.com/office/drawing/2014/main" id="{48C096E8-15BA-4677-893C-D8E97B531B6D}"/>
            </a:ext>
          </a:extLst>
        </xdr:cNvPr>
        <xdr:cNvPicPr/>
      </xdr:nvPicPr>
      <xdr:blipFill>
        <a:blip xmlns:r="http://schemas.openxmlformats.org/officeDocument/2006/relationships" r:embed="rId1"/>
        <a:stretch/>
      </xdr:blipFill>
      <xdr:spPr>
        <a:xfrm>
          <a:off x="5181780" y="132945660"/>
          <a:ext cx="197280" cy="360"/>
        </a:xfrm>
        <a:prstGeom prst="rect">
          <a:avLst/>
        </a:prstGeom>
        <a:ln>
          <a:noFill/>
        </a:ln>
      </xdr:spPr>
    </xdr:pic>
    <xdr:clientData/>
  </xdr:twoCellAnchor>
  <xdr:twoCellAnchor editAs="oneCell">
    <xdr:from>
      <xdr:col>9</xdr:col>
      <xdr:colOff>743040</xdr:colOff>
      <xdr:row>583</xdr:row>
      <xdr:rowOff>31320</xdr:rowOff>
    </xdr:from>
    <xdr:to>
      <xdr:col>10</xdr:col>
      <xdr:colOff>170775</xdr:colOff>
      <xdr:row>583</xdr:row>
      <xdr:rowOff>32865</xdr:rowOff>
    </xdr:to>
    <xdr:pic>
      <xdr:nvPicPr>
        <xdr:cNvPr id="11" name="20 Imagen">
          <a:extLst>
            <a:ext uri="{FF2B5EF4-FFF2-40B4-BE49-F238E27FC236}">
              <a16:creationId xmlns:a16="http://schemas.microsoft.com/office/drawing/2014/main" id="{DD4941E7-4547-450B-B87F-BE2E8BB01FA8}"/>
            </a:ext>
          </a:extLst>
        </xdr:cNvPr>
        <xdr:cNvPicPr/>
      </xdr:nvPicPr>
      <xdr:blipFill>
        <a:blip xmlns:r="http://schemas.openxmlformats.org/officeDocument/2006/relationships" r:embed="rId1"/>
        <a:stretch/>
      </xdr:blipFill>
      <xdr:spPr>
        <a:xfrm>
          <a:off x="8077290" y="133171770"/>
          <a:ext cx="203070" cy="360"/>
        </a:xfrm>
        <a:prstGeom prst="rect">
          <a:avLst/>
        </a:prstGeom>
        <a:ln>
          <a:noFill/>
        </a:ln>
      </xdr:spPr>
    </xdr:pic>
    <xdr:clientData/>
  </xdr:twoCellAnchor>
  <xdr:twoCellAnchor editAs="oneCell">
    <xdr:from>
      <xdr:col>14</xdr:col>
      <xdr:colOff>624960</xdr:colOff>
      <xdr:row>579</xdr:row>
      <xdr:rowOff>42480</xdr:rowOff>
    </xdr:from>
    <xdr:to>
      <xdr:col>15</xdr:col>
      <xdr:colOff>56430</xdr:colOff>
      <xdr:row>579</xdr:row>
      <xdr:rowOff>54270</xdr:rowOff>
    </xdr:to>
    <xdr:pic>
      <xdr:nvPicPr>
        <xdr:cNvPr id="12" name="19 Imagen">
          <a:extLst>
            <a:ext uri="{FF2B5EF4-FFF2-40B4-BE49-F238E27FC236}">
              <a16:creationId xmlns:a16="http://schemas.microsoft.com/office/drawing/2014/main" id="{D18FFFBD-8155-4606-AC1F-E499EC2854CB}"/>
            </a:ext>
          </a:extLst>
        </xdr:cNvPr>
        <xdr:cNvPicPr/>
      </xdr:nvPicPr>
      <xdr:blipFill>
        <a:blip xmlns:r="http://schemas.openxmlformats.org/officeDocument/2006/relationships" r:embed="rId1"/>
        <a:stretch/>
      </xdr:blipFill>
      <xdr:spPr>
        <a:xfrm>
          <a:off x="12350235" y="132344730"/>
          <a:ext cx="197280" cy="360"/>
        </a:xfrm>
        <a:prstGeom prst="rect">
          <a:avLst/>
        </a:prstGeom>
        <a:ln>
          <a:noFill/>
        </a:ln>
      </xdr:spPr>
    </xdr:pic>
    <xdr:clientData/>
  </xdr:twoCellAnchor>
  <xdr:oneCellAnchor>
    <xdr:from>
      <xdr:col>7</xdr:col>
      <xdr:colOff>549360</xdr:colOff>
      <xdr:row>93</xdr:row>
      <xdr:rowOff>0</xdr:rowOff>
    </xdr:from>
    <xdr:ext cx="25650" cy="360"/>
    <xdr:pic>
      <xdr:nvPicPr>
        <xdr:cNvPr id="13" name="25 Imagen">
          <a:extLst>
            <a:ext uri="{FF2B5EF4-FFF2-40B4-BE49-F238E27FC236}">
              <a16:creationId xmlns:a16="http://schemas.microsoft.com/office/drawing/2014/main" id="{8FBA53DD-5E9B-481A-8219-3797FAF3E7B1}"/>
            </a:ext>
          </a:extLst>
        </xdr:cNvPr>
        <xdr:cNvPicPr/>
      </xdr:nvPicPr>
      <xdr:blipFill>
        <a:blip xmlns:r="http://schemas.openxmlformats.org/officeDocument/2006/relationships" r:embed="rId1"/>
        <a:stretch/>
      </xdr:blipFill>
      <xdr:spPr>
        <a:xfrm>
          <a:off x="5340435" y="51758850"/>
          <a:ext cx="25650" cy="360"/>
        </a:xfrm>
        <a:prstGeom prst="rect">
          <a:avLst/>
        </a:prstGeom>
        <a:ln>
          <a:noFill/>
        </a:ln>
      </xdr:spPr>
    </xdr:pic>
    <xdr:clientData/>
  </xdr:oneCellAnchor>
  <xdr:oneCellAnchor>
    <xdr:from>
      <xdr:col>6</xdr:col>
      <xdr:colOff>114480</xdr:colOff>
      <xdr:row>93</xdr:row>
      <xdr:rowOff>0</xdr:rowOff>
    </xdr:from>
    <xdr:ext cx="197280" cy="360"/>
    <xdr:pic>
      <xdr:nvPicPr>
        <xdr:cNvPr id="14" name="19 Imagen">
          <a:extLst>
            <a:ext uri="{FF2B5EF4-FFF2-40B4-BE49-F238E27FC236}">
              <a16:creationId xmlns:a16="http://schemas.microsoft.com/office/drawing/2014/main" id="{CF165B49-5E11-4432-BE56-AB4099402727}"/>
            </a:ext>
          </a:extLst>
        </xdr:cNvPr>
        <xdr:cNvPicPr/>
      </xdr:nvPicPr>
      <xdr:blipFill>
        <a:blip xmlns:r="http://schemas.openxmlformats.org/officeDocument/2006/relationships" r:embed="rId1"/>
        <a:stretch/>
      </xdr:blipFill>
      <xdr:spPr>
        <a:xfrm>
          <a:off x="3781605" y="51758850"/>
          <a:ext cx="197280" cy="360"/>
        </a:xfrm>
        <a:prstGeom prst="rect">
          <a:avLst/>
        </a:prstGeom>
        <a:ln>
          <a:noFill/>
        </a:ln>
      </xdr:spPr>
    </xdr:pic>
    <xdr:clientData/>
  </xdr:oneCellAnchor>
  <xdr:oneCellAnchor>
    <xdr:from>
      <xdr:col>9</xdr:col>
      <xdr:colOff>743040</xdr:colOff>
      <xdr:row>93</xdr:row>
      <xdr:rowOff>0</xdr:rowOff>
    </xdr:from>
    <xdr:ext cx="336060" cy="360"/>
    <xdr:pic>
      <xdr:nvPicPr>
        <xdr:cNvPr id="15" name="20 Imagen">
          <a:extLst>
            <a:ext uri="{FF2B5EF4-FFF2-40B4-BE49-F238E27FC236}">
              <a16:creationId xmlns:a16="http://schemas.microsoft.com/office/drawing/2014/main" id="{D76F6270-0D5D-4CAB-B62A-BD075986A142}"/>
            </a:ext>
          </a:extLst>
        </xdr:cNvPr>
        <xdr:cNvPicPr/>
      </xdr:nvPicPr>
      <xdr:blipFill>
        <a:blip xmlns:r="http://schemas.openxmlformats.org/officeDocument/2006/relationships" r:embed="rId1"/>
        <a:stretch/>
      </xdr:blipFill>
      <xdr:spPr>
        <a:xfrm>
          <a:off x="6677115" y="51758850"/>
          <a:ext cx="336060" cy="360"/>
        </a:xfrm>
        <a:prstGeom prst="rect">
          <a:avLst/>
        </a:prstGeom>
        <a:ln>
          <a:noFill/>
        </a:ln>
      </xdr:spPr>
    </xdr:pic>
    <xdr:clientData/>
  </xdr:oneCellAnchor>
  <xdr:twoCellAnchor editAs="absolute">
    <xdr:from>
      <xdr:col>4</xdr:col>
      <xdr:colOff>168137</xdr:colOff>
      <xdr:row>1</xdr:row>
      <xdr:rowOff>56239</xdr:rowOff>
    </xdr:from>
    <xdr:to>
      <xdr:col>4</xdr:col>
      <xdr:colOff>547233</xdr:colOff>
      <xdr:row>1</xdr:row>
      <xdr:rowOff>345799</xdr:rowOff>
    </xdr:to>
    <xdr:sp macro="" textlink="">
      <xdr:nvSpPr>
        <xdr:cNvPr id="16" name="6 Flecha derecha">
          <a:hlinkClick xmlns:r="http://schemas.openxmlformats.org/officeDocument/2006/relationships" r:id="rId2"/>
          <a:extLst>
            <a:ext uri="{FF2B5EF4-FFF2-40B4-BE49-F238E27FC236}">
              <a16:creationId xmlns:a16="http://schemas.microsoft.com/office/drawing/2014/main" id="{282CA8DC-A3D0-40E9-A9D0-394211C1FE9D}"/>
            </a:ext>
          </a:extLst>
        </xdr:cNvPr>
        <xdr:cNvSpPr/>
      </xdr:nvSpPr>
      <xdr:spPr>
        <a:xfrm rot="10800000">
          <a:off x="2139812" y="1079224"/>
          <a:ext cx="390526"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628569</xdr:colOff>
      <xdr:row>1</xdr:row>
      <xdr:rowOff>56240</xdr:rowOff>
    </xdr:from>
    <xdr:to>
      <xdr:col>5</xdr:col>
      <xdr:colOff>91856</xdr:colOff>
      <xdr:row>1</xdr:row>
      <xdr:rowOff>345800</xdr:rowOff>
    </xdr:to>
    <xdr:sp macro="" textlink="">
      <xdr:nvSpPr>
        <xdr:cNvPr id="17" name="7 Flecha derecha">
          <a:hlinkClick xmlns:r="http://schemas.openxmlformats.org/officeDocument/2006/relationships" r:id="rId3"/>
          <a:extLst>
            <a:ext uri="{FF2B5EF4-FFF2-40B4-BE49-F238E27FC236}">
              <a16:creationId xmlns:a16="http://schemas.microsoft.com/office/drawing/2014/main" id="{531D230F-8762-4512-9800-CD1BBE2A29E1}"/>
            </a:ext>
          </a:extLst>
        </xdr:cNvPr>
        <xdr:cNvSpPr/>
      </xdr:nvSpPr>
      <xdr:spPr>
        <a:xfrm>
          <a:off x="2604054" y="1079225"/>
          <a:ext cx="387212"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5</xdr:col>
      <xdr:colOff>604630</xdr:colOff>
      <xdr:row>1</xdr:row>
      <xdr:rowOff>74544</xdr:rowOff>
    </xdr:from>
    <xdr:to>
      <xdr:col>5</xdr:col>
      <xdr:colOff>604630</xdr:colOff>
      <xdr:row>1</xdr:row>
      <xdr:rowOff>388869</xdr:rowOff>
    </xdr:to>
    <xdr:cxnSp macro="">
      <xdr:nvCxnSpPr>
        <xdr:cNvPr id="21" name="5 Conector recto">
          <a:extLst>
            <a:ext uri="{FF2B5EF4-FFF2-40B4-BE49-F238E27FC236}">
              <a16:creationId xmlns:a16="http://schemas.microsoft.com/office/drawing/2014/main" id="{EAE5592B-DFD2-4096-BE66-70CED48003A9}"/>
            </a:ext>
          </a:extLst>
        </xdr:cNvPr>
        <xdr:cNvCxnSpPr/>
      </xdr:nvCxnSpPr>
      <xdr:spPr>
        <a:xfrm>
          <a:off x="3511826" y="74544"/>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1</xdr:col>
      <xdr:colOff>45720</xdr:colOff>
      <xdr:row>6</xdr:row>
      <xdr:rowOff>311075</xdr:rowOff>
    </xdr:from>
    <xdr:to>
      <xdr:col>1</xdr:col>
      <xdr:colOff>625950</xdr:colOff>
      <xdr:row>7</xdr:row>
      <xdr:rowOff>130866</xdr:rowOff>
    </xdr:to>
    <xdr:sp macro="" textlink="">
      <xdr:nvSpPr>
        <xdr:cNvPr id="26" name="CustomShape 1">
          <a:extLst>
            <a:ext uri="{FF2B5EF4-FFF2-40B4-BE49-F238E27FC236}">
              <a16:creationId xmlns:a16="http://schemas.microsoft.com/office/drawing/2014/main" id="{8E3A46BF-CDC1-4511-B31F-7915E319A17B}"/>
            </a:ext>
          </a:extLst>
        </xdr:cNvPr>
        <xdr:cNvSpPr/>
      </xdr:nvSpPr>
      <xdr:spPr>
        <a:xfrm>
          <a:off x="830580" y="2901875"/>
          <a:ext cx="568800" cy="128401"/>
        </a:xfrm>
        <a:prstGeom prst="rect">
          <a:avLst/>
        </a:prstGeom>
        <a:solidFill>
          <a:srgbClr val="0099B5"/>
        </a:solid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s-ES" sz="800" b="1" strike="noStrike" spc="-1">
              <a:solidFill>
                <a:srgbClr val="FFFFFF"/>
              </a:solidFill>
              <a:latin typeface="Arial Narrow"/>
            </a:rPr>
            <a:t>VOLVER</a:t>
          </a:r>
          <a:endParaRPr lang="es-ES" sz="800" b="0" strike="noStrike" spc="-1">
            <a:latin typeface="Times New Roman"/>
          </a:endParaRPr>
        </a:p>
      </xdr:txBody>
    </xdr:sp>
    <xdr:clientData/>
  </xdr:twoCellAnchor>
  <xdr:twoCellAnchor editAs="absolute">
    <xdr:from>
      <xdr:col>1</xdr:col>
      <xdr:colOff>76200</xdr:colOff>
      <xdr:row>5</xdr:row>
      <xdr:rowOff>169321</xdr:rowOff>
    </xdr:from>
    <xdr:to>
      <xdr:col>1</xdr:col>
      <xdr:colOff>474346</xdr:colOff>
      <xdr:row>6</xdr:row>
      <xdr:rowOff>131056</xdr:rowOff>
    </xdr:to>
    <xdr:sp macro="" textlink="">
      <xdr:nvSpPr>
        <xdr:cNvPr id="27" name="6 Flecha derecha">
          <a:hlinkClick xmlns:r="http://schemas.openxmlformats.org/officeDocument/2006/relationships" r:id="rId4"/>
          <a:extLst>
            <a:ext uri="{FF2B5EF4-FFF2-40B4-BE49-F238E27FC236}">
              <a16:creationId xmlns:a16="http://schemas.microsoft.com/office/drawing/2014/main" id="{A54F9D97-489A-4659-AF20-24CD665E6182}"/>
            </a:ext>
          </a:extLst>
        </xdr:cNvPr>
        <xdr:cNvSpPr/>
      </xdr:nvSpPr>
      <xdr:spPr>
        <a:xfrm rot="10800000">
          <a:off x="861060" y="2440081"/>
          <a:ext cx="384811" cy="27415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oneCellAnchor>
    <xdr:from>
      <xdr:col>0</xdr:col>
      <xdr:colOff>773430</xdr:colOff>
      <xdr:row>35</xdr:row>
      <xdr:rowOff>19050</xdr:rowOff>
    </xdr:from>
    <xdr:ext cx="568800" cy="139831"/>
    <xdr:sp macro="" textlink="">
      <xdr:nvSpPr>
        <xdr:cNvPr id="28" name="CustomShape 1">
          <a:extLst>
            <a:ext uri="{FF2B5EF4-FFF2-40B4-BE49-F238E27FC236}">
              <a16:creationId xmlns:a16="http://schemas.microsoft.com/office/drawing/2014/main" id="{30D9E396-5107-4176-9341-AA30A067E388}"/>
            </a:ext>
          </a:extLst>
        </xdr:cNvPr>
        <xdr:cNvSpPr/>
      </xdr:nvSpPr>
      <xdr:spPr>
        <a:xfrm>
          <a:off x="773430" y="12372975"/>
          <a:ext cx="568800" cy="139831"/>
        </a:xfrm>
        <a:prstGeom prst="rect">
          <a:avLst/>
        </a:prstGeom>
        <a:solidFill>
          <a:srgbClr val="0099B5"/>
        </a:solid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s-ES" sz="800" b="1" strike="noStrike" spc="-1">
              <a:solidFill>
                <a:srgbClr val="FFFFFF"/>
              </a:solidFill>
              <a:latin typeface="Arial Narrow"/>
            </a:rPr>
            <a:t>VOLVER</a:t>
          </a:r>
          <a:endParaRPr lang="es-ES" sz="800" b="0" strike="noStrike" spc="-1">
            <a:latin typeface="Times New Roman"/>
          </a:endParaRPr>
        </a:p>
      </xdr:txBody>
    </xdr:sp>
    <xdr:clientData/>
  </xdr:oneCellAnchor>
  <xdr:twoCellAnchor editAs="absolute">
    <xdr:from>
      <xdr:col>1</xdr:col>
      <xdr:colOff>18377</xdr:colOff>
      <xdr:row>202</xdr:row>
      <xdr:rowOff>1344</xdr:rowOff>
    </xdr:from>
    <xdr:to>
      <xdr:col>1</xdr:col>
      <xdr:colOff>399378</xdr:colOff>
      <xdr:row>203</xdr:row>
      <xdr:rowOff>136712</xdr:rowOff>
    </xdr:to>
    <xdr:sp macro="" textlink="">
      <xdr:nvSpPr>
        <xdr:cNvPr id="37" name="6 Flecha derecha">
          <a:hlinkClick xmlns:r="http://schemas.openxmlformats.org/officeDocument/2006/relationships" r:id="rId5"/>
          <a:extLst>
            <a:ext uri="{FF2B5EF4-FFF2-40B4-BE49-F238E27FC236}">
              <a16:creationId xmlns:a16="http://schemas.microsoft.com/office/drawing/2014/main" id="{1458F172-2083-4C6E-B4E1-4379D36A4FF2}"/>
            </a:ext>
          </a:extLst>
        </xdr:cNvPr>
        <xdr:cNvSpPr/>
      </xdr:nvSpPr>
      <xdr:spPr>
        <a:xfrm rot="10800000">
          <a:off x="776567" y="60180070"/>
          <a:ext cx="390526" cy="280148"/>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oneCellAnchor>
    <xdr:from>
      <xdr:col>1</xdr:col>
      <xdr:colOff>93172</xdr:colOff>
      <xdr:row>153</xdr:row>
      <xdr:rowOff>17319</xdr:rowOff>
    </xdr:from>
    <xdr:ext cx="568800" cy="139831"/>
    <xdr:sp macro="" textlink="">
      <xdr:nvSpPr>
        <xdr:cNvPr id="59" name="CustomShape 1">
          <a:extLst>
            <a:ext uri="{FF2B5EF4-FFF2-40B4-BE49-F238E27FC236}">
              <a16:creationId xmlns:a16="http://schemas.microsoft.com/office/drawing/2014/main" id="{233CAA02-9BB7-497D-91F9-9160F00B7205}"/>
            </a:ext>
          </a:extLst>
        </xdr:cNvPr>
        <xdr:cNvSpPr/>
      </xdr:nvSpPr>
      <xdr:spPr>
        <a:xfrm>
          <a:off x="872490" y="48447614"/>
          <a:ext cx="568800" cy="139831"/>
        </a:xfrm>
        <a:prstGeom prst="rect">
          <a:avLst/>
        </a:prstGeom>
        <a:solidFill>
          <a:srgbClr val="0099B5"/>
        </a:solid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s-ES" sz="800" b="1" strike="noStrike" spc="-1">
              <a:solidFill>
                <a:srgbClr val="FFFFFF"/>
              </a:solidFill>
              <a:latin typeface="Arial Narrow"/>
            </a:rPr>
            <a:t>VOLVER</a:t>
          </a:r>
          <a:endParaRPr lang="es-ES" sz="800" b="0" strike="noStrike" spc="-1">
            <a:latin typeface="Times New Roman"/>
          </a:endParaRPr>
        </a:p>
      </xdr:txBody>
    </xdr:sp>
    <xdr:clientData/>
  </xdr:oneCellAnchor>
  <xdr:oneCellAnchor>
    <xdr:from>
      <xdr:col>0</xdr:col>
      <xdr:colOff>753717</xdr:colOff>
      <xdr:row>162</xdr:row>
      <xdr:rowOff>480392</xdr:rowOff>
    </xdr:from>
    <xdr:ext cx="568800" cy="139831"/>
    <xdr:sp macro="" textlink="">
      <xdr:nvSpPr>
        <xdr:cNvPr id="60" name="CustomShape 1">
          <a:extLst>
            <a:ext uri="{FF2B5EF4-FFF2-40B4-BE49-F238E27FC236}">
              <a16:creationId xmlns:a16="http://schemas.microsoft.com/office/drawing/2014/main" id="{6C94EC88-841F-48D2-B208-EC18E1C9B7E4}"/>
            </a:ext>
          </a:extLst>
        </xdr:cNvPr>
        <xdr:cNvSpPr/>
      </xdr:nvSpPr>
      <xdr:spPr>
        <a:xfrm>
          <a:off x="753717" y="63552457"/>
          <a:ext cx="568800" cy="139831"/>
        </a:xfrm>
        <a:prstGeom prst="rect">
          <a:avLst/>
        </a:prstGeom>
        <a:solidFill>
          <a:srgbClr val="0099B5"/>
        </a:solid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s-ES" sz="800" b="1" strike="noStrike" spc="-1">
              <a:solidFill>
                <a:srgbClr val="FFFFFF"/>
              </a:solidFill>
              <a:latin typeface="Arial Narrow"/>
            </a:rPr>
            <a:t>VOLVER</a:t>
          </a:r>
          <a:endParaRPr lang="es-ES" sz="800" b="0" strike="noStrike" spc="-1">
            <a:latin typeface="Times New Roman"/>
          </a:endParaRPr>
        </a:p>
      </xdr:txBody>
    </xdr:sp>
    <xdr:clientData/>
  </xdr:oneCellAnchor>
  <xdr:oneCellAnchor>
    <xdr:from>
      <xdr:col>0</xdr:col>
      <xdr:colOff>771525</xdr:colOff>
      <xdr:row>168</xdr:row>
      <xdr:rowOff>0</xdr:rowOff>
    </xdr:from>
    <xdr:ext cx="568800" cy="139831"/>
    <xdr:sp macro="" textlink="">
      <xdr:nvSpPr>
        <xdr:cNvPr id="61" name="CustomShape 1">
          <a:extLst>
            <a:ext uri="{FF2B5EF4-FFF2-40B4-BE49-F238E27FC236}">
              <a16:creationId xmlns:a16="http://schemas.microsoft.com/office/drawing/2014/main" id="{EBD8837A-82EB-4631-96F9-647048EB6FCF}"/>
            </a:ext>
          </a:extLst>
        </xdr:cNvPr>
        <xdr:cNvSpPr/>
      </xdr:nvSpPr>
      <xdr:spPr>
        <a:xfrm>
          <a:off x="771525" y="72304275"/>
          <a:ext cx="568800" cy="139831"/>
        </a:xfrm>
        <a:prstGeom prst="rect">
          <a:avLst/>
        </a:prstGeom>
        <a:solidFill>
          <a:srgbClr val="0099B5"/>
        </a:solid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s-ES" sz="800" b="1" strike="noStrike" spc="-1">
              <a:solidFill>
                <a:srgbClr val="FFFFFF"/>
              </a:solidFill>
              <a:latin typeface="Arial Narrow"/>
            </a:rPr>
            <a:t>VOLVER</a:t>
          </a:r>
          <a:endParaRPr lang="es-ES" sz="800" b="0" strike="noStrike" spc="-1">
            <a:latin typeface="Times New Roman"/>
          </a:endParaRPr>
        </a:p>
      </xdr:txBody>
    </xdr:sp>
    <xdr:clientData/>
  </xdr:oneCellAnchor>
  <xdr:twoCellAnchor editAs="absolute">
    <xdr:from>
      <xdr:col>1</xdr:col>
      <xdr:colOff>55245</xdr:colOff>
      <xdr:row>21</xdr:row>
      <xdr:rowOff>136936</xdr:rowOff>
    </xdr:from>
    <xdr:to>
      <xdr:col>1</xdr:col>
      <xdr:colOff>440056</xdr:colOff>
      <xdr:row>22</xdr:row>
      <xdr:rowOff>135031</xdr:rowOff>
    </xdr:to>
    <xdr:sp macro="" textlink="">
      <xdr:nvSpPr>
        <xdr:cNvPr id="52" name="6 Flecha derecha">
          <a:hlinkClick xmlns:r="http://schemas.openxmlformats.org/officeDocument/2006/relationships" r:id="rId6"/>
          <a:extLst>
            <a:ext uri="{FF2B5EF4-FFF2-40B4-BE49-F238E27FC236}">
              <a16:creationId xmlns:a16="http://schemas.microsoft.com/office/drawing/2014/main" id="{67EC1D0F-AAF4-46E3-8421-5E601D61B798}"/>
            </a:ext>
          </a:extLst>
        </xdr:cNvPr>
        <xdr:cNvSpPr/>
      </xdr:nvSpPr>
      <xdr:spPr>
        <a:xfrm rot="10800000">
          <a:off x="849630" y="7387366"/>
          <a:ext cx="377191" cy="285750"/>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xdr:col>
      <xdr:colOff>166469</xdr:colOff>
      <xdr:row>151</xdr:row>
      <xdr:rowOff>244470</xdr:rowOff>
    </xdr:from>
    <xdr:to>
      <xdr:col>1</xdr:col>
      <xdr:colOff>564615</xdr:colOff>
      <xdr:row>152</xdr:row>
      <xdr:rowOff>131502</xdr:rowOff>
    </xdr:to>
    <xdr:sp macro="" textlink="">
      <xdr:nvSpPr>
        <xdr:cNvPr id="63" name="6 Flecha derecha">
          <a:hlinkClick xmlns:r="http://schemas.openxmlformats.org/officeDocument/2006/relationships" r:id="rId7"/>
          <a:extLst>
            <a:ext uri="{FF2B5EF4-FFF2-40B4-BE49-F238E27FC236}">
              <a16:creationId xmlns:a16="http://schemas.microsoft.com/office/drawing/2014/main" id="{D67C83AF-A48C-41A9-A2E1-B3CC6046844C}"/>
            </a:ext>
          </a:extLst>
        </xdr:cNvPr>
        <xdr:cNvSpPr/>
      </xdr:nvSpPr>
      <xdr:spPr>
        <a:xfrm rot="10800000">
          <a:off x="945787" y="47973379"/>
          <a:ext cx="403861" cy="35254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xdr:col>
      <xdr:colOff>131330</xdr:colOff>
      <xdr:row>124</xdr:row>
      <xdr:rowOff>72850</xdr:rowOff>
    </xdr:from>
    <xdr:to>
      <xdr:col>1</xdr:col>
      <xdr:colOff>533286</xdr:colOff>
      <xdr:row>124</xdr:row>
      <xdr:rowOff>327448</xdr:rowOff>
    </xdr:to>
    <xdr:sp macro="" textlink="">
      <xdr:nvSpPr>
        <xdr:cNvPr id="64" name="6 Flecha derecha">
          <a:hlinkClick xmlns:r="http://schemas.openxmlformats.org/officeDocument/2006/relationships" r:id="rId8"/>
          <a:extLst>
            <a:ext uri="{FF2B5EF4-FFF2-40B4-BE49-F238E27FC236}">
              <a16:creationId xmlns:a16="http://schemas.microsoft.com/office/drawing/2014/main" id="{DA53D00D-ED65-4382-85B5-D6D5626F5145}"/>
            </a:ext>
          </a:extLst>
        </xdr:cNvPr>
        <xdr:cNvSpPr/>
      </xdr:nvSpPr>
      <xdr:spPr>
        <a:xfrm rot="10800000">
          <a:off x="929352" y="40105559"/>
          <a:ext cx="394336" cy="264123"/>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xdr:col>
      <xdr:colOff>56111</xdr:colOff>
      <xdr:row>161</xdr:row>
      <xdr:rowOff>96391</xdr:rowOff>
    </xdr:from>
    <xdr:to>
      <xdr:col>1</xdr:col>
      <xdr:colOff>475385</xdr:colOff>
      <xdr:row>162</xdr:row>
      <xdr:rowOff>208856</xdr:rowOff>
    </xdr:to>
    <xdr:sp macro="" textlink="">
      <xdr:nvSpPr>
        <xdr:cNvPr id="65" name="6 Flecha derecha">
          <a:hlinkClick xmlns:r="http://schemas.openxmlformats.org/officeDocument/2006/relationships" r:id="rId2"/>
          <a:extLst>
            <a:ext uri="{FF2B5EF4-FFF2-40B4-BE49-F238E27FC236}">
              <a16:creationId xmlns:a16="http://schemas.microsoft.com/office/drawing/2014/main" id="{FCCDC548-451F-4BCB-B779-1839D997A80A}"/>
            </a:ext>
          </a:extLst>
        </xdr:cNvPr>
        <xdr:cNvSpPr/>
      </xdr:nvSpPr>
      <xdr:spPr>
        <a:xfrm rot="10800000">
          <a:off x="843049" y="50786709"/>
          <a:ext cx="419274" cy="31058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0</xdr:col>
      <xdr:colOff>742950</xdr:colOff>
      <xdr:row>218</xdr:row>
      <xdr:rowOff>137048</xdr:rowOff>
    </xdr:from>
    <xdr:to>
      <xdr:col>1</xdr:col>
      <xdr:colOff>363856</xdr:colOff>
      <xdr:row>220</xdr:row>
      <xdr:rowOff>112619</xdr:rowOff>
    </xdr:to>
    <xdr:sp macro="" textlink="">
      <xdr:nvSpPr>
        <xdr:cNvPr id="66" name="6 Flecha derecha">
          <a:hlinkClick xmlns:r="http://schemas.openxmlformats.org/officeDocument/2006/relationships" r:id="rId9"/>
          <a:extLst>
            <a:ext uri="{FF2B5EF4-FFF2-40B4-BE49-F238E27FC236}">
              <a16:creationId xmlns:a16="http://schemas.microsoft.com/office/drawing/2014/main" id="{015ADC5B-D65A-432A-97EC-48A2374AADC0}"/>
            </a:ext>
          </a:extLst>
        </xdr:cNvPr>
        <xdr:cNvSpPr/>
      </xdr:nvSpPr>
      <xdr:spPr>
        <a:xfrm rot="10800000">
          <a:off x="742950" y="63264490"/>
          <a:ext cx="390526" cy="278466"/>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xdr:col>
      <xdr:colOff>39781</xdr:colOff>
      <xdr:row>228</xdr:row>
      <xdr:rowOff>113291</xdr:rowOff>
    </xdr:from>
    <xdr:to>
      <xdr:col>1</xdr:col>
      <xdr:colOff>434117</xdr:colOff>
      <xdr:row>230</xdr:row>
      <xdr:rowOff>896</xdr:rowOff>
    </xdr:to>
    <xdr:sp macro="" textlink="">
      <xdr:nvSpPr>
        <xdr:cNvPr id="67" name="6 Flecha derecha">
          <a:hlinkClick xmlns:r="http://schemas.openxmlformats.org/officeDocument/2006/relationships" r:id="rId10"/>
          <a:extLst>
            <a:ext uri="{FF2B5EF4-FFF2-40B4-BE49-F238E27FC236}">
              <a16:creationId xmlns:a16="http://schemas.microsoft.com/office/drawing/2014/main" id="{ABBA8BD0-08A2-4F37-98A5-2AAD15AFE234}"/>
            </a:ext>
          </a:extLst>
        </xdr:cNvPr>
        <xdr:cNvSpPr/>
      </xdr:nvSpPr>
      <xdr:spPr>
        <a:xfrm rot="10800000">
          <a:off x="801781" y="65052948"/>
          <a:ext cx="390526"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xdr:col>
      <xdr:colOff>36979</xdr:colOff>
      <xdr:row>247</xdr:row>
      <xdr:rowOff>112620</xdr:rowOff>
    </xdr:from>
    <xdr:to>
      <xdr:col>1</xdr:col>
      <xdr:colOff>437030</xdr:colOff>
      <xdr:row>248</xdr:row>
      <xdr:rowOff>136060</xdr:rowOff>
    </xdr:to>
    <xdr:sp macro="" textlink="">
      <xdr:nvSpPr>
        <xdr:cNvPr id="69" name="6 Flecha derecha">
          <a:hlinkClick xmlns:r="http://schemas.openxmlformats.org/officeDocument/2006/relationships" r:id="rId11"/>
          <a:extLst>
            <a:ext uri="{FF2B5EF4-FFF2-40B4-BE49-F238E27FC236}">
              <a16:creationId xmlns:a16="http://schemas.microsoft.com/office/drawing/2014/main" id="{F96510B5-FEBA-42B1-8B57-6922BEE9E737}"/>
            </a:ext>
          </a:extLst>
        </xdr:cNvPr>
        <xdr:cNvSpPr/>
      </xdr:nvSpPr>
      <xdr:spPr>
        <a:xfrm rot="10800000">
          <a:off x="798979" y="68292570"/>
          <a:ext cx="390526" cy="278710"/>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xdr:col>
      <xdr:colOff>96707</xdr:colOff>
      <xdr:row>268</xdr:row>
      <xdr:rowOff>136600</xdr:rowOff>
    </xdr:from>
    <xdr:to>
      <xdr:col>1</xdr:col>
      <xdr:colOff>475803</xdr:colOff>
      <xdr:row>270</xdr:row>
      <xdr:rowOff>112638</xdr:rowOff>
    </xdr:to>
    <xdr:sp macro="" textlink="">
      <xdr:nvSpPr>
        <xdr:cNvPr id="71" name="6 Flecha derecha">
          <a:hlinkClick xmlns:r="http://schemas.openxmlformats.org/officeDocument/2006/relationships" r:id="rId12"/>
          <a:extLst>
            <a:ext uri="{FF2B5EF4-FFF2-40B4-BE49-F238E27FC236}">
              <a16:creationId xmlns:a16="http://schemas.microsoft.com/office/drawing/2014/main" id="{CB90257C-A495-4C76-803B-16E6E8229492}"/>
            </a:ext>
          </a:extLst>
        </xdr:cNvPr>
        <xdr:cNvSpPr/>
      </xdr:nvSpPr>
      <xdr:spPr>
        <a:xfrm rot="10800000">
          <a:off x="864422" y="70497775"/>
          <a:ext cx="381001" cy="294173"/>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oneCellAnchor>
    <xdr:from>
      <xdr:col>7</xdr:col>
      <xdr:colOff>549360</xdr:colOff>
      <xdr:row>93</xdr:row>
      <xdr:rowOff>0</xdr:rowOff>
    </xdr:from>
    <xdr:ext cx="25650" cy="360"/>
    <xdr:pic>
      <xdr:nvPicPr>
        <xdr:cNvPr id="74" name="25 Imagen">
          <a:extLst>
            <a:ext uri="{FF2B5EF4-FFF2-40B4-BE49-F238E27FC236}">
              <a16:creationId xmlns:a16="http://schemas.microsoft.com/office/drawing/2014/main" id="{11CF20FF-B258-418F-AC8F-3CE8B6515EA7}"/>
            </a:ext>
          </a:extLst>
        </xdr:cNvPr>
        <xdr:cNvPicPr/>
      </xdr:nvPicPr>
      <xdr:blipFill>
        <a:blip xmlns:r="http://schemas.openxmlformats.org/officeDocument/2006/relationships" r:embed="rId1"/>
        <a:stretch/>
      </xdr:blipFill>
      <xdr:spPr>
        <a:xfrm>
          <a:off x="5340435" y="54521100"/>
          <a:ext cx="25650" cy="360"/>
        </a:xfrm>
        <a:prstGeom prst="rect">
          <a:avLst/>
        </a:prstGeom>
        <a:ln>
          <a:noFill/>
        </a:ln>
      </xdr:spPr>
    </xdr:pic>
    <xdr:clientData/>
  </xdr:oneCellAnchor>
  <xdr:oneCellAnchor>
    <xdr:from>
      <xdr:col>6</xdr:col>
      <xdr:colOff>114480</xdr:colOff>
      <xdr:row>93</xdr:row>
      <xdr:rowOff>0</xdr:rowOff>
    </xdr:from>
    <xdr:ext cx="197280" cy="360"/>
    <xdr:pic>
      <xdr:nvPicPr>
        <xdr:cNvPr id="75" name="19 Imagen">
          <a:extLst>
            <a:ext uri="{FF2B5EF4-FFF2-40B4-BE49-F238E27FC236}">
              <a16:creationId xmlns:a16="http://schemas.microsoft.com/office/drawing/2014/main" id="{FE6D5E71-9182-4FB0-9C6C-C95DA3DBF97A}"/>
            </a:ext>
          </a:extLst>
        </xdr:cNvPr>
        <xdr:cNvPicPr/>
      </xdr:nvPicPr>
      <xdr:blipFill>
        <a:blip xmlns:r="http://schemas.openxmlformats.org/officeDocument/2006/relationships" r:embed="rId1"/>
        <a:stretch/>
      </xdr:blipFill>
      <xdr:spPr>
        <a:xfrm>
          <a:off x="3781605" y="54521100"/>
          <a:ext cx="197280" cy="360"/>
        </a:xfrm>
        <a:prstGeom prst="rect">
          <a:avLst/>
        </a:prstGeom>
        <a:ln>
          <a:noFill/>
        </a:ln>
      </xdr:spPr>
    </xdr:pic>
    <xdr:clientData/>
  </xdr:oneCellAnchor>
  <xdr:oneCellAnchor>
    <xdr:from>
      <xdr:col>9</xdr:col>
      <xdr:colOff>743040</xdr:colOff>
      <xdr:row>93</xdr:row>
      <xdr:rowOff>0</xdr:rowOff>
    </xdr:from>
    <xdr:ext cx="336060" cy="360"/>
    <xdr:pic>
      <xdr:nvPicPr>
        <xdr:cNvPr id="76" name="20 Imagen">
          <a:extLst>
            <a:ext uri="{FF2B5EF4-FFF2-40B4-BE49-F238E27FC236}">
              <a16:creationId xmlns:a16="http://schemas.microsoft.com/office/drawing/2014/main" id="{D42C07A1-32F1-4D41-9169-6E9F51E78FFE}"/>
            </a:ext>
          </a:extLst>
        </xdr:cNvPr>
        <xdr:cNvPicPr/>
      </xdr:nvPicPr>
      <xdr:blipFill>
        <a:blip xmlns:r="http://schemas.openxmlformats.org/officeDocument/2006/relationships" r:embed="rId1"/>
        <a:stretch/>
      </xdr:blipFill>
      <xdr:spPr>
        <a:xfrm>
          <a:off x="6677115" y="54521100"/>
          <a:ext cx="336060" cy="360"/>
        </a:xfrm>
        <a:prstGeom prst="rect">
          <a:avLst/>
        </a:prstGeom>
        <a:ln>
          <a:noFill/>
        </a:ln>
      </xdr:spPr>
    </xdr:pic>
    <xdr:clientData/>
  </xdr:oneCellAnchor>
  <xdr:oneCellAnchor>
    <xdr:from>
      <xdr:col>0</xdr:col>
      <xdr:colOff>769620</xdr:colOff>
      <xdr:row>22</xdr:row>
      <xdr:rowOff>262890</xdr:rowOff>
    </xdr:from>
    <xdr:ext cx="568800" cy="139831"/>
    <xdr:sp macro="" textlink="">
      <xdr:nvSpPr>
        <xdr:cNvPr id="2" name="CustomShape 1">
          <a:extLst>
            <a:ext uri="{FF2B5EF4-FFF2-40B4-BE49-F238E27FC236}">
              <a16:creationId xmlns:a16="http://schemas.microsoft.com/office/drawing/2014/main" id="{2765B849-4665-479D-ABB9-FCB1877461FE}"/>
            </a:ext>
          </a:extLst>
        </xdr:cNvPr>
        <xdr:cNvSpPr/>
      </xdr:nvSpPr>
      <xdr:spPr>
        <a:xfrm>
          <a:off x="769620" y="7814310"/>
          <a:ext cx="568800" cy="139831"/>
        </a:xfrm>
        <a:prstGeom prst="rect">
          <a:avLst/>
        </a:prstGeom>
        <a:solidFill>
          <a:srgbClr val="0099B5"/>
        </a:solid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s-ES" sz="800" b="1" strike="noStrike" spc="-1">
              <a:solidFill>
                <a:srgbClr val="FFFFFF"/>
              </a:solidFill>
              <a:latin typeface="Arial Narrow"/>
            </a:rPr>
            <a:t>VOLVER</a:t>
          </a:r>
          <a:endParaRPr lang="es-ES" sz="800" b="0" strike="noStrike" spc="-1">
            <a:latin typeface="Times New Roman"/>
          </a:endParaRPr>
        </a:p>
      </xdr:txBody>
    </xdr:sp>
    <xdr:clientData/>
  </xdr:oneCellAnchor>
  <xdr:twoCellAnchor editAs="absolute">
    <xdr:from>
      <xdr:col>1</xdr:col>
      <xdr:colOff>40005</xdr:colOff>
      <xdr:row>33</xdr:row>
      <xdr:rowOff>133350</xdr:rowOff>
    </xdr:from>
    <xdr:to>
      <xdr:col>1</xdr:col>
      <xdr:colOff>419101</xdr:colOff>
      <xdr:row>34</xdr:row>
      <xdr:rowOff>116205</xdr:rowOff>
    </xdr:to>
    <xdr:sp macro="" textlink="">
      <xdr:nvSpPr>
        <xdr:cNvPr id="18" name="6 Flecha derecha">
          <a:hlinkClick xmlns:r="http://schemas.openxmlformats.org/officeDocument/2006/relationships" r:id="rId13"/>
          <a:extLst>
            <a:ext uri="{FF2B5EF4-FFF2-40B4-BE49-F238E27FC236}">
              <a16:creationId xmlns:a16="http://schemas.microsoft.com/office/drawing/2014/main" id="{A2EDA168-06ED-465C-82D1-A2AE3092A850}"/>
            </a:ext>
          </a:extLst>
        </xdr:cNvPr>
        <xdr:cNvSpPr/>
      </xdr:nvSpPr>
      <xdr:spPr>
        <a:xfrm rot="10800000">
          <a:off x="821055" y="11837670"/>
          <a:ext cx="377191" cy="327660"/>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xdr:col>
      <xdr:colOff>53340</xdr:colOff>
      <xdr:row>276</xdr:row>
      <xdr:rowOff>114300</xdr:rowOff>
    </xdr:from>
    <xdr:to>
      <xdr:col>1</xdr:col>
      <xdr:colOff>436246</xdr:colOff>
      <xdr:row>278</xdr:row>
      <xdr:rowOff>803</xdr:rowOff>
    </xdr:to>
    <xdr:sp macro="" textlink="">
      <xdr:nvSpPr>
        <xdr:cNvPr id="20" name="6 Flecha derecha">
          <a:hlinkClick xmlns:r="http://schemas.openxmlformats.org/officeDocument/2006/relationships" r:id="rId3"/>
          <a:extLst>
            <a:ext uri="{FF2B5EF4-FFF2-40B4-BE49-F238E27FC236}">
              <a16:creationId xmlns:a16="http://schemas.microsoft.com/office/drawing/2014/main" id="{140B2696-73D0-40B6-8A79-F18996AB8747}"/>
            </a:ext>
          </a:extLst>
        </xdr:cNvPr>
        <xdr:cNvSpPr/>
      </xdr:nvSpPr>
      <xdr:spPr>
        <a:xfrm rot="10800000">
          <a:off x="838200" y="71913750"/>
          <a:ext cx="381001" cy="284648"/>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oneCellAnchor>
    <xdr:from>
      <xdr:col>7</xdr:col>
      <xdr:colOff>549360</xdr:colOff>
      <xdr:row>100</xdr:row>
      <xdr:rowOff>0</xdr:rowOff>
    </xdr:from>
    <xdr:ext cx="25650" cy="360"/>
    <xdr:pic>
      <xdr:nvPicPr>
        <xdr:cNvPr id="22" name="25 Imagen">
          <a:extLst>
            <a:ext uri="{FF2B5EF4-FFF2-40B4-BE49-F238E27FC236}">
              <a16:creationId xmlns:a16="http://schemas.microsoft.com/office/drawing/2014/main" id="{498526A5-0AD9-4302-9981-0BE3E95EA874}"/>
            </a:ext>
          </a:extLst>
        </xdr:cNvPr>
        <xdr:cNvPicPr/>
      </xdr:nvPicPr>
      <xdr:blipFill>
        <a:blip xmlns:r="http://schemas.openxmlformats.org/officeDocument/2006/relationships" r:embed="rId1"/>
        <a:stretch/>
      </xdr:blipFill>
      <xdr:spPr>
        <a:xfrm>
          <a:off x="5479500" y="33634680"/>
          <a:ext cx="25650" cy="360"/>
        </a:xfrm>
        <a:prstGeom prst="rect">
          <a:avLst/>
        </a:prstGeom>
        <a:ln>
          <a:noFill/>
        </a:ln>
      </xdr:spPr>
    </xdr:pic>
    <xdr:clientData/>
  </xdr:oneCellAnchor>
  <xdr:oneCellAnchor>
    <xdr:from>
      <xdr:col>6</xdr:col>
      <xdr:colOff>114480</xdr:colOff>
      <xdr:row>100</xdr:row>
      <xdr:rowOff>0</xdr:rowOff>
    </xdr:from>
    <xdr:ext cx="197280" cy="360"/>
    <xdr:pic>
      <xdr:nvPicPr>
        <xdr:cNvPr id="23" name="19 Imagen">
          <a:extLst>
            <a:ext uri="{FF2B5EF4-FFF2-40B4-BE49-F238E27FC236}">
              <a16:creationId xmlns:a16="http://schemas.microsoft.com/office/drawing/2014/main" id="{146B37D5-353A-4AC0-B059-3FFE80BF6B33}"/>
            </a:ext>
          </a:extLst>
        </xdr:cNvPr>
        <xdr:cNvPicPr/>
      </xdr:nvPicPr>
      <xdr:blipFill>
        <a:blip xmlns:r="http://schemas.openxmlformats.org/officeDocument/2006/relationships" r:embed="rId1"/>
        <a:stretch/>
      </xdr:blipFill>
      <xdr:spPr>
        <a:xfrm>
          <a:off x="3886380" y="33634680"/>
          <a:ext cx="197280" cy="360"/>
        </a:xfrm>
        <a:prstGeom prst="rect">
          <a:avLst/>
        </a:prstGeom>
        <a:ln>
          <a:noFill/>
        </a:ln>
      </xdr:spPr>
    </xdr:pic>
    <xdr:clientData/>
  </xdr:oneCellAnchor>
  <xdr:oneCellAnchor>
    <xdr:from>
      <xdr:col>9</xdr:col>
      <xdr:colOff>743040</xdr:colOff>
      <xdr:row>100</xdr:row>
      <xdr:rowOff>0</xdr:rowOff>
    </xdr:from>
    <xdr:ext cx="336060" cy="360"/>
    <xdr:pic>
      <xdr:nvPicPr>
        <xdr:cNvPr id="24" name="20 Imagen">
          <a:extLst>
            <a:ext uri="{FF2B5EF4-FFF2-40B4-BE49-F238E27FC236}">
              <a16:creationId xmlns:a16="http://schemas.microsoft.com/office/drawing/2014/main" id="{91770015-3956-4686-B4CA-C07EA4ADEE9C}"/>
            </a:ext>
          </a:extLst>
        </xdr:cNvPr>
        <xdr:cNvPicPr/>
      </xdr:nvPicPr>
      <xdr:blipFill>
        <a:blip xmlns:r="http://schemas.openxmlformats.org/officeDocument/2006/relationships" r:embed="rId1"/>
        <a:stretch/>
      </xdr:blipFill>
      <xdr:spPr>
        <a:xfrm>
          <a:off x="6846660" y="33634680"/>
          <a:ext cx="336060" cy="360"/>
        </a:xfrm>
        <a:prstGeom prst="rect">
          <a:avLst/>
        </a:prstGeom>
        <a:ln>
          <a:noFill/>
        </a:ln>
      </xdr:spPr>
    </xdr:pic>
    <xdr:clientData/>
  </xdr:oneCellAnchor>
  <xdr:oneCellAnchor>
    <xdr:from>
      <xdr:col>7</xdr:col>
      <xdr:colOff>549360</xdr:colOff>
      <xdr:row>100</xdr:row>
      <xdr:rowOff>0</xdr:rowOff>
    </xdr:from>
    <xdr:ext cx="25650" cy="360"/>
    <xdr:pic>
      <xdr:nvPicPr>
        <xdr:cNvPr id="25" name="25 Imagen">
          <a:extLst>
            <a:ext uri="{FF2B5EF4-FFF2-40B4-BE49-F238E27FC236}">
              <a16:creationId xmlns:a16="http://schemas.microsoft.com/office/drawing/2014/main" id="{D36CF09A-FEE6-4400-941A-B3698018681C}"/>
            </a:ext>
          </a:extLst>
        </xdr:cNvPr>
        <xdr:cNvPicPr/>
      </xdr:nvPicPr>
      <xdr:blipFill>
        <a:blip xmlns:r="http://schemas.openxmlformats.org/officeDocument/2006/relationships" r:embed="rId1"/>
        <a:stretch/>
      </xdr:blipFill>
      <xdr:spPr>
        <a:xfrm>
          <a:off x="5479500" y="33634680"/>
          <a:ext cx="25650" cy="360"/>
        </a:xfrm>
        <a:prstGeom prst="rect">
          <a:avLst/>
        </a:prstGeom>
        <a:ln>
          <a:noFill/>
        </a:ln>
      </xdr:spPr>
    </xdr:pic>
    <xdr:clientData/>
  </xdr:oneCellAnchor>
  <xdr:oneCellAnchor>
    <xdr:from>
      <xdr:col>6</xdr:col>
      <xdr:colOff>114480</xdr:colOff>
      <xdr:row>100</xdr:row>
      <xdr:rowOff>0</xdr:rowOff>
    </xdr:from>
    <xdr:ext cx="197280" cy="360"/>
    <xdr:pic>
      <xdr:nvPicPr>
        <xdr:cNvPr id="29" name="19 Imagen">
          <a:extLst>
            <a:ext uri="{FF2B5EF4-FFF2-40B4-BE49-F238E27FC236}">
              <a16:creationId xmlns:a16="http://schemas.microsoft.com/office/drawing/2014/main" id="{D72CFBCF-9F14-4EBC-87CC-E832DA34A22A}"/>
            </a:ext>
          </a:extLst>
        </xdr:cNvPr>
        <xdr:cNvPicPr/>
      </xdr:nvPicPr>
      <xdr:blipFill>
        <a:blip xmlns:r="http://schemas.openxmlformats.org/officeDocument/2006/relationships" r:embed="rId1"/>
        <a:stretch/>
      </xdr:blipFill>
      <xdr:spPr>
        <a:xfrm>
          <a:off x="3886380" y="33634680"/>
          <a:ext cx="197280" cy="360"/>
        </a:xfrm>
        <a:prstGeom prst="rect">
          <a:avLst/>
        </a:prstGeom>
        <a:ln>
          <a:noFill/>
        </a:ln>
      </xdr:spPr>
    </xdr:pic>
    <xdr:clientData/>
  </xdr:oneCellAnchor>
  <xdr:oneCellAnchor>
    <xdr:from>
      <xdr:col>9</xdr:col>
      <xdr:colOff>743040</xdr:colOff>
      <xdr:row>100</xdr:row>
      <xdr:rowOff>0</xdr:rowOff>
    </xdr:from>
    <xdr:ext cx="336060" cy="360"/>
    <xdr:pic>
      <xdr:nvPicPr>
        <xdr:cNvPr id="30" name="20 Imagen">
          <a:extLst>
            <a:ext uri="{FF2B5EF4-FFF2-40B4-BE49-F238E27FC236}">
              <a16:creationId xmlns:a16="http://schemas.microsoft.com/office/drawing/2014/main" id="{F33515D6-36DD-457F-A5CA-278A0373688B}"/>
            </a:ext>
          </a:extLst>
        </xdr:cNvPr>
        <xdr:cNvPicPr/>
      </xdr:nvPicPr>
      <xdr:blipFill>
        <a:blip xmlns:r="http://schemas.openxmlformats.org/officeDocument/2006/relationships" r:embed="rId1"/>
        <a:stretch/>
      </xdr:blipFill>
      <xdr:spPr>
        <a:xfrm>
          <a:off x="6846660" y="33634680"/>
          <a:ext cx="336060" cy="360"/>
        </a:xfrm>
        <a:prstGeom prst="rect">
          <a:avLst/>
        </a:prstGeom>
        <a:ln>
          <a:noFill/>
        </a:ln>
      </xdr:spPr>
    </xdr:pic>
    <xdr:clientData/>
  </xdr:oneCellAnchor>
  <xdr:oneCellAnchor>
    <xdr:from>
      <xdr:col>7</xdr:col>
      <xdr:colOff>549360</xdr:colOff>
      <xdr:row>143</xdr:row>
      <xdr:rowOff>0</xdr:rowOff>
    </xdr:from>
    <xdr:ext cx="40890" cy="360"/>
    <xdr:pic>
      <xdr:nvPicPr>
        <xdr:cNvPr id="31" name="25 Imagen">
          <a:extLst>
            <a:ext uri="{FF2B5EF4-FFF2-40B4-BE49-F238E27FC236}">
              <a16:creationId xmlns:a16="http://schemas.microsoft.com/office/drawing/2014/main" id="{F9EB0E91-5EAC-4CD6-8934-1D840C2D897E}"/>
            </a:ext>
          </a:extLst>
        </xdr:cNvPr>
        <xdr:cNvPicPr/>
      </xdr:nvPicPr>
      <xdr:blipFill>
        <a:blip xmlns:r="http://schemas.openxmlformats.org/officeDocument/2006/relationships" r:embed="rId1"/>
        <a:stretch/>
      </xdr:blipFill>
      <xdr:spPr>
        <a:xfrm>
          <a:off x="5479500" y="34495740"/>
          <a:ext cx="40890" cy="360"/>
        </a:xfrm>
        <a:prstGeom prst="rect">
          <a:avLst/>
        </a:prstGeom>
        <a:ln>
          <a:noFill/>
        </a:ln>
      </xdr:spPr>
    </xdr:pic>
    <xdr:clientData/>
  </xdr:oneCellAnchor>
  <xdr:oneCellAnchor>
    <xdr:from>
      <xdr:col>6</xdr:col>
      <xdr:colOff>114480</xdr:colOff>
      <xdr:row>143</xdr:row>
      <xdr:rowOff>0</xdr:rowOff>
    </xdr:from>
    <xdr:ext cx="206805" cy="360"/>
    <xdr:pic>
      <xdr:nvPicPr>
        <xdr:cNvPr id="32" name="19 Imagen">
          <a:extLst>
            <a:ext uri="{FF2B5EF4-FFF2-40B4-BE49-F238E27FC236}">
              <a16:creationId xmlns:a16="http://schemas.microsoft.com/office/drawing/2014/main" id="{65AF572B-0B8C-4A87-A74D-8CF9E3AEAFB4}"/>
            </a:ext>
          </a:extLst>
        </xdr:cNvPr>
        <xdr:cNvPicPr/>
      </xdr:nvPicPr>
      <xdr:blipFill>
        <a:blip xmlns:r="http://schemas.openxmlformats.org/officeDocument/2006/relationships" r:embed="rId1"/>
        <a:stretch/>
      </xdr:blipFill>
      <xdr:spPr>
        <a:xfrm>
          <a:off x="3886380" y="34495740"/>
          <a:ext cx="206805" cy="360"/>
        </a:xfrm>
        <a:prstGeom prst="rect">
          <a:avLst/>
        </a:prstGeom>
        <a:ln>
          <a:noFill/>
        </a:ln>
      </xdr:spPr>
    </xdr:pic>
    <xdr:clientData/>
  </xdr:oneCellAnchor>
  <xdr:oneCellAnchor>
    <xdr:from>
      <xdr:col>9</xdr:col>
      <xdr:colOff>743040</xdr:colOff>
      <xdr:row>143</xdr:row>
      <xdr:rowOff>0</xdr:rowOff>
    </xdr:from>
    <xdr:ext cx="353205" cy="360"/>
    <xdr:pic>
      <xdr:nvPicPr>
        <xdr:cNvPr id="33" name="20 Imagen">
          <a:extLst>
            <a:ext uri="{FF2B5EF4-FFF2-40B4-BE49-F238E27FC236}">
              <a16:creationId xmlns:a16="http://schemas.microsoft.com/office/drawing/2014/main" id="{40EE2BEC-0D87-4A18-B69B-BA51D8AA6FAD}"/>
            </a:ext>
          </a:extLst>
        </xdr:cNvPr>
        <xdr:cNvPicPr/>
      </xdr:nvPicPr>
      <xdr:blipFill>
        <a:blip xmlns:r="http://schemas.openxmlformats.org/officeDocument/2006/relationships" r:embed="rId1"/>
        <a:stretch/>
      </xdr:blipFill>
      <xdr:spPr>
        <a:xfrm>
          <a:off x="6846660" y="34495740"/>
          <a:ext cx="353205" cy="360"/>
        </a:xfrm>
        <a:prstGeom prst="rect">
          <a:avLst/>
        </a:prstGeom>
        <a:ln>
          <a:noFill/>
        </a:ln>
      </xdr:spPr>
    </xdr:pic>
    <xdr:clientData/>
  </xdr:oneCellAnchor>
  <xdr:oneCellAnchor>
    <xdr:from>
      <xdr:col>7</xdr:col>
      <xdr:colOff>549360</xdr:colOff>
      <xdr:row>146</xdr:row>
      <xdr:rowOff>0</xdr:rowOff>
    </xdr:from>
    <xdr:ext cx="25650" cy="360"/>
    <xdr:pic>
      <xdr:nvPicPr>
        <xdr:cNvPr id="34" name="25 Imagen">
          <a:extLst>
            <a:ext uri="{FF2B5EF4-FFF2-40B4-BE49-F238E27FC236}">
              <a16:creationId xmlns:a16="http://schemas.microsoft.com/office/drawing/2014/main" id="{F0727078-F913-41A5-80CD-3A8B314D14DD}"/>
            </a:ext>
          </a:extLst>
        </xdr:cNvPr>
        <xdr:cNvPicPr/>
      </xdr:nvPicPr>
      <xdr:blipFill>
        <a:blip xmlns:r="http://schemas.openxmlformats.org/officeDocument/2006/relationships" r:embed="rId1"/>
        <a:stretch/>
      </xdr:blipFill>
      <xdr:spPr>
        <a:xfrm>
          <a:off x="5479500" y="35562540"/>
          <a:ext cx="25650" cy="360"/>
        </a:xfrm>
        <a:prstGeom prst="rect">
          <a:avLst/>
        </a:prstGeom>
        <a:ln>
          <a:noFill/>
        </a:ln>
      </xdr:spPr>
    </xdr:pic>
    <xdr:clientData/>
  </xdr:oneCellAnchor>
  <xdr:oneCellAnchor>
    <xdr:from>
      <xdr:col>6</xdr:col>
      <xdr:colOff>114480</xdr:colOff>
      <xdr:row>146</xdr:row>
      <xdr:rowOff>0</xdr:rowOff>
    </xdr:from>
    <xdr:ext cx="197280" cy="360"/>
    <xdr:pic>
      <xdr:nvPicPr>
        <xdr:cNvPr id="35" name="19 Imagen">
          <a:extLst>
            <a:ext uri="{FF2B5EF4-FFF2-40B4-BE49-F238E27FC236}">
              <a16:creationId xmlns:a16="http://schemas.microsoft.com/office/drawing/2014/main" id="{B6969C52-D18F-4486-A87C-43EFF5666E29}"/>
            </a:ext>
          </a:extLst>
        </xdr:cNvPr>
        <xdr:cNvPicPr/>
      </xdr:nvPicPr>
      <xdr:blipFill>
        <a:blip xmlns:r="http://schemas.openxmlformats.org/officeDocument/2006/relationships" r:embed="rId1"/>
        <a:stretch/>
      </xdr:blipFill>
      <xdr:spPr>
        <a:xfrm>
          <a:off x="3886380" y="35562540"/>
          <a:ext cx="197280" cy="360"/>
        </a:xfrm>
        <a:prstGeom prst="rect">
          <a:avLst/>
        </a:prstGeom>
        <a:ln>
          <a:noFill/>
        </a:ln>
      </xdr:spPr>
    </xdr:pic>
    <xdr:clientData/>
  </xdr:oneCellAnchor>
  <xdr:oneCellAnchor>
    <xdr:from>
      <xdr:col>9</xdr:col>
      <xdr:colOff>743040</xdr:colOff>
      <xdr:row>146</xdr:row>
      <xdr:rowOff>0</xdr:rowOff>
    </xdr:from>
    <xdr:ext cx="336060" cy="360"/>
    <xdr:pic>
      <xdr:nvPicPr>
        <xdr:cNvPr id="36" name="20 Imagen">
          <a:extLst>
            <a:ext uri="{FF2B5EF4-FFF2-40B4-BE49-F238E27FC236}">
              <a16:creationId xmlns:a16="http://schemas.microsoft.com/office/drawing/2014/main" id="{D5C5F0A3-EE57-4E42-9740-22FA247DB0DB}"/>
            </a:ext>
          </a:extLst>
        </xdr:cNvPr>
        <xdr:cNvPicPr/>
      </xdr:nvPicPr>
      <xdr:blipFill>
        <a:blip xmlns:r="http://schemas.openxmlformats.org/officeDocument/2006/relationships" r:embed="rId1"/>
        <a:stretch/>
      </xdr:blipFill>
      <xdr:spPr>
        <a:xfrm>
          <a:off x="6846660" y="35562540"/>
          <a:ext cx="336060" cy="360"/>
        </a:xfrm>
        <a:prstGeom prst="rect">
          <a:avLst/>
        </a:prstGeom>
        <a:ln>
          <a:noFill/>
        </a:ln>
      </xdr:spPr>
    </xdr:pic>
    <xdr:clientData/>
  </xdr:oneCellAnchor>
  <xdr:oneCellAnchor>
    <xdr:from>
      <xdr:col>7</xdr:col>
      <xdr:colOff>549360</xdr:colOff>
      <xdr:row>146</xdr:row>
      <xdr:rowOff>0</xdr:rowOff>
    </xdr:from>
    <xdr:ext cx="25650" cy="360"/>
    <xdr:pic>
      <xdr:nvPicPr>
        <xdr:cNvPr id="38" name="25 Imagen">
          <a:extLst>
            <a:ext uri="{FF2B5EF4-FFF2-40B4-BE49-F238E27FC236}">
              <a16:creationId xmlns:a16="http://schemas.microsoft.com/office/drawing/2014/main" id="{7D468A88-B9BD-4113-B5EA-760D56C3C6FB}"/>
            </a:ext>
          </a:extLst>
        </xdr:cNvPr>
        <xdr:cNvPicPr/>
      </xdr:nvPicPr>
      <xdr:blipFill>
        <a:blip xmlns:r="http://schemas.openxmlformats.org/officeDocument/2006/relationships" r:embed="rId1"/>
        <a:stretch/>
      </xdr:blipFill>
      <xdr:spPr>
        <a:xfrm>
          <a:off x="5479500" y="35562540"/>
          <a:ext cx="25650" cy="360"/>
        </a:xfrm>
        <a:prstGeom prst="rect">
          <a:avLst/>
        </a:prstGeom>
        <a:ln>
          <a:noFill/>
        </a:ln>
      </xdr:spPr>
    </xdr:pic>
    <xdr:clientData/>
  </xdr:oneCellAnchor>
  <xdr:oneCellAnchor>
    <xdr:from>
      <xdr:col>6</xdr:col>
      <xdr:colOff>114480</xdr:colOff>
      <xdr:row>146</xdr:row>
      <xdr:rowOff>0</xdr:rowOff>
    </xdr:from>
    <xdr:ext cx="197280" cy="360"/>
    <xdr:pic>
      <xdr:nvPicPr>
        <xdr:cNvPr id="39" name="19 Imagen">
          <a:extLst>
            <a:ext uri="{FF2B5EF4-FFF2-40B4-BE49-F238E27FC236}">
              <a16:creationId xmlns:a16="http://schemas.microsoft.com/office/drawing/2014/main" id="{4B595EDA-3F9F-49B1-918C-3E90410D7CC1}"/>
            </a:ext>
          </a:extLst>
        </xdr:cNvPr>
        <xdr:cNvPicPr/>
      </xdr:nvPicPr>
      <xdr:blipFill>
        <a:blip xmlns:r="http://schemas.openxmlformats.org/officeDocument/2006/relationships" r:embed="rId1"/>
        <a:stretch/>
      </xdr:blipFill>
      <xdr:spPr>
        <a:xfrm>
          <a:off x="3886380" y="35562540"/>
          <a:ext cx="197280" cy="360"/>
        </a:xfrm>
        <a:prstGeom prst="rect">
          <a:avLst/>
        </a:prstGeom>
        <a:ln>
          <a:noFill/>
        </a:ln>
      </xdr:spPr>
    </xdr:pic>
    <xdr:clientData/>
  </xdr:oneCellAnchor>
  <xdr:oneCellAnchor>
    <xdr:from>
      <xdr:col>9</xdr:col>
      <xdr:colOff>743040</xdr:colOff>
      <xdr:row>146</xdr:row>
      <xdr:rowOff>0</xdr:rowOff>
    </xdr:from>
    <xdr:ext cx="336060" cy="360"/>
    <xdr:pic>
      <xdr:nvPicPr>
        <xdr:cNvPr id="40" name="20 Imagen">
          <a:extLst>
            <a:ext uri="{FF2B5EF4-FFF2-40B4-BE49-F238E27FC236}">
              <a16:creationId xmlns:a16="http://schemas.microsoft.com/office/drawing/2014/main" id="{CFB8700B-3E28-48E8-A438-49D55099648F}"/>
            </a:ext>
          </a:extLst>
        </xdr:cNvPr>
        <xdr:cNvPicPr/>
      </xdr:nvPicPr>
      <xdr:blipFill>
        <a:blip xmlns:r="http://schemas.openxmlformats.org/officeDocument/2006/relationships" r:embed="rId1"/>
        <a:stretch/>
      </xdr:blipFill>
      <xdr:spPr>
        <a:xfrm>
          <a:off x="6846660" y="35562540"/>
          <a:ext cx="336060" cy="360"/>
        </a:xfrm>
        <a:prstGeom prst="rect">
          <a:avLst/>
        </a:prstGeom>
        <a:ln>
          <a:noFill/>
        </a:ln>
      </xdr:spPr>
    </xdr:pic>
    <xdr:clientData/>
  </xdr:oneCellAnchor>
  <xdr:oneCellAnchor>
    <xdr:from>
      <xdr:col>1</xdr:col>
      <xdr:colOff>98181</xdr:colOff>
      <xdr:row>124</xdr:row>
      <xdr:rowOff>455334</xdr:rowOff>
    </xdr:from>
    <xdr:ext cx="568800" cy="139831"/>
    <xdr:sp macro="" textlink="">
      <xdr:nvSpPr>
        <xdr:cNvPr id="41" name="CustomShape 1">
          <a:extLst>
            <a:ext uri="{FF2B5EF4-FFF2-40B4-BE49-F238E27FC236}">
              <a16:creationId xmlns:a16="http://schemas.microsoft.com/office/drawing/2014/main" id="{47088084-48CB-4789-BF84-EA5A1284A024}"/>
            </a:ext>
          </a:extLst>
        </xdr:cNvPr>
        <xdr:cNvSpPr/>
      </xdr:nvSpPr>
      <xdr:spPr>
        <a:xfrm>
          <a:off x="880963" y="40488043"/>
          <a:ext cx="568800" cy="139831"/>
        </a:xfrm>
        <a:prstGeom prst="rect">
          <a:avLst/>
        </a:prstGeom>
        <a:solidFill>
          <a:srgbClr val="0099B5"/>
        </a:solid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lstStyle/>
        <a:p>
          <a:pPr algn="ctr">
            <a:lnSpc>
              <a:spcPct val="100000"/>
            </a:lnSpc>
          </a:pPr>
          <a:r>
            <a:rPr lang="es-ES" sz="800" b="1" strike="noStrike" spc="-1">
              <a:solidFill>
                <a:srgbClr val="FFFFFF"/>
              </a:solidFill>
              <a:latin typeface="Arial Narrow"/>
            </a:rPr>
            <a:t>VOLVER</a:t>
          </a:r>
          <a:endParaRPr lang="es-ES" sz="800" b="0" strike="noStrike" spc="-1">
            <a:latin typeface="Times New Roman"/>
          </a:endParaRPr>
        </a:p>
      </xdr:txBody>
    </xdr:sp>
    <xdr:clientData/>
  </xdr:oneCellAnchor>
  <xdr:twoCellAnchor editAs="absolute">
    <xdr:from>
      <xdr:col>1</xdr:col>
      <xdr:colOff>0</xdr:colOff>
      <xdr:row>166</xdr:row>
      <xdr:rowOff>0</xdr:rowOff>
    </xdr:from>
    <xdr:to>
      <xdr:col>1</xdr:col>
      <xdr:colOff>426894</xdr:colOff>
      <xdr:row>167</xdr:row>
      <xdr:rowOff>112465</xdr:rowOff>
    </xdr:to>
    <xdr:sp macro="" textlink="">
      <xdr:nvSpPr>
        <xdr:cNvPr id="42" name="6 Flecha derecha">
          <a:hlinkClick xmlns:r="http://schemas.openxmlformats.org/officeDocument/2006/relationships" r:id="rId3"/>
          <a:extLst>
            <a:ext uri="{FF2B5EF4-FFF2-40B4-BE49-F238E27FC236}">
              <a16:creationId xmlns:a16="http://schemas.microsoft.com/office/drawing/2014/main" id="{5B64CDB5-D5AF-404E-94CD-8767D4078DEC}"/>
            </a:ext>
          </a:extLst>
        </xdr:cNvPr>
        <xdr:cNvSpPr/>
      </xdr:nvSpPr>
      <xdr:spPr>
        <a:xfrm rot="10800000">
          <a:off x="779318" y="51816000"/>
          <a:ext cx="419274" cy="30296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514079</xdr:colOff>
      <xdr:row>1</xdr:row>
      <xdr:rowOff>94161</xdr:rowOff>
    </xdr:from>
    <xdr:to>
      <xdr:col>2</xdr:col>
      <xdr:colOff>896985</xdr:colOff>
      <xdr:row>1</xdr:row>
      <xdr:rowOff>360861</xdr:rowOff>
    </xdr:to>
    <xdr:sp macro="" textlink="">
      <xdr:nvSpPr>
        <xdr:cNvPr id="6" name="6 Flecha derecha">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rot="10800000">
          <a:off x="1538969" y="1107621"/>
          <a:ext cx="390526"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447675</xdr:colOff>
      <xdr:row>1</xdr:row>
      <xdr:rowOff>76200</xdr:rowOff>
    </xdr:from>
    <xdr:to>
      <xdr:col>3</xdr:col>
      <xdr:colOff>447675</xdr:colOff>
      <xdr:row>1</xdr:row>
      <xdr:rowOff>390525</xdr:rowOff>
    </xdr:to>
    <xdr:cxnSp macro="">
      <xdr:nvCxnSpPr>
        <xdr:cNvPr id="14" name="5 Conector recto">
          <a:extLst>
            <a:ext uri="{FF2B5EF4-FFF2-40B4-BE49-F238E27FC236}">
              <a16:creationId xmlns:a16="http://schemas.microsoft.com/office/drawing/2014/main" id="{9B54E634-D284-42BF-9354-011CD73B4DC8}"/>
            </a:ext>
          </a:extLst>
        </xdr:cNvPr>
        <xdr:cNvCxnSpPr/>
      </xdr:nvCxnSpPr>
      <xdr:spPr>
        <a:xfrm>
          <a:off x="2857500" y="1085850"/>
          <a:ext cx="0" cy="314325"/>
        </a:xfrm>
        <a:prstGeom prst="line">
          <a:avLst/>
        </a:prstGeom>
        <a:noFill/>
        <a:ln w="25400" cap="flat" cmpd="sng" algn="ctr">
          <a:solidFill>
            <a:srgbClr val="9DF2FF"/>
          </a:solidFill>
          <a:prstDash val="solid"/>
        </a:ln>
        <a:effectLst>
          <a:outerShdw blurRad="40000" dist="20000" dir="5400000" rotWithShape="0">
            <a:srgbClr val="000000">
              <a:alpha val="38000"/>
            </a:srgbClr>
          </a:outerShdw>
        </a:effectLst>
      </xdr:spPr>
    </xdr:cxnSp>
    <xdr:clientData/>
  </xdr:twoCellAnchor>
  <xdr:twoCellAnchor editAs="oneCell">
    <xdr:from>
      <xdr:col>11</xdr:col>
      <xdr:colOff>479612</xdr:colOff>
      <xdr:row>1</xdr:row>
      <xdr:rowOff>64994</xdr:rowOff>
    </xdr:from>
    <xdr:to>
      <xdr:col>12</xdr:col>
      <xdr:colOff>98612</xdr:colOff>
      <xdr:row>1</xdr:row>
      <xdr:rowOff>427889</xdr:rowOff>
    </xdr:to>
    <xdr:pic>
      <xdr:nvPicPr>
        <xdr:cNvPr id="11" name="6 Imagen">
          <a:hlinkClick xmlns:r="http://schemas.openxmlformats.org/officeDocument/2006/relationships" r:id="rId2"/>
          <a:extLst>
            <a:ext uri="{FF2B5EF4-FFF2-40B4-BE49-F238E27FC236}">
              <a16:creationId xmlns:a16="http://schemas.microsoft.com/office/drawing/2014/main" id="{16922165-BEEA-4369-BF45-5C8D16579776}"/>
            </a:ext>
          </a:extLst>
        </xdr:cNvPr>
        <xdr:cNvPicPr/>
      </xdr:nvPicPr>
      <xdr:blipFill>
        <a:blip xmlns:r="http://schemas.openxmlformats.org/officeDocument/2006/relationships" r:embed="rId3">
          <a:lum bright="56000"/>
        </a:blip>
        <a:stretch/>
      </xdr:blipFill>
      <xdr:spPr>
        <a:xfrm>
          <a:off x="9336741" y="1069041"/>
          <a:ext cx="407895" cy="36289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1257300</xdr:colOff>
      <xdr:row>1006</xdr:row>
      <xdr:rowOff>0</xdr:rowOff>
    </xdr:from>
    <xdr:ext cx="0" cy="89866"/>
    <xdr:pic>
      <xdr:nvPicPr>
        <xdr:cNvPr id="2"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402C0325-1BD0-4EE3-9B66-B90FE0C37B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19869150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absoluteAnchor>
    <xdr:pos x="9781534" y="253948784"/>
    <xdr:ext cx="5318032" cy="1753081"/>
    <xdr:graphicFrame macro="">
      <xdr:nvGraphicFramePr>
        <xdr:cNvPr id="3" name="4 Gráfico">
          <a:extLst>
            <a:ext uri="{FF2B5EF4-FFF2-40B4-BE49-F238E27FC236}">
              <a16:creationId xmlns:a16="http://schemas.microsoft.com/office/drawing/2014/main" id="{3240830C-BE88-40BF-8694-8586A112D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6801570" y="256430410"/>
    <xdr:ext cx="5327557" cy="2084133"/>
    <xdr:graphicFrame macro="">
      <xdr:nvGraphicFramePr>
        <xdr:cNvPr id="4" name="4 Gráfico">
          <a:extLst>
            <a:ext uri="{FF2B5EF4-FFF2-40B4-BE49-F238E27FC236}">
              <a16:creationId xmlns:a16="http://schemas.microsoft.com/office/drawing/2014/main" id="{3BD7E6B9-AC99-432B-AE43-9025CCF0C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twoCellAnchor>
    <xdr:from>
      <xdr:col>11</xdr:col>
      <xdr:colOff>637629</xdr:colOff>
      <xdr:row>1138</xdr:row>
      <xdr:rowOff>113467</xdr:rowOff>
    </xdr:from>
    <xdr:to>
      <xdr:col>16</xdr:col>
      <xdr:colOff>623222</xdr:colOff>
      <xdr:row>1149</xdr:row>
      <xdr:rowOff>73125</xdr:rowOff>
    </xdr:to>
    <xdr:graphicFrame macro="">
      <xdr:nvGraphicFramePr>
        <xdr:cNvPr id="5" name="Gráfico 4">
          <a:extLst>
            <a:ext uri="{FF2B5EF4-FFF2-40B4-BE49-F238E27FC236}">
              <a16:creationId xmlns:a16="http://schemas.microsoft.com/office/drawing/2014/main" id="{A0B0F609-69D2-4775-8789-0F6ED4BD7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647043</xdr:colOff>
      <xdr:row>1151</xdr:row>
      <xdr:rowOff>36226</xdr:rowOff>
    </xdr:from>
    <xdr:to>
      <xdr:col>17</xdr:col>
      <xdr:colOff>163286</xdr:colOff>
      <xdr:row>1160</xdr:row>
      <xdr:rowOff>136072</xdr:rowOff>
    </xdr:to>
    <xdr:graphicFrame macro="">
      <xdr:nvGraphicFramePr>
        <xdr:cNvPr id="6" name="Gráfico 5">
          <a:extLst>
            <a:ext uri="{FF2B5EF4-FFF2-40B4-BE49-F238E27FC236}">
              <a16:creationId xmlns:a16="http://schemas.microsoft.com/office/drawing/2014/main" id="{9CEBA081-BB37-4473-9687-D477E3FEB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absoluteAnchor>
    <xdr:pos x="7521950" y="241980904"/>
    <xdr:ext cx="4736406" cy="1729548"/>
    <xdr:graphicFrame macro="">
      <xdr:nvGraphicFramePr>
        <xdr:cNvPr id="7" name="3 Gráfico">
          <a:extLst>
            <a:ext uri="{FF2B5EF4-FFF2-40B4-BE49-F238E27FC236}">
              <a16:creationId xmlns:a16="http://schemas.microsoft.com/office/drawing/2014/main" id="{1E4265C2-D053-474D-8512-AACB6146E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twoCellAnchor>
    <xdr:from>
      <xdr:col>11</xdr:col>
      <xdr:colOff>585107</xdr:colOff>
      <xdr:row>1161</xdr:row>
      <xdr:rowOff>176893</xdr:rowOff>
    </xdr:from>
    <xdr:to>
      <xdr:col>17</xdr:col>
      <xdr:colOff>110875</xdr:colOff>
      <xdr:row>1168</xdr:row>
      <xdr:rowOff>144477</xdr:rowOff>
    </xdr:to>
    <xdr:graphicFrame macro="">
      <xdr:nvGraphicFramePr>
        <xdr:cNvPr id="8" name="Gráfico 7">
          <a:extLst>
            <a:ext uri="{FF2B5EF4-FFF2-40B4-BE49-F238E27FC236}">
              <a16:creationId xmlns:a16="http://schemas.microsoft.com/office/drawing/2014/main" id="{7FAA7521-EF75-430C-B352-CB493B909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1080</xdr:colOff>
      <xdr:row>249</xdr:row>
      <xdr:rowOff>124560</xdr:rowOff>
    </xdr:from>
    <xdr:to>
      <xdr:col>3</xdr:col>
      <xdr:colOff>1440</xdr:colOff>
      <xdr:row>249</xdr:row>
      <xdr:rowOff>130635</xdr:rowOff>
    </xdr:to>
    <xdr:pic>
      <xdr:nvPicPr>
        <xdr:cNvPr id="3" name="6 Imagen">
          <a:extLst>
            <a:ext uri="{FF2B5EF4-FFF2-40B4-BE49-F238E27FC236}">
              <a16:creationId xmlns:a16="http://schemas.microsoft.com/office/drawing/2014/main" id="{24D91E2E-9558-4BF5-A97D-A32143F12622}"/>
            </a:ext>
          </a:extLst>
        </xdr:cNvPr>
        <xdr:cNvPicPr/>
      </xdr:nvPicPr>
      <xdr:blipFill>
        <a:blip xmlns:r="http://schemas.openxmlformats.org/officeDocument/2006/relationships" r:embed="rId1"/>
        <a:stretch/>
      </xdr:blipFill>
      <xdr:spPr>
        <a:xfrm>
          <a:off x="3953955" y="5117565"/>
          <a:ext cx="360" cy="4170"/>
        </a:xfrm>
        <a:prstGeom prst="rect">
          <a:avLst/>
        </a:prstGeom>
        <a:ln>
          <a:noFill/>
        </a:ln>
      </xdr:spPr>
    </xdr:pic>
    <xdr:clientData/>
  </xdr:twoCellAnchor>
  <xdr:twoCellAnchor editAs="oneCell">
    <xdr:from>
      <xdr:col>4</xdr:col>
      <xdr:colOff>0</xdr:colOff>
      <xdr:row>249</xdr:row>
      <xdr:rowOff>103680</xdr:rowOff>
    </xdr:from>
    <xdr:to>
      <xdr:col>4</xdr:col>
      <xdr:colOff>113745</xdr:colOff>
      <xdr:row>249</xdr:row>
      <xdr:rowOff>111240</xdr:rowOff>
    </xdr:to>
    <xdr:pic>
      <xdr:nvPicPr>
        <xdr:cNvPr id="4" name="6 Imagen">
          <a:extLst>
            <a:ext uri="{FF2B5EF4-FFF2-40B4-BE49-F238E27FC236}">
              <a16:creationId xmlns:a16="http://schemas.microsoft.com/office/drawing/2014/main" id="{42A670D6-F2C8-4A86-B90D-EF62B28333E5}"/>
            </a:ext>
          </a:extLst>
        </xdr:cNvPr>
        <xdr:cNvPicPr/>
      </xdr:nvPicPr>
      <xdr:blipFill>
        <a:blip xmlns:r="http://schemas.openxmlformats.org/officeDocument/2006/relationships" r:embed="rId1"/>
        <a:stretch/>
      </xdr:blipFill>
      <xdr:spPr>
        <a:xfrm>
          <a:off x="6848475" y="5092875"/>
          <a:ext cx="113745" cy="9465"/>
        </a:xfrm>
        <a:prstGeom prst="rect">
          <a:avLst/>
        </a:prstGeom>
        <a:ln>
          <a:noFill/>
        </a:ln>
      </xdr:spPr>
    </xdr:pic>
    <xdr:clientData/>
  </xdr:twoCellAnchor>
  <xdr:twoCellAnchor editAs="oneCell">
    <xdr:from>
      <xdr:col>4</xdr:col>
      <xdr:colOff>0</xdr:colOff>
      <xdr:row>249</xdr:row>
      <xdr:rowOff>99000</xdr:rowOff>
    </xdr:from>
    <xdr:to>
      <xdr:col>4</xdr:col>
      <xdr:colOff>113745</xdr:colOff>
      <xdr:row>249</xdr:row>
      <xdr:rowOff>102390</xdr:rowOff>
    </xdr:to>
    <xdr:pic>
      <xdr:nvPicPr>
        <xdr:cNvPr id="6" name="6 Imagen">
          <a:extLst>
            <a:ext uri="{FF2B5EF4-FFF2-40B4-BE49-F238E27FC236}">
              <a16:creationId xmlns:a16="http://schemas.microsoft.com/office/drawing/2014/main" id="{74D14AEC-FCCE-40F1-9BB3-26844C22D5C8}"/>
            </a:ext>
          </a:extLst>
        </xdr:cNvPr>
        <xdr:cNvPicPr/>
      </xdr:nvPicPr>
      <xdr:blipFill>
        <a:blip xmlns:r="http://schemas.openxmlformats.org/officeDocument/2006/relationships" r:embed="rId1"/>
        <a:stretch/>
      </xdr:blipFill>
      <xdr:spPr>
        <a:xfrm>
          <a:off x="6848475" y="5086290"/>
          <a:ext cx="113745" cy="420"/>
        </a:xfrm>
        <a:prstGeom prst="rect">
          <a:avLst/>
        </a:prstGeom>
        <a:ln>
          <a:noFill/>
        </a:ln>
      </xdr:spPr>
    </xdr:pic>
    <xdr:clientData/>
  </xdr:twoCellAnchor>
  <xdr:oneCellAnchor>
    <xdr:from>
      <xdr:col>4</xdr:col>
      <xdr:colOff>0</xdr:colOff>
      <xdr:row>248</xdr:row>
      <xdr:rowOff>118080</xdr:rowOff>
    </xdr:from>
    <xdr:ext cx="237473" cy="7560"/>
    <xdr:pic>
      <xdr:nvPicPr>
        <xdr:cNvPr id="7" name="6 Imagen">
          <a:extLst>
            <a:ext uri="{FF2B5EF4-FFF2-40B4-BE49-F238E27FC236}">
              <a16:creationId xmlns:a16="http://schemas.microsoft.com/office/drawing/2014/main" id="{6986CA57-4C47-4C48-9389-5546A0143E32}"/>
            </a:ext>
          </a:extLst>
        </xdr:cNvPr>
        <xdr:cNvPicPr/>
      </xdr:nvPicPr>
      <xdr:blipFill>
        <a:blip xmlns:r="http://schemas.openxmlformats.org/officeDocument/2006/relationships" r:embed="rId1"/>
        <a:stretch/>
      </xdr:blipFill>
      <xdr:spPr>
        <a:xfrm>
          <a:off x="6848475" y="4899630"/>
          <a:ext cx="237473" cy="7560"/>
        </a:xfrm>
        <a:prstGeom prst="rect">
          <a:avLst/>
        </a:prstGeom>
        <a:ln>
          <a:noFill/>
        </a:ln>
      </xdr:spPr>
    </xdr:pic>
    <xdr:clientData/>
  </xdr:oneCellAnchor>
  <xdr:oneCellAnchor>
    <xdr:from>
      <xdr:col>3</xdr:col>
      <xdr:colOff>397080</xdr:colOff>
      <xdr:row>248</xdr:row>
      <xdr:rowOff>139320</xdr:rowOff>
    </xdr:from>
    <xdr:ext cx="360" cy="188925"/>
    <xdr:pic>
      <xdr:nvPicPr>
        <xdr:cNvPr id="8" name="6 Imagen">
          <a:extLst>
            <a:ext uri="{FF2B5EF4-FFF2-40B4-BE49-F238E27FC236}">
              <a16:creationId xmlns:a16="http://schemas.microsoft.com/office/drawing/2014/main" id="{B4630CD2-CC11-46CD-AAB6-ED84E58DF88A}"/>
            </a:ext>
          </a:extLst>
        </xdr:cNvPr>
        <xdr:cNvPicPr/>
      </xdr:nvPicPr>
      <xdr:blipFill>
        <a:blip xmlns:r="http://schemas.openxmlformats.org/officeDocument/2006/relationships" r:embed="rId1"/>
        <a:stretch/>
      </xdr:blipFill>
      <xdr:spPr>
        <a:xfrm>
          <a:off x="4353765" y="4917060"/>
          <a:ext cx="360" cy="188925"/>
        </a:xfrm>
        <a:prstGeom prst="rect">
          <a:avLst/>
        </a:prstGeom>
        <a:ln>
          <a:noFill/>
        </a:ln>
      </xdr:spPr>
    </xdr:pic>
    <xdr:clientData/>
  </xdr:oneCellAnchor>
  <xdr:oneCellAnchor>
    <xdr:from>
      <xdr:col>3</xdr:col>
      <xdr:colOff>929768</xdr:colOff>
      <xdr:row>248</xdr:row>
      <xdr:rowOff>206947</xdr:rowOff>
    </xdr:from>
    <xdr:ext cx="360" cy="360"/>
    <xdr:pic>
      <xdr:nvPicPr>
        <xdr:cNvPr id="9" name="6 Imagen">
          <a:extLst>
            <a:ext uri="{FF2B5EF4-FFF2-40B4-BE49-F238E27FC236}">
              <a16:creationId xmlns:a16="http://schemas.microsoft.com/office/drawing/2014/main" id="{ADCB1FBD-05E5-41EB-9E40-6E9D43E6C47D}"/>
            </a:ext>
          </a:extLst>
        </xdr:cNvPr>
        <xdr:cNvPicPr/>
      </xdr:nvPicPr>
      <xdr:blipFill>
        <a:blip xmlns:r="http://schemas.openxmlformats.org/officeDocument/2006/relationships" r:embed="rId1"/>
        <a:stretch/>
      </xdr:blipFill>
      <xdr:spPr>
        <a:xfrm>
          <a:off x="4001581" y="46450822"/>
          <a:ext cx="360" cy="360"/>
        </a:xfrm>
        <a:prstGeom prst="rect">
          <a:avLst/>
        </a:prstGeom>
        <a:ln>
          <a:noFill/>
        </a:ln>
      </xdr:spPr>
    </xdr:pic>
    <xdr:clientData/>
  </xdr:oneCellAnchor>
  <xdr:oneCellAnchor>
    <xdr:from>
      <xdr:col>4</xdr:col>
      <xdr:colOff>1080</xdr:colOff>
      <xdr:row>249</xdr:row>
      <xdr:rowOff>124560</xdr:rowOff>
    </xdr:from>
    <xdr:ext cx="360" cy="7980"/>
    <xdr:pic>
      <xdr:nvPicPr>
        <xdr:cNvPr id="10" name="6 Imagen">
          <a:extLst>
            <a:ext uri="{FF2B5EF4-FFF2-40B4-BE49-F238E27FC236}">
              <a16:creationId xmlns:a16="http://schemas.microsoft.com/office/drawing/2014/main" id="{848D84DB-48D0-4254-82BA-12571D9DC079}"/>
            </a:ext>
          </a:extLst>
        </xdr:cNvPr>
        <xdr:cNvPicPr/>
      </xdr:nvPicPr>
      <xdr:blipFill>
        <a:blip xmlns:r="http://schemas.openxmlformats.org/officeDocument/2006/relationships" r:embed="rId1"/>
        <a:stretch/>
      </xdr:blipFill>
      <xdr:spPr>
        <a:xfrm>
          <a:off x="3072893" y="46596559"/>
          <a:ext cx="360" cy="7980"/>
        </a:xfrm>
        <a:prstGeom prst="rect">
          <a:avLst/>
        </a:prstGeom>
        <a:ln>
          <a:noFill/>
        </a:ln>
      </xdr:spPr>
    </xdr:pic>
    <xdr:clientData/>
  </xdr:oneCellAnchor>
  <xdr:oneCellAnchor>
    <xdr:from>
      <xdr:col>4</xdr:col>
      <xdr:colOff>397080</xdr:colOff>
      <xdr:row>248</xdr:row>
      <xdr:rowOff>139320</xdr:rowOff>
    </xdr:from>
    <xdr:ext cx="360" cy="188925"/>
    <xdr:pic>
      <xdr:nvPicPr>
        <xdr:cNvPr id="11" name="6 Imagen">
          <a:extLst>
            <a:ext uri="{FF2B5EF4-FFF2-40B4-BE49-F238E27FC236}">
              <a16:creationId xmlns:a16="http://schemas.microsoft.com/office/drawing/2014/main" id="{F4024BE4-EA41-4D04-A8E0-88C482DAEEF2}"/>
            </a:ext>
          </a:extLst>
        </xdr:cNvPr>
        <xdr:cNvPicPr/>
      </xdr:nvPicPr>
      <xdr:blipFill>
        <a:blip xmlns:r="http://schemas.openxmlformats.org/officeDocument/2006/relationships" r:embed="rId1"/>
        <a:stretch/>
      </xdr:blipFill>
      <xdr:spPr>
        <a:xfrm>
          <a:off x="3472703" y="46379385"/>
          <a:ext cx="360" cy="188925"/>
        </a:xfrm>
        <a:prstGeom prst="rect">
          <a:avLst/>
        </a:prstGeom>
        <a:ln>
          <a:noFill/>
        </a:ln>
      </xdr:spPr>
    </xdr:pic>
    <xdr:clientData/>
  </xdr:oneCellAnchor>
  <xdr:oneCellAnchor>
    <xdr:from>
      <xdr:col>5</xdr:col>
      <xdr:colOff>0</xdr:colOff>
      <xdr:row>249</xdr:row>
      <xdr:rowOff>103680</xdr:rowOff>
    </xdr:from>
    <xdr:ext cx="113745" cy="9465"/>
    <xdr:pic>
      <xdr:nvPicPr>
        <xdr:cNvPr id="13" name="6 Imagen">
          <a:extLst>
            <a:ext uri="{FF2B5EF4-FFF2-40B4-BE49-F238E27FC236}">
              <a16:creationId xmlns:a16="http://schemas.microsoft.com/office/drawing/2014/main" id="{6A4A16E7-8085-4637-82AF-9BCF1D70E052}"/>
            </a:ext>
          </a:extLst>
        </xdr:cNvPr>
        <xdr:cNvPicPr/>
      </xdr:nvPicPr>
      <xdr:blipFill>
        <a:blip xmlns:r="http://schemas.openxmlformats.org/officeDocument/2006/relationships" r:embed="rId1"/>
        <a:stretch/>
      </xdr:blipFill>
      <xdr:spPr>
        <a:xfrm>
          <a:off x="4274344" y="46571869"/>
          <a:ext cx="113745" cy="9465"/>
        </a:xfrm>
        <a:prstGeom prst="rect">
          <a:avLst/>
        </a:prstGeom>
        <a:ln>
          <a:noFill/>
        </a:ln>
      </xdr:spPr>
    </xdr:pic>
    <xdr:clientData/>
  </xdr:oneCellAnchor>
  <xdr:oneCellAnchor>
    <xdr:from>
      <xdr:col>5</xdr:col>
      <xdr:colOff>0</xdr:colOff>
      <xdr:row>249</xdr:row>
      <xdr:rowOff>99000</xdr:rowOff>
    </xdr:from>
    <xdr:ext cx="113745" cy="420"/>
    <xdr:pic>
      <xdr:nvPicPr>
        <xdr:cNvPr id="15" name="6 Imagen">
          <a:extLst>
            <a:ext uri="{FF2B5EF4-FFF2-40B4-BE49-F238E27FC236}">
              <a16:creationId xmlns:a16="http://schemas.microsoft.com/office/drawing/2014/main" id="{5813B323-A9D8-4E23-AEF3-1C1F3F057630}"/>
            </a:ext>
          </a:extLst>
        </xdr:cNvPr>
        <xdr:cNvPicPr/>
      </xdr:nvPicPr>
      <xdr:blipFill>
        <a:blip xmlns:r="http://schemas.openxmlformats.org/officeDocument/2006/relationships" r:embed="rId1"/>
        <a:stretch/>
      </xdr:blipFill>
      <xdr:spPr>
        <a:xfrm>
          <a:off x="4274344" y="46565284"/>
          <a:ext cx="113745" cy="420"/>
        </a:xfrm>
        <a:prstGeom prst="rect">
          <a:avLst/>
        </a:prstGeom>
        <a:ln>
          <a:noFill/>
        </a:ln>
      </xdr:spPr>
    </xdr:pic>
    <xdr:clientData/>
  </xdr:oneCellAnchor>
  <xdr:oneCellAnchor>
    <xdr:from>
      <xdr:col>5</xdr:col>
      <xdr:colOff>0</xdr:colOff>
      <xdr:row>249</xdr:row>
      <xdr:rowOff>124560</xdr:rowOff>
    </xdr:from>
    <xdr:ext cx="360" cy="7980"/>
    <xdr:pic>
      <xdr:nvPicPr>
        <xdr:cNvPr id="16" name="6 Imagen">
          <a:extLst>
            <a:ext uri="{FF2B5EF4-FFF2-40B4-BE49-F238E27FC236}">
              <a16:creationId xmlns:a16="http://schemas.microsoft.com/office/drawing/2014/main" id="{2344BE61-ADF8-4ED5-ACD6-495571BB9522}"/>
            </a:ext>
          </a:extLst>
        </xdr:cNvPr>
        <xdr:cNvPicPr/>
      </xdr:nvPicPr>
      <xdr:blipFill>
        <a:blip xmlns:r="http://schemas.openxmlformats.org/officeDocument/2006/relationships" r:embed="rId1"/>
        <a:stretch/>
      </xdr:blipFill>
      <xdr:spPr>
        <a:xfrm>
          <a:off x="4275424" y="46596559"/>
          <a:ext cx="360" cy="7980"/>
        </a:xfrm>
        <a:prstGeom prst="rect">
          <a:avLst/>
        </a:prstGeom>
        <a:ln>
          <a:noFill/>
        </a:ln>
      </xdr:spPr>
    </xdr:pic>
    <xdr:clientData/>
  </xdr:oneCellAnchor>
  <xdr:oneCellAnchor>
    <xdr:from>
      <xdr:col>5</xdr:col>
      <xdr:colOff>0</xdr:colOff>
      <xdr:row>248</xdr:row>
      <xdr:rowOff>139320</xdr:rowOff>
    </xdr:from>
    <xdr:ext cx="360" cy="188925"/>
    <xdr:pic>
      <xdr:nvPicPr>
        <xdr:cNvPr id="17" name="6 Imagen">
          <a:extLst>
            <a:ext uri="{FF2B5EF4-FFF2-40B4-BE49-F238E27FC236}">
              <a16:creationId xmlns:a16="http://schemas.microsoft.com/office/drawing/2014/main" id="{3E00C192-C7BD-43A6-8193-5EEAC64D9BFE}"/>
            </a:ext>
          </a:extLst>
        </xdr:cNvPr>
        <xdr:cNvPicPr/>
      </xdr:nvPicPr>
      <xdr:blipFill>
        <a:blip xmlns:r="http://schemas.openxmlformats.org/officeDocument/2006/relationships" r:embed="rId1"/>
        <a:stretch/>
      </xdr:blipFill>
      <xdr:spPr>
        <a:xfrm>
          <a:off x="4675234" y="46379385"/>
          <a:ext cx="360" cy="188925"/>
        </a:xfrm>
        <a:prstGeom prst="rect">
          <a:avLst/>
        </a:prstGeom>
        <a:ln>
          <a:noFill/>
        </a:ln>
      </xdr:spPr>
    </xdr:pic>
    <xdr:clientData/>
  </xdr:oneCellAnchor>
  <xdr:oneCellAnchor>
    <xdr:from>
      <xdr:col>5</xdr:col>
      <xdr:colOff>0</xdr:colOff>
      <xdr:row>252</xdr:row>
      <xdr:rowOff>124560</xdr:rowOff>
    </xdr:from>
    <xdr:ext cx="360" cy="254855"/>
    <xdr:pic>
      <xdr:nvPicPr>
        <xdr:cNvPr id="22" name="6 Imagen">
          <a:extLst>
            <a:ext uri="{FF2B5EF4-FFF2-40B4-BE49-F238E27FC236}">
              <a16:creationId xmlns:a16="http://schemas.microsoft.com/office/drawing/2014/main" id="{B887C31F-8D33-49ED-9CB7-AAE6E37B083D}"/>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252</xdr:row>
      <xdr:rowOff>119160</xdr:rowOff>
    </xdr:from>
    <xdr:ext cx="360" cy="216575"/>
    <xdr:pic>
      <xdr:nvPicPr>
        <xdr:cNvPr id="23" name="6 Imagen">
          <a:extLst>
            <a:ext uri="{FF2B5EF4-FFF2-40B4-BE49-F238E27FC236}">
              <a16:creationId xmlns:a16="http://schemas.microsoft.com/office/drawing/2014/main" id="{280192E1-378A-4944-B484-A5B249AD1CB6}"/>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252</xdr:row>
      <xdr:rowOff>124560</xdr:rowOff>
    </xdr:from>
    <xdr:ext cx="360" cy="254855"/>
    <xdr:pic>
      <xdr:nvPicPr>
        <xdr:cNvPr id="24" name="6 Imagen">
          <a:extLst>
            <a:ext uri="{FF2B5EF4-FFF2-40B4-BE49-F238E27FC236}">
              <a16:creationId xmlns:a16="http://schemas.microsoft.com/office/drawing/2014/main" id="{09F3060C-B74F-432A-99E7-159072D1D8B9}"/>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252</xdr:row>
      <xdr:rowOff>119160</xdr:rowOff>
    </xdr:from>
    <xdr:ext cx="360" cy="216575"/>
    <xdr:pic>
      <xdr:nvPicPr>
        <xdr:cNvPr id="25" name="6 Imagen">
          <a:extLst>
            <a:ext uri="{FF2B5EF4-FFF2-40B4-BE49-F238E27FC236}">
              <a16:creationId xmlns:a16="http://schemas.microsoft.com/office/drawing/2014/main" id="{BF4F36C1-E1E7-4433-AFB6-42496C7F1158}"/>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253</xdr:row>
      <xdr:rowOff>124560</xdr:rowOff>
    </xdr:from>
    <xdr:ext cx="360" cy="254855"/>
    <xdr:pic>
      <xdr:nvPicPr>
        <xdr:cNvPr id="26" name="6 Imagen">
          <a:extLst>
            <a:ext uri="{FF2B5EF4-FFF2-40B4-BE49-F238E27FC236}">
              <a16:creationId xmlns:a16="http://schemas.microsoft.com/office/drawing/2014/main" id="{841ADE99-6EB9-4D98-BC81-C3D90909DB98}"/>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253</xdr:row>
      <xdr:rowOff>119160</xdr:rowOff>
    </xdr:from>
    <xdr:ext cx="360" cy="216575"/>
    <xdr:pic>
      <xdr:nvPicPr>
        <xdr:cNvPr id="27" name="6 Imagen">
          <a:extLst>
            <a:ext uri="{FF2B5EF4-FFF2-40B4-BE49-F238E27FC236}">
              <a16:creationId xmlns:a16="http://schemas.microsoft.com/office/drawing/2014/main" id="{1B4A028D-8D73-491E-96DF-6CAB0C724DB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253</xdr:row>
      <xdr:rowOff>124560</xdr:rowOff>
    </xdr:from>
    <xdr:ext cx="360" cy="254855"/>
    <xdr:pic>
      <xdr:nvPicPr>
        <xdr:cNvPr id="28" name="6 Imagen">
          <a:extLst>
            <a:ext uri="{FF2B5EF4-FFF2-40B4-BE49-F238E27FC236}">
              <a16:creationId xmlns:a16="http://schemas.microsoft.com/office/drawing/2014/main" id="{E29017C3-5BD2-4DAB-92BF-6EC3FABE65B3}"/>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253</xdr:row>
      <xdr:rowOff>119160</xdr:rowOff>
    </xdr:from>
    <xdr:ext cx="360" cy="216575"/>
    <xdr:pic>
      <xdr:nvPicPr>
        <xdr:cNvPr id="29" name="6 Imagen">
          <a:extLst>
            <a:ext uri="{FF2B5EF4-FFF2-40B4-BE49-F238E27FC236}">
              <a16:creationId xmlns:a16="http://schemas.microsoft.com/office/drawing/2014/main" id="{E0504206-DCF0-4B4A-8B31-4813A9953E99}"/>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254</xdr:row>
      <xdr:rowOff>124560</xdr:rowOff>
    </xdr:from>
    <xdr:ext cx="360" cy="254855"/>
    <xdr:pic>
      <xdr:nvPicPr>
        <xdr:cNvPr id="30" name="6 Imagen">
          <a:extLst>
            <a:ext uri="{FF2B5EF4-FFF2-40B4-BE49-F238E27FC236}">
              <a16:creationId xmlns:a16="http://schemas.microsoft.com/office/drawing/2014/main" id="{53810D9E-7314-4844-B757-E3AE190F892F}"/>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254</xdr:row>
      <xdr:rowOff>119160</xdr:rowOff>
    </xdr:from>
    <xdr:ext cx="360" cy="216575"/>
    <xdr:pic>
      <xdr:nvPicPr>
        <xdr:cNvPr id="31" name="6 Imagen">
          <a:extLst>
            <a:ext uri="{FF2B5EF4-FFF2-40B4-BE49-F238E27FC236}">
              <a16:creationId xmlns:a16="http://schemas.microsoft.com/office/drawing/2014/main" id="{1C600A3B-7129-44C4-915F-AFC8724657C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254</xdr:row>
      <xdr:rowOff>124560</xdr:rowOff>
    </xdr:from>
    <xdr:ext cx="360" cy="254855"/>
    <xdr:pic>
      <xdr:nvPicPr>
        <xdr:cNvPr id="32" name="6 Imagen">
          <a:extLst>
            <a:ext uri="{FF2B5EF4-FFF2-40B4-BE49-F238E27FC236}">
              <a16:creationId xmlns:a16="http://schemas.microsoft.com/office/drawing/2014/main" id="{6B37EE72-0F6F-451B-B46D-DB62FE892500}"/>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254</xdr:row>
      <xdr:rowOff>119160</xdr:rowOff>
    </xdr:from>
    <xdr:ext cx="360" cy="216575"/>
    <xdr:pic>
      <xdr:nvPicPr>
        <xdr:cNvPr id="33" name="6 Imagen">
          <a:extLst>
            <a:ext uri="{FF2B5EF4-FFF2-40B4-BE49-F238E27FC236}">
              <a16:creationId xmlns:a16="http://schemas.microsoft.com/office/drawing/2014/main" id="{4ED4A82A-FF2F-44AB-A73C-2C53ED15C023}"/>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255</xdr:row>
      <xdr:rowOff>124560</xdr:rowOff>
    </xdr:from>
    <xdr:ext cx="360" cy="254855"/>
    <xdr:pic>
      <xdr:nvPicPr>
        <xdr:cNvPr id="34" name="6 Imagen">
          <a:extLst>
            <a:ext uri="{FF2B5EF4-FFF2-40B4-BE49-F238E27FC236}">
              <a16:creationId xmlns:a16="http://schemas.microsoft.com/office/drawing/2014/main" id="{AB581CD4-E002-4F34-A135-C2DA08C4CE3C}"/>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255</xdr:row>
      <xdr:rowOff>119160</xdr:rowOff>
    </xdr:from>
    <xdr:ext cx="360" cy="216575"/>
    <xdr:pic>
      <xdr:nvPicPr>
        <xdr:cNvPr id="35" name="6 Imagen">
          <a:extLst>
            <a:ext uri="{FF2B5EF4-FFF2-40B4-BE49-F238E27FC236}">
              <a16:creationId xmlns:a16="http://schemas.microsoft.com/office/drawing/2014/main" id="{A80A34D5-4449-45F2-99CE-B92037F7F7F8}"/>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255</xdr:row>
      <xdr:rowOff>124560</xdr:rowOff>
    </xdr:from>
    <xdr:ext cx="360" cy="254855"/>
    <xdr:pic>
      <xdr:nvPicPr>
        <xdr:cNvPr id="36" name="6 Imagen">
          <a:extLst>
            <a:ext uri="{FF2B5EF4-FFF2-40B4-BE49-F238E27FC236}">
              <a16:creationId xmlns:a16="http://schemas.microsoft.com/office/drawing/2014/main" id="{C53932AA-EEC4-4FDA-BDE5-ABBE36333864}"/>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255</xdr:row>
      <xdr:rowOff>119160</xdr:rowOff>
    </xdr:from>
    <xdr:ext cx="360" cy="216575"/>
    <xdr:pic>
      <xdr:nvPicPr>
        <xdr:cNvPr id="37" name="6 Imagen">
          <a:extLst>
            <a:ext uri="{FF2B5EF4-FFF2-40B4-BE49-F238E27FC236}">
              <a16:creationId xmlns:a16="http://schemas.microsoft.com/office/drawing/2014/main" id="{3EA96DC0-C044-40AA-82D1-5980818FFB80}"/>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256</xdr:row>
      <xdr:rowOff>124560</xdr:rowOff>
    </xdr:from>
    <xdr:ext cx="360" cy="254855"/>
    <xdr:pic>
      <xdr:nvPicPr>
        <xdr:cNvPr id="38" name="6 Imagen">
          <a:extLst>
            <a:ext uri="{FF2B5EF4-FFF2-40B4-BE49-F238E27FC236}">
              <a16:creationId xmlns:a16="http://schemas.microsoft.com/office/drawing/2014/main" id="{151D090A-82D1-4CAA-A119-7EE2E98C18FE}"/>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256</xdr:row>
      <xdr:rowOff>119160</xdr:rowOff>
    </xdr:from>
    <xdr:ext cx="360" cy="216575"/>
    <xdr:pic>
      <xdr:nvPicPr>
        <xdr:cNvPr id="39" name="6 Imagen">
          <a:extLst>
            <a:ext uri="{FF2B5EF4-FFF2-40B4-BE49-F238E27FC236}">
              <a16:creationId xmlns:a16="http://schemas.microsoft.com/office/drawing/2014/main" id="{7249CE64-DFA6-495F-B853-8EC47E86388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256</xdr:row>
      <xdr:rowOff>124560</xdr:rowOff>
    </xdr:from>
    <xdr:ext cx="360" cy="254855"/>
    <xdr:pic>
      <xdr:nvPicPr>
        <xdr:cNvPr id="40" name="6 Imagen">
          <a:extLst>
            <a:ext uri="{FF2B5EF4-FFF2-40B4-BE49-F238E27FC236}">
              <a16:creationId xmlns:a16="http://schemas.microsoft.com/office/drawing/2014/main" id="{C33622B6-3775-46AF-96B2-9C429A17135E}"/>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256</xdr:row>
      <xdr:rowOff>119160</xdr:rowOff>
    </xdr:from>
    <xdr:ext cx="360" cy="216575"/>
    <xdr:pic>
      <xdr:nvPicPr>
        <xdr:cNvPr id="41" name="6 Imagen">
          <a:extLst>
            <a:ext uri="{FF2B5EF4-FFF2-40B4-BE49-F238E27FC236}">
              <a16:creationId xmlns:a16="http://schemas.microsoft.com/office/drawing/2014/main" id="{DE23346C-B40E-42AB-B357-BE0640889387}"/>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257</xdr:row>
      <xdr:rowOff>124560</xdr:rowOff>
    </xdr:from>
    <xdr:ext cx="360" cy="254855"/>
    <xdr:pic>
      <xdr:nvPicPr>
        <xdr:cNvPr id="42" name="6 Imagen">
          <a:extLst>
            <a:ext uri="{FF2B5EF4-FFF2-40B4-BE49-F238E27FC236}">
              <a16:creationId xmlns:a16="http://schemas.microsoft.com/office/drawing/2014/main" id="{08519968-079B-4B41-9278-F8CE833C0A6F}"/>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257</xdr:row>
      <xdr:rowOff>119160</xdr:rowOff>
    </xdr:from>
    <xdr:ext cx="360" cy="216575"/>
    <xdr:pic>
      <xdr:nvPicPr>
        <xdr:cNvPr id="43" name="6 Imagen">
          <a:extLst>
            <a:ext uri="{FF2B5EF4-FFF2-40B4-BE49-F238E27FC236}">
              <a16:creationId xmlns:a16="http://schemas.microsoft.com/office/drawing/2014/main" id="{84D12105-D05F-419A-B568-3FA0D10CB4A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257</xdr:row>
      <xdr:rowOff>124560</xdr:rowOff>
    </xdr:from>
    <xdr:ext cx="360" cy="254855"/>
    <xdr:pic>
      <xdr:nvPicPr>
        <xdr:cNvPr id="44" name="6 Imagen">
          <a:extLst>
            <a:ext uri="{FF2B5EF4-FFF2-40B4-BE49-F238E27FC236}">
              <a16:creationId xmlns:a16="http://schemas.microsoft.com/office/drawing/2014/main" id="{54A2762C-10BB-4E78-9570-4A38743274BD}"/>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257</xdr:row>
      <xdr:rowOff>119160</xdr:rowOff>
    </xdr:from>
    <xdr:ext cx="360" cy="216575"/>
    <xdr:pic>
      <xdr:nvPicPr>
        <xdr:cNvPr id="45" name="6 Imagen">
          <a:extLst>
            <a:ext uri="{FF2B5EF4-FFF2-40B4-BE49-F238E27FC236}">
              <a16:creationId xmlns:a16="http://schemas.microsoft.com/office/drawing/2014/main" id="{4183F9FA-E79A-4DE0-A58A-571A4D672DEC}"/>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258</xdr:row>
      <xdr:rowOff>124560</xdr:rowOff>
    </xdr:from>
    <xdr:ext cx="360" cy="254855"/>
    <xdr:pic>
      <xdr:nvPicPr>
        <xdr:cNvPr id="46" name="6 Imagen">
          <a:extLst>
            <a:ext uri="{FF2B5EF4-FFF2-40B4-BE49-F238E27FC236}">
              <a16:creationId xmlns:a16="http://schemas.microsoft.com/office/drawing/2014/main" id="{8A8361D6-4876-4019-BEB1-83C2E6B9CC2A}"/>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258</xdr:row>
      <xdr:rowOff>119160</xdr:rowOff>
    </xdr:from>
    <xdr:ext cx="360" cy="216575"/>
    <xdr:pic>
      <xdr:nvPicPr>
        <xdr:cNvPr id="47" name="6 Imagen">
          <a:extLst>
            <a:ext uri="{FF2B5EF4-FFF2-40B4-BE49-F238E27FC236}">
              <a16:creationId xmlns:a16="http://schemas.microsoft.com/office/drawing/2014/main" id="{28F111BE-3A62-4B96-8020-9A7B901BB1B7}"/>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258</xdr:row>
      <xdr:rowOff>124560</xdr:rowOff>
    </xdr:from>
    <xdr:ext cx="360" cy="254855"/>
    <xdr:pic>
      <xdr:nvPicPr>
        <xdr:cNvPr id="48" name="6 Imagen">
          <a:extLst>
            <a:ext uri="{FF2B5EF4-FFF2-40B4-BE49-F238E27FC236}">
              <a16:creationId xmlns:a16="http://schemas.microsoft.com/office/drawing/2014/main" id="{7249B1B3-76AC-4416-B896-BF02E4F58981}"/>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258</xdr:row>
      <xdr:rowOff>119160</xdr:rowOff>
    </xdr:from>
    <xdr:ext cx="360" cy="216575"/>
    <xdr:pic>
      <xdr:nvPicPr>
        <xdr:cNvPr id="49" name="6 Imagen">
          <a:extLst>
            <a:ext uri="{FF2B5EF4-FFF2-40B4-BE49-F238E27FC236}">
              <a16:creationId xmlns:a16="http://schemas.microsoft.com/office/drawing/2014/main" id="{04D4DDFC-7AD2-4917-8A36-FFF08D570A69}"/>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259</xdr:row>
      <xdr:rowOff>124560</xdr:rowOff>
    </xdr:from>
    <xdr:ext cx="360" cy="254855"/>
    <xdr:pic>
      <xdr:nvPicPr>
        <xdr:cNvPr id="50" name="6 Imagen">
          <a:extLst>
            <a:ext uri="{FF2B5EF4-FFF2-40B4-BE49-F238E27FC236}">
              <a16:creationId xmlns:a16="http://schemas.microsoft.com/office/drawing/2014/main" id="{9E2C2DD8-17AD-4692-81A3-BB1F62E85173}"/>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259</xdr:row>
      <xdr:rowOff>119160</xdr:rowOff>
    </xdr:from>
    <xdr:ext cx="360" cy="216575"/>
    <xdr:pic>
      <xdr:nvPicPr>
        <xdr:cNvPr id="51" name="6 Imagen">
          <a:extLst>
            <a:ext uri="{FF2B5EF4-FFF2-40B4-BE49-F238E27FC236}">
              <a16:creationId xmlns:a16="http://schemas.microsoft.com/office/drawing/2014/main" id="{B569DD60-2D34-4F07-9DFF-4C4AEB45875B}"/>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259</xdr:row>
      <xdr:rowOff>124560</xdr:rowOff>
    </xdr:from>
    <xdr:ext cx="360" cy="254855"/>
    <xdr:pic>
      <xdr:nvPicPr>
        <xdr:cNvPr id="52" name="6 Imagen">
          <a:extLst>
            <a:ext uri="{FF2B5EF4-FFF2-40B4-BE49-F238E27FC236}">
              <a16:creationId xmlns:a16="http://schemas.microsoft.com/office/drawing/2014/main" id="{963CDD8C-D102-447B-B7A9-95D1D6792E4A}"/>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259</xdr:row>
      <xdr:rowOff>119160</xdr:rowOff>
    </xdr:from>
    <xdr:ext cx="360" cy="216575"/>
    <xdr:pic>
      <xdr:nvPicPr>
        <xdr:cNvPr id="53" name="6 Imagen">
          <a:extLst>
            <a:ext uri="{FF2B5EF4-FFF2-40B4-BE49-F238E27FC236}">
              <a16:creationId xmlns:a16="http://schemas.microsoft.com/office/drawing/2014/main" id="{8D8F878B-25D8-4356-B953-84994DC47870}"/>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260</xdr:row>
      <xdr:rowOff>124560</xdr:rowOff>
    </xdr:from>
    <xdr:ext cx="360" cy="254855"/>
    <xdr:pic>
      <xdr:nvPicPr>
        <xdr:cNvPr id="54" name="6 Imagen">
          <a:extLst>
            <a:ext uri="{FF2B5EF4-FFF2-40B4-BE49-F238E27FC236}">
              <a16:creationId xmlns:a16="http://schemas.microsoft.com/office/drawing/2014/main" id="{7D15F180-3ED5-4B4A-9496-A2A100B5B0CA}"/>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260</xdr:row>
      <xdr:rowOff>119160</xdr:rowOff>
    </xdr:from>
    <xdr:ext cx="360" cy="216575"/>
    <xdr:pic>
      <xdr:nvPicPr>
        <xdr:cNvPr id="55" name="6 Imagen">
          <a:extLst>
            <a:ext uri="{FF2B5EF4-FFF2-40B4-BE49-F238E27FC236}">
              <a16:creationId xmlns:a16="http://schemas.microsoft.com/office/drawing/2014/main" id="{7ABB7030-AE83-484A-AA8C-3F118088151D}"/>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260</xdr:row>
      <xdr:rowOff>124560</xdr:rowOff>
    </xdr:from>
    <xdr:ext cx="360" cy="254855"/>
    <xdr:pic>
      <xdr:nvPicPr>
        <xdr:cNvPr id="56" name="6 Imagen">
          <a:extLst>
            <a:ext uri="{FF2B5EF4-FFF2-40B4-BE49-F238E27FC236}">
              <a16:creationId xmlns:a16="http://schemas.microsoft.com/office/drawing/2014/main" id="{FD368AFE-E269-4C30-8195-D6201A244B23}"/>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260</xdr:row>
      <xdr:rowOff>119160</xdr:rowOff>
    </xdr:from>
    <xdr:ext cx="360" cy="216575"/>
    <xdr:pic>
      <xdr:nvPicPr>
        <xdr:cNvPr id="57" name="6 Imagen">
          <a:extLst>
            <a:ext uri="{FF2B5EF4-FFF2-40B4-BE49-F238E27FC236}">
              <a16:creationId xmlns:a16="http://schemas.microsoft.com/office/drawing/2014/main" id="{A5B4D514-C184-43EF-9686-E39C06160B69}"/>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261</xdr:row>
      <xdr:rowOff>124560</xdr:rowOff>
    </xdr:from>
    <xdr:ext cx="360" cy="254855"/>
    <xdr:pic>
      <xdr:nvPicPr>
        <xdr:cNvPr id="58" name="6 Imagen">
          <a:extLst>
            <a:ext uri="{FF2B5EF4-FFF2-40B4-BE49-F238E27FC236}">
              <a16:creationId xmlns:a16="http://schemas.microsoft.com/office/drawing/2014/main" id="{94A65B56-B9A7-428E-9A12-7B3444684514}"/>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261</xdr:row>
      <xdr:rowOff>119160</xdr:rowOff>
    </xdr:from>
    <xdr:ext cx="360" cy="216575"/>
    <xdr:pic>
      <xdr:nvPicPr>
        <xdr:cNvPr id="59" name="6 Imagen">
          <a:extLst>
            <a:ext uri="{FF2B5EF4-FFF2-40B4-BE49-F238E27FC236}">
              <a16:creationId xmlns:a16="http://schemas.microsoft.com/office/drawing/2014/main" id="{A39FFA25-D30F-4326-A353-49FF55F7365F}"/>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261</xdr:row>
      <xdr:rowOff>124560</xdr:rowOff>
    </xdr:from>
    <xdr:ext cx="360" cy="254855"/>
    <xdr:pic>
      <xdr:nvPicPr>
        <xdr:cNvPr id="60" name="6 Imagen">
          <a:extLst>
            <a:ext uri="{FF2B5EF4-FFF2-40B4-BE49-F238E27FC236}">
              <a16:creationId xmlns:a16="http://schemas.microsoft.com/office/drawing/2014/main" id="{B4EB3934-CA36-4E54-AA8A-0DAF2870CE3B}"/>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261</xdr:row>
      <xdr:rowOff>119160</xdr:rowOff>
    </xdr:from>
    <xdr:ext cx="360" cy="216575"/>
    <xdr:pic>
      <xdr:nvPicPr>
        <xdr:cNvPr id="61" name="6 Imagen">
          <a:extLst>
            <a:ext uri="{FF2B5EF4-FFF2-40B4-BE49-F238E27FC236}">
              <a16:creationId xmlns:a16="http://schemas.microsoft.com/office/drawing/2014/main" id="{7C864483-B530-4022-8C15-B37EF4BAC5C9}"/>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262</xdr:row>
      <xdr:rowOff>124560</xdr:rowOff>
    </xdr:from>
    <xdr:ext cx="360" cy="254855"/>
    <xdr:pic>
      <xdr:nvPicPr>
        <xdr:cNvPr id="62" name="6 Imagen">
          <a:extLst>
            <a:ext uri="{FF2B5EF4-FFF2-40B4-BE49-F238E27FC236}">
              <a16:creationId xmlns:a16="http://schemas.microsoft.com/office/drawing/2014/main" id="{9EB53934-3FE9-42FA-AB4E-3D11B0E36129}"/>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262</xdr:row>
      <xdr:rowOff>119160</xdr:rowOff>
    </xdr:from>
    <xdr:ext cx="360" cy="216575"/>
    <xdr:pic>
      <xdr:nvPicPr>
        <xdr:cNvPr id="63" name="6 Imagen">
          <a:extLst>
            <a:ext uri="{FF2B5EF4-FFF2-40B4-BE49-F238E27FC236}">
              <a16:creationId xmlns:a16="http://schemas.microsoft.com/office/drawing/2014/main" id="{1220C495-CBE2-41AB-8DD5-AAEDB479604D}"/>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262</xdr:row>
      <xdr:rowOff>124560</xdr:rowOff>
    </xdr:from>
    <xdr:ext cx="360" cy="254855"/>
    <xdr:pic>
      <xdr:nvPicPr>
        <xdr:cNvPr id="64" name="6 Imagen">
          <a:extLst>
            <a:ext uri="{FF2B5EF4-FFF2-40B4-BE49-F238E27FC236}">
              <a16:creationId xmlns:a16="http://schemas.microsoft.com/office/drawing/2014/main" id="{C84D830B-CD78-4139-9264-FF536236FC21}"/>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262</xdr:row>
      <xdr:rowOff>119160</xdr:rowOff>
    </xdr:from>
    <xdr:ext cx="360" cy="216575"/>
    <xdr:pic>
      <xdr:nvPicPr>
        <xdr:cNvPr id="65" name="6 Imagen">
          <a:extLst>
            <a:ext uri="{FF2B5EF4-FFF2-40B4-BE49-F238E27FC236}">
              <a16:creationId xmlns:a16="http://schemas.microsoft.com/office/drawing/2014/main" id="{155ABBC6-306F-4ABC-B35B-261712966EC5}"/>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263</xdr:row>
      <xdr:rowOff>124560</xdr:rowOff>
    </xdr:from>
    <xdr:ext cx="360" cy="254855"/>
    <xdr:pic>
      <xdr:nvPicPr>
        <xdr:cNvPr id="66" name="6 Imagen">
          <a:extLst>
            <a:ext uri="{FF2B5EF4-FFF2-40B4-BE49-F238E27FC236}">
              <a16:creationId xmlns:a16="http://schemas.microsoft.com/office/drawing/2014/main" id="{2CB7BE39-F277-452A-9DC1-7AE2FBC4A28A}"/>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263</xdr:row>
      <xdr:rowOff>119160</xdr:rowOff>
    </xdr:from>
    <xdr:ext cx="360" cy="216575"/>
    <xdr:pic>
      <xdr:nvPicPr>
        <xdr:cNvPr id="67" name="6 Imagen">
          <a:extLst>
            <a:ext uri="{FF2B5EF4-FFF2-40B4-BE49-F238E27FC236}">
              <a16:creationId xmlns:a16="http://schemas.microsoft.com/office/drawing/2014/main" id="{8D18B714-49C5-4BAA-8D56-0E722B093AC9}"/>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263</xdr:row>
      <xdr:rowOff>124560</xdr:rowOff>
    </xdr:from>
    <xdr:ext cx="360" cy="254855"/>
    <xdr:pic>
      <xdr:nvPicPr>
        <xdr:cNvPr id="68" name="6 Imagen">
          <a:extLst>
            <a:ext uri="{FF2B5EF4-FFF2-40B4-BE49-F238E27FC236}">
              <a16:creationId xmlns:a16="http://schemas.microsoft.com/office/drawing/2014/main" id="{BF6E7EFB-6CDA-4173-A5B3-487FE548EF43}"/>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263</xdr:row>
      <xdr:rowOff>119160</xdr:rowOff>
    </xdr:from>
    <xdr:ext cx="360" cy="216575"/>
    <xdr:pic>
      <xdr:nvPicPr>
        <xdr:cNvPr id="69" name="6 Imagen">
          <a:extLst>
            <a:ext uri="{FF2B5EF4-FFF2-40B4-BE49-F238E27FC236}">
              <a16:creationId xmlns:a16="http://schemas.microsoft.com/office/drawing/2014/main" id="{D96200DB-BF18-4618-BBCA-AC942616C7E5}"/>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264</xdr:row>
      <xdr:rowOff>124560</xdr:rowOff>
    </xdr:from>
    <xdr:ext cx="360" cy="254855"/>
    <xdr:pic>
      <xdr:nvPicPr>
        <xdr:cNvPr id="70" name="6 Imagen">
          <a:extLst>
            <a:ext uri="{FF2B5EF4-FFF2-40B4-BE49-F238E27FC236}">
              <a16:creationId xmlns:a16="http://schemas.microsoft.com/office/drawing/2014/main" id="{1C8E1EDE-DE86-423D-A2DB-B9A8DD4761E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264</xdr:row>
      <xdr:rowOff>119160</xdr:rowOff>
    </xdr:from>
    <xdr:ext cx="360" cy="216575"/>
    <xdr:pic>
      <xdr:nvPicPr>
        <xdr:cNvPr id="71" name="6 Imagen">
          <a:extLst>
            <a:ext uri="{FF2B5EF4-FFF2-40B4-BE49-F238E27FC236}">
              <a16:creationId xmlns:a16="http://schemas.microsoft.com/office/drawing/2014/main" id="{0AB3DFCE-7940-4569-8388-EF8DA1EDC5DE}"/>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264</xdr:row>
      <xdr:rowOff>124560</xdr:rowOff>
    </xdr:from>
    <xdr:ext cx="360" cy="254855"/>
    <xdr:pic>
      <xdr:nvPicPr>
        <xdr:cNvPr id="72" name="6 Imagen">
          <a:extLst>
            <a:ext uri="{FF2B5EF4-FFF2-40B4-BE49-F238E27FC236}">
              <a16:creationId xmlns:a16="http://schemas.microsoft.com/office/drawing/2014/main" id="{E3E61351-4729-4D0A-A951-156AB5FFBA16}"/>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264</xdr:row>
      <xdr:rowOff>119160</xdr:rowOff>
    </xdr:from>
    <xdr:ext cx="360" cy="216575"/>
    <xdr:pic>
      <xdr:nvPicPr>
        <xdr:cNvPr id="73" name="6 Imagen">
          <a:extLst>
            <a:ext uri="{FF2B5EF4-FFF2-40B4-BE49-F238E27FC236}">
              <a16:creationId xmlns:a16="http://schemas.microsoft.com/office/drawing/2014/main" id="{09285687-BC71-40AB-8F11-8E99FE82975B}"/>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265</xdr:row>
      <xdr:rowOff>124560</xdr:rowOff>
    </xdr:from>
    <xdr:ext cx="360" cy="254855"/>
    <xdr:pic>
      <xdr:nvPicPr>
        <xdr:cNvPr id="74" name="6 Imagen">
          <a:extLst>
            <a:ext uri="{FF2B5EF4-FFF2-40B4-BE49-F238E27FC236}">
              <a16:creationId xmlns:a16="http://schemas.microsoft.com/office/drawing/2014/main" id="{CA6BF7E6-EC2E-4789-AD4D-AD88BAB9308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265</xdr:row>
      <xdr:rowOff>119160</xdr:rowOff>
    </xdr:from>
    <xdr:ext cx="360" cy="216575"/>
    <xdr:pic>
      <xdr:nvPicPr>
        <xdr:cNvPr id="75" name="6 Imagen">
          <a:extLst>
            <a:ext uri="{FF2B5EF4-FFF2-40B4-BE49-F238E27FC236}">
              <a16:creationId xmlns:a16="http://schemas.microsoft.com/office/drawing/2014/main" id="{BB5FBF7D-ED9D-4163-91C6-DF50379BA642}"/>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265</xdr:row>
      <xdr:rowOff>124560</xdr:rowOff>
    </xdr:from>
    <xdr:ext cx="360" cy="254855"/>
    <xdr:pic>
      <xdr:nvPicPr>
        <xdr:cNvPr id="76" name="6 Imagen">
          <a:extLst>
            <a:ext uri="{FF2B5EF4-FFF2-40B4-BE49-F238E27FC236}">
              <a16:creationId xmlns:a16="http://schemas.microsoft.com/office/drawing/2014/main" id="{49020360-A178-48E8-9B9A-DEFF8F6B1ADE}"/>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265</xdr:row>
      <xdr:rowOff>119160</xdr:rowOff>
    </xdr:from>
    <xdr:ext cx="360" cy="216575"/>
    <xdr:pic>
      <xdr:nvPicPr>
        <xdr:cNvPr id="77" name="6 Imagen">
          <a:extLst>
            <a:ext uri="{FF2B5EF4-FFF2-40B4-BE49-F238E27FC236}">
              <a16:creationId xmlns:a16="http://schemas.microsoft.com/office/drawing/2014/main" id="{D08E4359-D667-4B10-BA46-C783BEC354F4}"/>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266</xdr:row>
      <xdr:rowOff>124560</xdr:rowOff>
    </xdr:from>
    <xdr:ext cx="360" cy="254855"/>
    <xdr:pic>
      <xdr:nvPicPr>
        <xdr:cNvPr id="78" name="6 Imagen">
          <a:extLst>
            <a:ext uri="{FF2B5EF4-FFF2-40B4-BE49-F238E27FC236}">
              <a16:creationId xmlns:a16="http://schemas.microsoft.com/office/drawing/2014/main" id="{08E093A6-3001-4776-8EA9-B77AA7474CAC}"/>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266</xdr:row>
      <xdr:rowOff>119160</xdr:rowOff>
    </xdr:from>
    <xdr:ext cx="360" cy="216575"/>
    <xdr:pic>
      <xdr:nvPicPr>
        <xdr:cNvPr id="79" name="6 Imagen">
          <a:extLst>
            <a:ext uri="{FF2B5EF4-FFF2-40B4-BE49-F238E27FC236}">
              <a16:creationId xmlns:a16="http://schemas.microsoft.com/office/drawing/2014/main" id="{EAA3CA4A-67BA-41DE-A875-1611660318A8}"/>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266</xdr:row>
      <xdr:rowOff>124560</xdr:rowOff>
    </xdr:from>
    <xdr:ext cx="360" cy="254855"/>
    <xdr:pic>
      <xdr:nvPicPr>
        <xdr:cNvPr id="80" name="6 Imagen">
          <a:extLst>
            <a:ext uri="{FF2B5EF4-FFF2-40B4-BE49-F238E27FC236}">
              <a16:creationId xmlns:a16="http://schemas.microsoft.com/office/drawing/2014/main" id="{30EA541B-30B5-44E9-848C-EF0B7DDE6EED}"/>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266</xdr:row>
      <xdr:rowOff>119160</xdr:rowOff>
    </xdr:from>
    <xdr:ext cx="360" cy="216575"/>
    <xdr:pic>
      <xdr:nvPicPr>
        <xdr:cNvPr id="81" name="6 Imagen">
          <a:extLst>
            <a:ext uri="{FF2B5EF4-FFF2-40B4-BE49-F238E27FC236}">
              <a16:creationId xmlns:a16="http://schemas.microsoft.com/office/drawing/2014/main" id="{18561CAC-05CF-4B17-8D8B-286F6C4F397B}"/>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270</xdr:row>
      <xdr:rowOff>124560</xdr:rowOff>
    </xdr:from>
    <xdr:ext cx="360" cy="254855"/>
    <xdr:pic>
      <xdr:nvPicPr>
        <xdr:cNvPr id="82" name="6 Imagen">
          <a:extLst>
            <a:ext uri="{FF2B5EF4-FFF2-40B4-BE49-F238E27FC236}">
              <a16:creationId xmlns:a16="http://schemas.microsoft.com/office/drawing/2014/main" id="{EFC0F4BE-4FC9-4E49-B688-9659CFDCB101}"/>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270</xdr:row>
      <xdr:rowOff>119160</xdr:rowOff>
    </xdr:from>
    <xdr:ext cx="360" cy="216575"/>
    <xdr:pic>
      <xdr:nvPicPr>
        <xdr:cNvPr id="83" name="6 Imagen">
          <a:extLst>
            <a:ext uri="{FF2B5EF4-FFF2-40B4-BE49-F238E27FC236}">
              <a16:creationId xmlns:a16="http://schemas.microsoft.com/office/drawing/2014/main" id="{9F2429E2-4581-4DB9-B6E8-36A5AA30D79B}"/>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270</xdr:row>
      <xdr:rowOff>124560</xdr:rowOff>
    </xdr:from>
    <xdr:ext cx="360" cy="254855"/>
    <xdr:pic>
      <xdr:nvPicPr>
        <xdr:cNvPr id="84" name="6 Imagen">
          <a:extLst>
            <a:ext uri="{FF2B5EF4-FFF2-40B4-BE49-F238E27FC236}">
              <a16:creationId xmlns:a16="http://schemas.microsoft.com/office/drawing/2014/main" id="{2EC98BAE-6181-4645-A99B-7B06F9B8D426}"/>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270</xdr:row>
      <xdr:rowOff>119160</xdr:rowOff>
    </xdr:from>
    <xdr:ext cx="360" cy="216575"/>
    <xdr:pic>
      <xdr:nvPicPr>
        <xdr:cNvPr id="85" name="6 Imagen">
          <a:extLst>
            <a:ext uri="{FF2B5EF4-FFF2-40B4-BE49-F238E27FC236}">
              <a16:creationId xmlns:a16="http://schemas.microsoft.com/office/drawing/2014/main" id="{B6EA768E-A9B1-4DFF-85A8-D1EE00BD15C2}"/>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271</xdr:row>
      <xdr:rowOff>124560</xdr:rowOff>
    </xdr:from>
    <xdr:ext cx="360" cy="254855"/>
    <xdr:pic>
      <xdr:nvPicPr>
        <xdr:cNvPr id="86" name="6 Imagen">
          <a:extLst>
            <a:ext uri="{FF2B5EF4-FFF2-40B4-BE49-F238E27FC236}">
              <a16:creationId xmlns:a16="http://schemas.microsoft.com/office/drawing/2014/main" id="{50A3877C-7C60-4040-AAB6-B6CF9F556E22}"/>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271</xdr:row>
      <xdr:rowOff>119160</xdr:rowOff>
    </xdr:from>
    <xdr:ext cx="360" cy="216575"/>
    <xdr:pic>
      <xdr:nvPicPr>
        <xdr:cNvPr id="87" name="6 Imagen">
          <a:extLst>
            <a:ext uri="{FF2B5EF4-FFF2-40B4-BE49-F238E27FC236}">
              <a16:creationId xmlns:a16="http://schemas.microsoft.com/office/drawing/2014/main" id="{B1F08F0D-551F-447C-90C6-63EFF215399D}"/>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271</xdr:row>
      <xdr:rowOff>124560</xdr:rowOff>
    </xdr:from>
    <xdr:ext cx="360" cy="254855"/>
    <xdr:pic>
      <xdr:nvPicPr>
        <xdr:cNvPr id="88" name="6 Imagen">
          <a:extLst>
            <a:ext uri="{FF2B5EF4-FFF2-40B4-BE49-F238E27FC236}">
              <a16:creationId xmlns:a16="http://schemas.microsoft.com/office/drawing/2014/main" id="{941C10AF-AAA8-4004-A79C-BFE26FF5B751}"/>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271</xdr:row>
      <xdr:rowOff>119160</xdr:rowOff>
    </xdr:from>
    <xdr:ext cx="360" cy="216575"/>
    <xdr:pic>
      <xdr:nvPicPr>
        <xdr:cNvPr id="89" name="6 Imagen">
          <a:extLst>
            <a:ext uri="{FF2B5EF4-FFF2-40B4-BE49-F238E27FC236}">
              <a16:creationId xmlns:a16="http://schemas.microsoft.com/office/drawing/2014/main" id="{168BCABF-3AB4-4CD7-BC28-902C18443426}"/>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272</xdr:row>
      <xdr:rowOff>124560</xdr:rowOff>
    </xdr:from>
    <xdr:ext cx="360" cy="254855"/>
    <xdr:pic>
      <xdr:nvPicPr>
        <xdr:cNvPr id="90" name="6 Imagen">
          <a:extLst>
            <a:ext uri="{FF2B5EF4-FFF2-40B4-BE49-F238E27FC236}">
              <a16:creationId xmlns:a16="http://schemas.microsoft.com/office/drawing/2014/main" id="{EFCAC807-71CD-4332-807F-42FD1AFB0282}"/>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272</xdr:row>
      <xdr:rowOff>119160</xdr:rowOff>
    </xdr:from>
    <xdr:ext cx="360" cy="216575"/>
    <xdr:pic>
      <xdr:nvPicPr>
        <xdr:cNvPr id="91" name="6 Imagen">
          <a:extLst>
            <a:ext uri="{FF2B5EF4-FFF2-40B4-BE49-F238E27FC236}">
              <a16:creationId xmlns:a16="http://schemas.microsoft.com/office/drawing/2014/main" id="{6E4CE6EF-DA90-450E-9A07-89F8688F3A9C}"/>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272</xdr:row>
      <xdr:rowOff>124560</xdr:rowOff>
    </xdr:from>
    <xdr:ext cx="360" cy="254855"/>
    <xdr:pic>
      <xdr:nvPicPr>
        <xdr:cNvPr id="92" name="6 Imagen">
          <a:extLst>
            <a:ext uri="{FF2B5EF4-FFF2-40B4-BE49-F238E27FC236}">
              <a16:creationId xmlns:a16="http://schemas.microsoft.com/office/drawing/2014/main" id="{F8B44425-AC4B-42ED-89BA-8073E76FA253}"/>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272</xdr:row>
      <xdr:rowOff>119160</xdr:rowOff>
    </xdr:from>
    <xdr:ext cx="360" cy="216575"/>
    <xdr:pic>
      <xdr:nvPicPr>
        <xdr:cNvPr id="93" name="6 Imagen">
          <a:extLst>
            <a:ext uri="{FF2B5EF4-FFF2-40B4-BE49-F238E27FC236}">
              <a16:creationId xmlns:a16="http://schemas.microsoft.com/office/drawing/2014/main" id="{DAB9BCFE-A4C6-496E-9889-72814702BACC}"/>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94" name="6 Imagen">
          <a:extLst>
            <a:ext uri="{FF2B5EF4-FFF2-40B4-BE49-F238E27FC236}">
              <a16:creationId xmlns:a16="http://schemas.microsoft.com/office/drawing/2014/main" id="{39A7D129-B274-49E4-A050-A7FC0B6F2152}"/>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95" name="6 Imagen">
          <a:extLst>
            <a:ext uri="{FF2B5EF4-FFF2-40B4-BE49-F238E27FC236}">
              <a16:creationId xmlns:a16="http://schemas.microsoft.com/office/drawing/2014/main" id="{264A1409-129D-4C3C-8A06-93045FCF252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96" name="6 Imagen">
          <a:extLst>
            <a:ext uri="{FF2B5EF4-FFF2-40B4-BE49-F238E27FC236}">
              <a16:creationId xmlns:a16="http://schemas.microsoft.com/office/drawing/2014/main" id="{418E385A-61BB-4492-BF54-B38658A2BBBF}"/>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97" name="6 Imagen">
          <a:extLst>
            <a:ext uri="{FF2B5EF4-FFF2-40B4-BE49-F238E27FC236}">
              <a16:creationId xmlns:a16="http://schemas.microsoft.com/office/drawing/2014/main" id="{5AACCBFA-AD38-4287-92A4-16EB6B4CF4A6}"/>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98" name="6 Imagen">
          <a:extLst>
            <a:ext uri="{FF2B5EF4-FFF2-40B4-BE49-F238E27FC236}">
              <a16:creationId xmlns:a16="http://schemas.microsoft.com/office/drawing/2014/main" id="{EC45CEBB-4416-4591-A6B3-8790BADD2386}"/>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99" name="6 Imagen">
          <a:extLst>
            <a:ext uri="{FF2B5EF4-FFF2-40B4-BE49-F238E27FC236}">
              <a16:creationId xmlns:a16="http://schemas.microsoft.com/office/drawing/2014/main" id="{50C57CF1-7BB2-46D9-A30D-52D4F6971234}"/>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100" name="6 Imagen">
          <a:extLst>
            <a:ext uri="{FF2B5EF4-FFF2-40B4-BE49-F238E27FC236}">
              <a16:creationId xmlns:a16="http://schemas.microsoft.com/office/drawing/2014/main" id="{D9807114-3E7A-4299-A579-18F5DEF64142}"/>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101" name="6 Imagen">
          <a:extLst>
            <a:ext uri="{FF2B5EF4-FFF2-40B4-BE49-F238E27FC236}">
              <a16:creationId xmlns:a16="http://schemas.microsoft.com/office/drawing/2014/main" id="{85D65261-7083-470B-975B-0DF23856A583}"/>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102" name="6 Imagen">
          <a:extLst>
            <a:ext uri="{FF2B5EF4-FFF2-40B4-BE49-F238E27FC236}">
              <a16:creationId xmlns:a16="http://schemas.microsoft.com/office/drawing/2014/main" id="{A37A6375-8F69-45C3-BC2C-ED35F61F9B51}"/>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103" name="6 Imagen">
          <a:extLst>
            <a:ext uri="{FF2B5EF4-FFF2-40B4-BE49-F238E27FC236}">
              <a16:creationId xmlns:a16="http://schemas.microsoft.com/office/drawing/2014/main" id="{4146433D-EA3B-4709-AABB-1504D9FF88E3}"/>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104" name="6 Imagen">
          <a:extLst>
            <a:ext uri="{FF2B5EF4-FFF2-40B4-BE49-F238E27FC236}">
              <a16:creationId xmlns:a16="http://schemas.microsoft.com/office/drawing/2014/main" id="{9947D092-79B9-4133-8AB4-C6019BFFEFCA}"/>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105" name="6 Imagen">
          <a:extLst>
            <a:ext uri="{FF2B5EF4-FFF2-40B4-BE49-F238E27FC236}">
              <a16:creationId xmlns:a16="http://schemas.microsoft.com/office/drawing/2014/main" id="{47210EDB-D0AF-47AD-8EAE-49AC4AE4F211}"/>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106" name="6 Imagen">
          <a:extLst>
            <a:ext uri="{FF2B5EF4-FFF2-40B4-BE49-F238E27FC236}">
              <a16:creationId xmlns:a16="http://schemas.microsoft.com/office/drawing/2014/main" id="{6A772D56-24B1-4987-980B-20C257C047B4}"/>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107" name="6 Imagen">
          <a:extLst>
            <a:ext uri="{FF2B5EF4-FFF2-40B4-BE49-F238E27FC236}">
              <a16:creationId xmlns:a16="http://schemas.microsoft.com/office/drawing/2014/main" id="{FEBCE24B-58DD-4214-9B67-92E49FA21BF4}"/>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108" name="6 Imagen">
          <a:extLst>
            <a:ext uri="{FF2B5EF4-FFF2-40B4-BE49-F238E27FC236}">
              <a16:creationId xmlns:a16="http://schemas.microsoft.com/office/drawing/2014/main" id="{CCC5BE84-8FD2-4EFB-A643-D19B74B8A5F2}"/>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109" name="6 Imagen">
          <a:extLst>
            <a:ext uri="{FF2B5EF4-FFF2-40B4-BE49-F238E27FC236}">
              <a16:creationId xmlns:a16="http://schemas.microsoft.com/office/drawing/2014/main" id="{5F7B6E7F-AE45-4D11-9E22-B585E9477995}"/>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110" name="6 Imagen">
          <a:extLst>
            <a:ext uri="{FF2B5EF4-FFF2-40B4-BE49-F238E27FC236}">
              <a16:creationId xmlns:a16="http://schemas.microsoft.com/office/drawing/2014/main" id="{F17D2B68-667C-4E39-8435-00F058A05869}"/>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111" name="6 Imagen">
          <a:extLst>
            <a:ext uri="{FF2B5EF4-FFF2-40B4-BE49-F238E27FC236}">
              <a16:creationId xmlns:a16="http://schemas.microsoft.com/office/drawing/2014/main" id="{275F3933-D73B-4C9A-AEB7-5524E7325177}"/>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6</xdr:col>
      <xdr:colOff>0</xdr:colOff>
      <xdr:row>249</xdr:row>
      <xdr:rowOff>124560</xdr:rowOff>
    </xdr:from>
    <xdr:ext cx="360" cy="254855"/>
    <xdr:pic>
      <xdr:nvPicPr>
        <xdr:cNvPr id="112" name="6 Imagen">
          <a:extLst>
            <a:ext uri="{FF2B5EF4-FFF2-40B4-BE49-F238E27FC236}">
              <a16:creationId xmlns:a16="http://schemas.microsoft.com/office/drawing/2014/main" id="{F0A1745A-0A41-44CC-AD72-C067478F588A}"/>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6</xdr:col>
      <xdr:colOff>0</xdr:colOff>
      <xdr:row>249</xdr:row>
      <xdr:rowOff>119160</xdr:rowOff>
    </xdr:from>
    <xdr:ext cx="360" cy="216575"/>
    <xdr:pic>
      <xdr:nvPicPr>
        <xdr:cNvPr id="113" name="6 Imagen">
          <a:extLst>
            <a:ext uri="{FF2B5EF4-FFF2-40B4-BE49-F238E27FC236}">
              <a16:creationId xmlns:a16="http://schemas.microsoft.com/office/drawing/2014/main" id="{76D47AB6-B6AB-485A-B984-048A96B0AFB1}"/>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252</xdr:row>
      <xdr:rowOff>124560</xdr:rowOff>
    </xdr:from>
    <xdr:ext cx="360" cy="254855"/>
    <xdr:pic>
      <xdr:nvPicPr>
        <xdr:cNvPr id="132" name="6 Imagen">
          <a:extLst>
            <a:ext uri="{FF2B5EF4-FFF2-40B4-BE49-F238E27FC236}">
              <a16:creationId xmlns:a16="http://schemas.microsoft.com/office/drawing/2014/main" id="{755F99C9-F966-427A-AF24-452899AA03F9}"/>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252</xdr:row>
      <xdr:rowOff>119160</xdr:rowOff>
    </xdr:from>
    <xdr:ext cx="360" cy="216575"/>
    <xdr:pic>
      <xdr:nvPicPr>
        <xdr:cNvPr id="133" name="6 Imagen">
          <a:extLst>
            <a:ext uri="{FF2B5EF4-FFF2-40B4-BE49-F238E27FC236}">
              <a16:creationId xmlns:a16="http://schemas.microsoft.com/office/drawing/2014/main" id="{DAD70419-147B-49E9-8ADA-9FFA9DCFA88F}"/>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252</xdr:row>
      <xdr:rowOff>124560</xdr:rowOff>
    </xdr:from>
    <xdr:ext cx="360" cy="254855"/>
    <xdr:pic>
      <xdr:nvPicPr>
        <xdr:cNvPr id="134" name="6 Imagen">
          <a:extLst>
            <a:ext uri="{FF2B5EF4-FFF2-40B4-BE49-F238E27FC236}">
              <a16:creationId xmlns:a16="http://schemas.microsoft.com/office/drawing/2014/main" id="{83014C3D-E320-46F4-8806-0EB5D9D9F01E}"/>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252</xdr:row>
      <xdr:rowOff>119160</xdr:rowOff>
    </xdr:from>
    <xdr:ext cx="360" cy="216575"/>
    <xdr:pic>
      <xdr:nvPicPr>
        <xdr:cNvPr id="135" name="6 Imagen">
          <a:extLst>
            <a:ext uri="{FF2B5EF4-FFF2-40B4-BE49-F238E27FC236}">
              <a16:creationId xmlns:a16="http://schemas.microsoft.com/office/drawing/2014/main" id="{4B3B3094-702D-4190-9D03-4E063C3AB81C}"/>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252</xdr:row>
      <xdr:rowOff>124560</xdr:rowOff>
    </xdr:from>
    <xdr:ext cx="360" cy="254855"/>
    <xdr:pic>
      <xdr:nvPicPr>
        <xdr:cNvPr id="136" name="6 Imagen">
          <a:extLst>
            <a:ext uri="{FF2B5EF4-FFF2-40B4-BE49-F238E27FC236}">
              <a16:creationId xmlns:a16="http://schemas.microsoft.com/office/drawing/2014/main" id="{F9C23098-9A88-4550-968A-E17802079A8E}"/>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252</xdr:row>
      <xdr:rowOff>119160</xdr:rowOff>
    </xdr:from>
    <xdr:ext cx="360" cy="216575"/>
    <xdr:pic>
      <xdr:nvPicPr>
        <xdr:cNvPr id="137" name="6 Imagen">
          <a:extLst>
            <a:ext uri="{FF2B5EF4-FFF2-40B4-BE49-F238E27FC236}">
              <a16:creationId xmlns:a16="http://schemas.microsoft.com/office/drawing/2014/main" id="{A8D0F2D7-5FCE-4BB8-86EF-60CFB9A0592B}"/>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252</xdr:row>
      <xdr:rowOff>124560</xdr:rowOff>
    </xdr:from>
    <xdr:ext cx="360" cy="254855"/>
    <xdr:pic>
      <xdr:nvPicPr>
        <xdr:cNvPr id="138" name="6 Imagen">
          <a:extLst>
            <a:ext uri="{FF2B5EF4-FFF2-40B4-BE49-F238E27FC236}">
              <a16:creationId xmlns:a16="http://schemas.microsoft.com/office/drawing/2014/main" id="{00CB688A-2697-462F-9E4F-EAE2D5D54FD0}"/>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252</xdr:row>
      <xdr:rowOff>119160</xdr:rowOff>
    </xdr:from>
    <xdr:ext cx="360" cy="216575"/>
    <xdr:pic>
      <xdr:nvPicPr>
        <xdr:cNvPr id="139" name="6 Imagen">
          <a:extLst>
            <a:ext uri="{FF2B5EF4-FFF2-40B4-BE49-F238E27FC236}">
              <a16:creationId xmlns:a16="http://schemas.microsoft.com/office/drawing/2014/main" id="{B0253AC1-8D78-47CC-85C2-E3B11ECD9213}"/>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253</xdr:row>
      <xdr:rowOff>124560</xdr:rowOff>
    </xdr:from>
    <xdr:ext cx="360" cy="254855"/>
    <xdr:pic>
      <xdr:nvPicPr>
        <xdr:cNvPr id="140" name="6 Imagen">
          <a:extLst>
            <a:ext uri="{FF2B5EF4-FFF2-40B4-BE49-F238E27FC236}">
              <a16:creationId xmlns:a16="http://schemas.microsoft.com/office/drawing/2014/main" id="{6620120A-DF9A-47C4-A36F-17FCCC33EE55}"/>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253</xdr:row>
      <xdr:rowOff>119160</xdr:rowOff>
    </xdr:from>
    <xdr:ext cx="360" cy="216575"/>
    <xdr:pic>
      <xdr:nvPicPr>
        <xdr:cNvPr id="141" name="6 Imagen">
          <a:extLst>
            <a:ext uri="{FF2B5EF4-FFF2-40B4-BE49-F238E27FC236}">
              <a16:creationId xmlns:a16="http://schemas.microsoft.com/office/drawing/2014/main" id="{F4E16E9E-DC19-4D79-8A16-E5FFDE6DE1F7}"/>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253</xdr:row>
      <xdr:rowOff>124560</xdr:rowOff>
    </xdr:from>
    <xdr:ext cx="360" cy="254855"/>
    <xdr:pic>
      <xdr:nvPicPr>
        <xdr:cNvPr id="142" name="6 Imagen">
          <a:extLst>
            <a:ext uri="{FF2B5EF4-FFF2-40B4-BE49-F238E27FC236}">
              <a16:creationId xmlns:a16="http://schemas.microsoft.com/office/drawing/2014/main" id="{CF9282DC-AD06-4C9F-B89F-BD9F9634EE53}"/>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253</xdr:row>
      <xdr:rowOff>119160</xdr:rowOff>
    </xdr:from>
    <xdr:ext cx="360" cy="216575"/>
    <xdr:pic>
      <xdr:nvPicPr>
        <xdr:cNvPr id="143" name="6 Imagen">
          <a:extLst>
            <a:ext uri="{FF2B5EF4-FFF2-40B4-BE49-F238E27FC236}">
              <a16:creationId xmlns:a16="http://schemas.microsoft.com/office/drawing/2014/main" id="{102D79E7-5CE3-4119-8BA2-C140AC459F8D}"/>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253</xdr:row>
      <xdr:rowOff>124560</xdr:rowOff>
    </xdr:from>
    <xdr:ext cx="360" cy="254855"/>
    <xdr:pic>
      <xdr:nvPicPr>
        <xdr:cNvPr id="144" name="6 Imagen">
          <a:extLst>
            <a:ext uri="{FF2B5EF4-FFF2-40B4-BE49-F238E27FC236}">
              <a16:creationId xmlns:a16="http://schemas.microsoft.com/office/drawing/2014/main" id="{88950D06-DBFF-4DEF-941C-E6D45B2FF8DE}"/>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253</xdr:row>
      <xdr:rowOff>119160</xdr:rowOff>
    </xdr:from>
    <xdr:ext cx="360" cy="216575"/>
    <xdr:pic>
      <xdr:nvPicPr>
        <xdr:cNvPr id="145" name="6 Imagen">
          <a:extLst>
            <a:ext uri="{FF2B5EF4-FFF2-40B4-BE49-F238E27FC236}">
              <a16:creationId xmlns:a16="http://schemas.microsoft.com/office/drawing/2014/main" id="{F4D751F4-334B-4847-8E9C-DBA2F56B58C2}"/>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253</xdr:row>
      <xdr:rowOff>124560</xdr:rowOff>
    </xdr:from>
    <xdr:ext cx="360" cy="254855"/>
    <xdr:pic>
      <xdr:nvPicPr>
        <xdr:cNvPr id="146" name="6 Imagen">
          <a:extLst>
            <a:ext uri="{FF2B5EF4-FFF2-40B4-BE49-F238E27FC236}">
              <a16:creationId xmlns:a16="http://schemas.microsoft.com/office/drawing/2014/main" id="{9F715464-47B9-434B-AAB7-E0980528E42E}"/>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253</xdr:row>
      <xdr:rowOff>119160</xdr:rowOff>
    </xdr:from>
    <xdr:ext cx="360" cy="216575"/>
    <xdr:pic>
      <xdr:nvPicPr>
        <xdr:cNvPr id="147" name="6 Imagen">
          <a:extLst>
            <a:ext uri="{FF2B5EF4-FFF2-40B4-BE49-F238E27FC236}">
              <a16:creationId xmlns:a16="http://schemas.microsoft.com/office/drawing/2014/main" id="{4F60C183-DFC5-46EC-A4F8-4A0688868580}"/>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254</xdr:row>
      <xdr:rowOff>124560</xdr:rowOff>
    </xdr:from>
    <xdr:ext cx="360" cy="254855"/>
    <xdr:pic>
      <xdr:nvPicPr>
        <xdr:cNvPr id="148" name="6 Imagen">
          <a:extLst>
            <a:ext uri="{FF2B5EF4-FFF2-40B4-BE49-F238E27FC236}">
              <a16:creationId xmlns:a16="http://schemas.microsoft.com/office/drawing/2014/main" id="{5355F24E-8B19-41D5-82D2-DE598B94988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254</xdr:row>
      <xdr:rowOff>119160</xdr:rowOff>
    </xdr:from>
    <xdr:ext cx="360" cy="216575"/>
    <xdr:pic>
      <xdr:nvPicPr>
        <xdr:cNvPr id="149" name="6 Imagen">
          <a:extLst>
            <a:ext uri="{FF2B5EF4-FFF2-40B4-BE49-F238E27FC236}">
              <a16:creationId xmlns:a16="http://schemas.microsoft.com/office/drawing/2014/main" id="{7B22E506-339A-4F17-9D87-F00169283C1F}"/>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254</xdr:row>
      <xdr:rowOff>124560</xdr:rowOff>
    </xdr:from>
    <xdr:ext cx="360" cy="254855"/>
    <xdr:pic>
      <xdr:nvPicPr>
        <xdr:cNvPr id="150" name="6 Imagen">
          <a:extLst>
            <a:ext uri="{FF2B5EF4-FFF2-40B4-BE49-F238E27FC236}">
              <a16:creationId xmlns:a16="http://schemas.microsoft.com/office/drawing/2014/main" id="{80DF90C2-6A9B-43D7-9A0D-6C469EA136F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254</xdr:row>
      <xdr:rowOff>119160</xdr:rowOff>
    </xdr:from>
    <xdr:ext cx="360" cy="216575"/>
    <xdr:pic>
      <xdr:nvPicPr>
        <xdr:cNvPr id="151" name="6 Imagen">
          <a:extLst>
            <a:ext uri="{FF2B5EF4-FFF2-40B4-BE49-F238E27FC236}">
              <a16:creationId xmlns:a16="http://schemas.microsoft.com/office/drawing/2014/main" id="{1CD9A388-A8BA-4DFE-85DF-D095616B2C84}"/>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254</xdr:row>
      <xdr:rowOff>124560</xdr:rowOff>
    </xdr:from>
    <xdr:ext cx="360" cy="254855"/>
    <xdr:pic>
      <xdr:nvPicPr>
        <xdr:cNvPr id="152" name="6 Imagen">
          <a:extLst>
            <a:ext uri="{FF2B5EF4-FFF2-40B4-BE49-F238E27FC236}">
              <a16:creationId xmlns:a16="http://schemas.microsoft.com/office/drawing/2014/main" id="{60157E0D-483E-425F-9755-C8FD95C3E3D0}"/>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254</xdr:row>
      <xdr:rowOff>119160</xdr:rowOff>
    </xdr:from>
    <xdr:ext cx="360" cy="216575"/>
    <xdr:pic>
      <xdr:nvPicPr>
        <xdr:cNvPr id="153" name="6 Imagen">
          <a:extLst>
            <a:ext uri="{FF2B5EF4-FFF2-40B4-BE49-F238E27FC236}">
              <a16:creationId xmlns:a16="http://schemas.microsoft.com/office/drawing/2014/main" id="{1277DD33-A03A-4C15-A2AB-8E4BE411DA0D}"/>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254</xdr:row>
      <xdr:rowOff>124560</xdr:rowOff>
    </xdr:from>
    <xdr:ext cx="360" cy="254855"/>
    <xdr:pic>
      <xdr:nvPicPr>
        <xdr:cNvPr id="154" name="6 Imagen">
          <a:extLst>
            <a:ext uri="{FF2B5EF4-FFF2-40B4-BE49-F238E27FC236}">
              <a16:creationId xmlns:a16="http://schemas.microsoft.com/office/drawing/2014/main" id="{126B49EE-15B3-433A-A0D7-22AC3E93F810}"/>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254</xdr:row>
      <xdr:rowOff>119160</xdr:rowOff>
    </xdr:from>
    <xdr:ext cx="360" cy="216575"/>
    <xdr:pic>
      <xdr:nvPicPr>
        <xdr:cNvPr id="155" name="6 Imagen">
          <a:extLst>
            <a:ext uri="{FF2B5EF4-FFF2-40B4-BE49-F238E27FC236}">
              <a16:creationId xmlns:a16="http://schemas.microsoft.com/office/drawing/2014/main" id="{C5A3CCDC-0C43-4230-9784-A6F559040BDC}"/>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255</xdr:row>
      <xdr:rowOff>124560</xdr:rowOff>
    </xdr:from>
    <xdr:ext cx="360" cy="254855"/>
    <xdr:pic>
      <xdr:nvPicPr>
        <xdr:cNvPr id="156" name="6 Imagen">
          <a:extLst>
            <a:ext uri="{FF2B5EF4-FFF2-40B4-BE49-F238E27FC236}">
              <a16:creationId xmlns:a16="http://schemas.microsoft.com/office/drawing/2014/main" id="{BB816A3E-8493-45CC-84EF-F062824EFF12}"/>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255</xdr:row>
      <xdr:rowOff>119160</xdr:rowOff>
    </xdr:from>
    <xdr:ext cx="360" cy="216575"/>
    <xdr:pic>
      <xdr:nvPicPr>
        <xdr:cNvPr id="157" name="6 Imagen">
          <a:extLst>
            <a:ext uri="{FF2B5EF4-FFF2-40B4-BE49-F238E27FC236}">
              <a16:creationId xmlns:a16="http://schemas.microsoft.com/office/drawing/2014/main" id="{8280072B-4DDC-4893-82FF-CB3FB0021497}"/>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255</xdr:row>
      <xdr:rowOff>124560</xdr:rowOff>
    </xdr:from>
    <xdr:ext cx="360" cy="254855"/>
    <xdr:pic>
      <xdr:nvPicPr>
        <xdr:cNvPr id="158" name="6 Imagen">
          <a:extLst>
            <a:ext uri="{FF2B5EF4-FFF2-40B4-BE49-F238E27FC236}">
              <a16:creationId xmlns:a16="http://schemas.microsoft.com/office/drawing/2014/main" id="{B0BCF671-1E4B-4649-87A9-B80E264F2E2E}"/>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255</xdr:row>
      <xdr:rowOff>119160</xdr:rowOff>
    </xdr:from>
    <xdr:ext cx="360" cy="216575"/>
    <xdr:pic>
      <xdr:nvPicPr>
        <xdr:cNvPr id="159" name="6 Imagen">
          <a:extLst>
            <a:ext uri="{FF2B5EF4-FFF2-40B4-BE49-F238E27FC236}">
              <a16:creationId xmlns:a16="http://schemas.microsoft.com/office/drawing/2014/main" id="{66662CD7-FC6A-424A-A656-F7D0454B2321}"/>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255</xdr:row>
      <xdr:rowOff>124560</xdr:rowOff>
    </xdr:from>
    <xdr:ext cx="360" cy="254855"/>
    <xdr:pic>
      <xdr:nvPicPr>
        <xdr:cNvPr id="160" name="6 Imagen">
          <a:extLst>
            <a:ext uri="{FF2B5EF4-FFF2-40B4-BE49-F238E27FC236}">
              <a16:creationId xmlns:a16="http://schemas.microsoft.com/office/drawing/2014/main" id="{8975E936-50A2-4ABB-A190-ECEF5BE14F70}"/>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255</xdr:row>
      <xdr:rowOff>119160</xdr:rowOff>
    </xdr:from>
    <xdr:ext cx="360" cy="216575"/>
    <xdr:pic>
      <xdr:nvPicPr>
        <xdr:cNvPr id="161" name="6 Imagen">
          <a:extLst>
            <a:ext uri="{FF2B5EF4-FFF2-40B4-BE49-F238E27FC236}">
              <a16:creationId xmlns:a16="http://schemas.microsoft.com/office/drawing/2014/main" id="{512EFD69-0A42-4FCF-8473-F9BC0FA509D0}"/>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255</xdr:row>
      <xdr:rowOff>124560</xdr:rowOff>
    </xdr:from>
    <xdr:ext cx="360" cy="254855"/>
    <xdr:pic>
      <xdr:nvPicPr>
        <xdr:cNvPr id="162" name="6 Imagen">
          <a:extLst>
            <a:ext uri="{FF2B5EF4-FFF2-40B4-BE49-F238E27FC236}">
              <a16:creationId xmlns:a16="http://schemas.microsoft.com/office/drawing/2014/main" id="{5D260C47-0A88-4146-B5BA-592CCE66E3C1}"/>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255</xdr:row>
      <xdr:rowOff>119160</xdr:rowOff>
    </xdr:from>
    <xdr:ext cx="360" cy="216575"/>
    <xdr:pic>
      <xdr:nvPicPr>
        <xdr:cNvPr id="163" name="6 Imagen">
          <a:extLst>
            <a:ext uri="{FF2B5EF4-FFF2-40B4-BE49-F238E27FC236}">
              <a16:creationId xmlns:a16="http://schemas.microsoft.com/office/drawing/2014/main" id="{8B7D2813-C080-4C69-8835-A388E634ADAA}"/>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256</xdr:row>
      <xdr:rowOff>124560</xdr:rowOff>
    </xdr:from>
    <xdr:ext cx="360" cy="254855"/>
    <xdr:pic>
      <xdr:nvPicPr>
        <xdr:cNvPr id="164" name="6 Imagen">
          <a:extLst>
            <a:ext uri="{FF2B5EF4-FFF2-40B4-BE49-F238E27FC236}">
              <a16:creationId xmlns:a16="http://schemas.microsoft.com/office/drawing/2014/main" id="{60D35140-E461-41E0-8F95-502F8A625F4E}"/>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256</xdr:row>
      <xdr:rowOff>119160</xdr:rowOff>
    </xdr:from>
    <xdr:ext cx="360" cy="216575"/>
    <xdr:pic>
      <xdr:nvPicPr>
        <xdr:cNvPr id="165" name="6 Imagen">
          <a:extLst>
            <a:ext uri="{FF2B5EF4-FFF2-40B4-BE49-F238E27FC236}">
              <a16:creationId xmlns:a16="http://schemas.microsoft.com/office/drawing/2014/main" id="{D3010B90-0C71-46EB-8FF2-AA8A38DEFF73}"/>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256</xdr:row>
      <xdr:rowOff>124560</xdr:rowOff>
    </xdr:from>
    <xdr:ext cx="360" cy="254855"/>
    <xdr:pic>
      <xdr:nvPicPr>
        <xdr:cNvPr id="166" name="6 Imagen">
          <a:extLst>
            <a:ext uri="{FF2B5EF4-FFF2-40B4-BE49-F238E27FC236}">
              <a16:creationId xmlns:a16="http://schemas.microsoft.com/office/drawing/2014/main" id="{D43B16EA-229A-4A37-A2F0-B0718E6BDAA9}"/>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256</xdr:row>
      <xdr:rowOff>119160</xdr:rowOff>
    </xdr:from>
    <xdr:ext cx="360" cy="216575"/>
    <xdr:pic>
      <xdr:nvPicPr>
        <xdr:cNvPr id="167" name="6 Imagen">
          <a:extLst>
            <a:ext uri="{FF2B5EF4-FFF2-40B4-BE49-F238E27FC236}">
              <a16:creationId xmlns:a16="http://schemas.microsoft.com/office/drawing/2014/main" id="{0B31FF90-7A97-42A3-B660-CC7AB82ED716}"/>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256</xdr:row>
      <xdr:rowOff>124560</xdr:rowOff>
    </xdr:from>
    <xdr:ext cx="360" cy="254855"/>
    <xdr:pic>
      <xdr:nvPicPr>
        <xdr:cNvPr id="168" name="6 Imagen">
          <a:extLst>
            <a:ext uri="{FF2B5EF4-FFF2-40B4-BE49-F238E27FC236}">
              <a16:creationId xmlns:a16="http://schemas.microsoft.com/office/drawing/2014/main" id="{E78E8AD4-26C8-44E7-88E1-C79847E89C23}"/>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256</xdr:row>
      <xdr:rowOff>119160</xdr:rowOff>
    </xdr:from>
    <xdr:ext cx="360" cy="216575"/>
    <xdr:pic>
      <xdr:nvPicPr>
        <xdr:cNvPr id="169" name="6 Imagen">
          <a:extLst>
            <a:ext uri="{FF2B5EF4-FFF2-40B4-BE49-F238E27FC236}">
              <a16:creationId xmlns:a16="http://schemas.microsoft.com/office/drawing/2014/main" id="{3FD33FA8-AF38-47A5-95EE-8D38475E0104}"/>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256</xdr:row>
      <xdr:rowOff>124560</xdr:rowOff>
    </xdr:from>
    <xdr:ext cx="360" cy="254855"/>
    <xdr:pic>
      <xdr:nvPicPr>
        <xdr:cNvPr id="170" name="6 Imagen">
          <a:extLst>
            <a:ext uri="{FF2B5EF4-FFF2-40B4-BE49-F238E27FC236}">
              <a16:creationId xmlns:a16="http://schemas.microsoft.com/office/drawing/2014/main" id="{61CCD2B9-9D9F-4C48-AB7B-9112A8E6F056}"/>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256</xdr:row>
      <xdr:rowOff>119160</xdr:rowOff>
    </xdr:from>
    <xdr:ext cx="360" cy="216575"/>
    <xdr:pic>
      <xdr:nvPicPr>
        <xdr:cNvPr id="171" name="6 Imagen">
          <a:extLst>
            <a:ext uri="{FF2B5EF4-FFF2-40B4-BE49-F238E27FC236}">
              <a16:creationId xmlns:a16="http://schemas.microsoft.com/office/drawing/2014/main" id="{1BF11F0C-ADE5-4260-803C-85CF94D09095}"/>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257</xdr:row>
      <xdr:rowOff>124560</xdr:rowOff>
    </xdr:from>
    <xdr:ext cx="360" cy="254855"/>
    <xdr:pic>
      <xdr:nvPicPr>
        <xdr:cNvPr id="172" name="6 Imagen">
          <a:extLst>
            <a:ext uri="{FF2B5EF4-FFF2-40B4-BE49-F238E27FC236}">
              <a16:creationId xmlns:a16="http://schemas.microsoft.com/office/drawing/2014/main" id="{11E30921-CBF5-4F74-882C-75A2C35AA1D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257</xdr:row>
      <xdr:rowOff>119160</xdr:rowOff>
    </xdr:from>
    <xdr:ext cx="360" cy="216575"/>
    <xdr:pic>
      <xdr:nvPicPr>
        <xdr:cNvPr id="173" name="6 Imagen">
          <a:extLst>
            <a:ext uri="{FF2B5EF4-FFF2-40B4-BE49-F238E27FC236}">
              <a16:creationId xmlns:a16="http://schemas.microsoft.com/office/drawing/2014/main" id="{28BF8C6B-0395-4F92-A5BC-668DAB16BF4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257</xdr:row>
      <xdr:rowOff>124560</xdr:rowOff>
    </xdr:from>
    <xdr:ext cx="360" cy="254855"/>
    <xdr:pic>
      <xdr:nvPicPr>
        <xdr:cNvPr id="174" name="6 Imagen">
          <a:extLst>
            <a:ext uri="{FF2B5EF4-FFF2-40B4-BE49-F238E27FC236}">
              <a16:creationId xmlns:a16="http://schemas.microsoft.com/office/drawing/2014/main" id="{94B40CCC-7973-4313-845C-53F7332994C4}"/>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257</xdr:row>
      <xdr:rowOff>119160</xdr:rowOff>
    </xdr:from>
    <xdr:ext cx="360" cy="216575"/>
    <xdr:pic>
      <xdr:nvPicPr>
        <xdr:cNvPr id="175" name="6 Imagen">
          <a:extLst>
            <a:ext uri="{FF2B5EF4-FFF2-40B4-BE49-F238E27FC236}">
              <a16:creationId xmlns:a16="http://schemas.microsoft.com/office/drawing/2014/main" id="{E46FB45E-88E2-4B1A-A963-FD22960015B7}"/>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257</xdr:row>
      <xdr:rowOff>124560</xdr:rowOff>
    </xdr:from>
    <xdr:ext cx="360" cy="254855"/>
    <xdr:pic>
      <xdr:nvPicPr>
        <xdr:cNvPr id="176" name="6 Imagen">
          <a:extLst>
            <a:ext uri="{FF2B5EF4-FFF2-40B4-BE49-F238E27FC236}">
              <a16:creationId xmlns:a16="http://schemas.microsoft.com/office/drawing/2014/main" id="{260C1221-8291-4DC9-88C8-44A4029A77F4}"/>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257</xdr:row>
      <xdr:rowOff>119160</xdr:rowOff>
    </xdr:from>
    <xdr:ext cx="360" cy="216575"/>
    <xdr:pic>
      <xdr:nvPicPr>
        <xdr:cNvPr id="177" name="6 Imagen">
          <a:extLst>
            <a:ext uri="{FF2B5EF4-FFF2-40B4-BE49-F238E27FC236}">
              <a16:creationId xmlns:a16="http://schemas.microsoft.com/office/drawing/2014/main" id="{FD856E9B-84C9-4A3A-BE38-80C12889D537}"/>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257</xdr:row>
      <xdr:rowOff>124560</xdr:rowOff>
    </xdr:from>
    <xdr:ext cx="360" cy="254855"/>
    <xdr:pic>
      <xdr:nvPicPr>
        <xdr:cNvPr id="178" name="6 Imagen">
          <a:extLst>
            <a:ext uri="{FF2B5EF4-FFF2-40B4-BE49-F238E27FC236}">
              <a16:creationId xmlns:a16="http://schemas.microsoft.com/office/drawing/2014/main" id="{AC43BEC7-8C53-4332-8983-54CB272C63A3}"/>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257</xdr:row>
      <xdr:rowOff>119160</xdr:rowOff>
    </xdr:from>
    <xdr:ext cx="360" cy="216575"/>
    <xdr:pic>
      <xdr:nvPicPr>
        <xdr:cNvPr id="179" name="6 Imagen">
          <a:extLst>
            <a:ext uri="{FF2B5EF4-FFF2-40B4-BE49-F238E27FC236}">
              <a16:creationId xmlns:a16="http://schemas.microsoft.com/office/drawing/2014/main" id="{BA91AA4C-4289-4D43-BBC4-3ED53FD7EA51}"/>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258</xdr:row>
      <xdr:rowOff>124560</xdr:rowOff>
    </xdr:from>
    <xdr:ext cx="360" cy="254855"/>
    <xdr:pic>
      <xdr:nvPicPr>
        <xdr:cNvPr id="180" name="6 Imagen">
          <a:extLst>
            <a:ext uri="{FF2B5EF4-FFF2-40B4-BE49-F238E27FC236}">
              <a16:creationId xmlns:a16="http://schemas.microsoft.com/office/drawing/2014/main" id="{472F57C0-03B7-4E38-B844-A031812CFDE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258</xdr:row>
      <xdr:rowOff>119160</xdr:rowOff>
    </xdr:from>
    <xdr:ext cx="360" cy="216575"/>
    <xdr:pic>
      <xdr:nvPicPr>
        <xdr:cNvPr id="181" name="6 Imagen">
          <a:extLst>
            <a:ext uri="{FF2B5EF4-FFF2-40B4-BE49-F238E27FC236}">
              <a16:creationId xmlns:a16="http://schemas.microsoft.com/office/drawing/2014/main" id="{5272D005-01B0-42A1-8F72-05D1548840B9}"/>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258</xdr:row>
      <xdr:rowOff>124560</xdr:rowOff>
    </xdr:from>
    <xdr:ext cx="360" cy="254855"/>
    <xdr:pic>
      <xdr:nvPicPr>
        <xdr:cNvPr id="182" name="6 Imagen">
          <a:extLst>
            <a:ext uri="{FF2B5EF4-FFF2-40B4-BE49-F238E27FC236}">
              <a16:creationId xmlns:a16="http://schemas.microsoft.com/office/drawing/2014/main" id="{20A35412-E4CE-4F0D-9E4F-39C0548E2353}"/>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258</xdr:row>
      <xdr:rowOff>119160</xdr:rowOff>
    </xdr:from>
    <xdr:ext cx="360" cy="216575"/>
    <xdr:pic>
      <xdr:nvPicPr>
        <xdr:cNvPr id="183" name="6 Imagen">
          <a:extLst>
            <a:ext uri="{FF2B5EF4-FFF2-40B4-BE49-F238E27FC236}">
              <a16:creationId xmlns:a16="http://schemas.microsoft.com/office/drawing/2014/main" id="{E4644048-78E1-40DF-BD7C-B573B7710AEE}"/>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258</xdr:row>
      <xdr:rowOff>124560</xdr:rowOff>
    </xdr:from>
    <xdr:ext cx="360" cy="254855"/>
    <xdr:pic>
      <xdr:nvPicPr>
        <xdr:cNvPr id="184" name="6 Imagen">
          <a:extLst>
            <a:ext uri="{FF2B5EF4-FFF2-40B4-BE49-F238E27FC236}">
              <a16:creationId xmlns:a16="http://schemas.microsoft.com/office/drawing/2014/main" id="{E5EA8BFE-4972-481A-ADDD-076BAD453C02}"/>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258</xdr:row>
      <xdr:rowOff>119160</xdr:rowOff>
    </xdr:from>
    <xdr:ext cx="360" cy="216575"/>
    <xdr:pic>
      <xdr:nvPicPr>
        <xdr:cNvPr id="185" name="6 Imagen">
          <a:extLst>
            <a:ext uri="{FF2B5EF4-FFF2-40B4-BE49-F238E27FC236}">
              <a16:creationId xmlns:a16="http://schemas.microsoft.com/office/drawing/2014/main" id="{9A85411F-56DA-4BFF-9933-50B1859B10AF}"/>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258</xdr:row>
      <xdr:rowOff>124560</xdr:rowOff>
    </xdr:from>
    <xdr:ext cx="360" cy="254855"/>
    <xdr:pic>
      <xdr:nvPicPr>
        <xdr:cNvPr id="186" name="6 Imagen">
          <a:extLst>
            <a:ext uri="{FF2B5EF4-FFF2-40B4-BE49-F238E27FC236}">
              <a16:creationId xmlns:a16="http://schemas.microsoft.com/office/drawing/2014/main" id="{B9F5F3C2-7521-4F62-9CC2-5DED5B24A2E7}"/>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258</xdr:row>
      <xdr:rowOff>119160</xdr:rowOff>
    </xdr:from>
    <xdr:ext cx="360" cy="216575"/>
    <xdr:pic>
      <xdr:nvPicPr>
        <xdr:cNvPr id="187" name="6 Imagen">
          <a:extLst>
            <a:ext uri="{FF2B5EF4-FFF2-40B4-BE49-F238E27FC236}">
              <a16:creationId xmlns:a16="http://schemas.microsoft.com/office/drawing/2014/main" id="{0E6F9860-E07E-4748-8BF2-3DBE0BDFC644}"/>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259</xdr:row>
      <xdr:rowOff>124560</xdr:rowOff>
    </xdr:from>
    <xdr:ext cx="360" cy="254855"/>
    <xdr:pic>
      <xdr:nvPicPr>
        <xdr:cNvPr id="188" name="6 Imagen">
          <a:extLst>
            <a:ext uri="{FF2B5EF4-FFF2-40B4-BE49-F238E27FC236}">
              <a16:creationId xmlns:a16="http://schemas.microsoft.com/office/drawing/2014/main" id="{74D2C1EE-75A4-4C5F-BF0F-8807B357939F}"/>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259</xdr:row>
      <xdr:rowOff>119160</xdr:rowOff>
    </xdr:from>
    <xdr:ext cx="360" cy="216575"/>
    <xdr:pic>
      <xdr:nvPicPr>
        <xdr:cNvPr id="189" name="6 Imagen">
          <a:extLst>
            <a:ext uri="{FF2B5EF4-FFF2-40B4-BE49-F238E27FC236}">
              <a16:creationId xmlns:a16="http://schemas.microsoft.com/office/drawing/2014/main" id="{AD446698-22E1-4AEC-84C9-E71D35216277}"/>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259</xdr:row>
      <xdr:rowOff>124560</xdr:rowOff>
    </xdr:from>
    <xdr:ext cx="360" cy="254855"/>
    <xdr:pic>
      <xdr:nvPicPr>
        <xdr:cNvPr id="190" name="6 Imagen">
          <a:extLst>
            <a:ext uri="{FF2B5EF4-FFF2-40B4-BE49-F238E27FC236}">
              <a16:creationId xmlns:a16="http://schemas.microsoft.com/office/drawing/2014/main" id="{42D672B5-FB5A-45D6-A790-6FBD28729014}"/>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259</xdr:row>
      <xdr:rowOff>119160</xdr:rowOff>
    </xdr:from>
    <xdr:ext cx="360" cy="216575"/>
    <xdr:pic>
      <xdr:nvPicPr>
        <xdr:cNvPr id="191" name="6 Imagen">
          <a:extLst>
            <a:ext uri="{FF2B5EF4-FFF2-40B4-BE49-F238E27FC236}">
              <a16:creationId xmlns:a16="http://schemas.microsoft.com/office/drawing/2014/main" id="{A78ABA95-28A1-4C1F-8826-9A85CA6C2AB5}"/>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259</xdr:row>
      <xdr:rowOff>124560</xdr:rowOff>
    </xdr:from>
    <xdr:ext cx="360" cy="254855"/>
    <xdr:pic>
      <xdr:nvPicPr>
        <xdr:cNvPr id="192" name="6 Imagen">
          <a:extLst>
            <a:ext uri="{FF2B5EF4-FFF2-40B4-BE49-F238E27FC236}">
              <a16:creationId xmlns:a16="http://schemas.microsoft.com/office/drawing/2014/main" id="{D17F8C13-E55E-4BD8-8AC8-DF41DAF182C2}"/>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259</xdr:row>
      <xdr:rowOff>119160</xdr:rowOff>
    </xdr:from>
    <xdr:ext cx="360" cy="216575"/>
    <xdr:pic>
      <xdr:nvPicPr>
        <xdr:cNvPr id="193" name="6 Imagen">
          <a:extLst>
            <a:ext uri="{FF2B5EF4-FFF2-40B4-BE49-F238E27FC236}">
              <a16:creationId xmlns:a16="http://schemas.microsoft.com/office/drawing/2014/main" id="{A01DE0D1-9FB8-44DA-8DA2-EA463A42EF21}"/>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259</xdr:row>
      <xdr:rowOff>124560</xdr:rowOff>
    </xdr:from>
    <xdr:ext cx="360" cy="254855"/>
    <xdr:pic>
      <xdr:nvPicPr>
        <xdr:cNvPr id="194" name="6 Imagen">
          <a:extLst>
            <a:ext uri="{FF2B5EF4-FFF2-40B4-BE49-F238E27FC236}">
              <a16:creationId xmlns:a16="http://schemas.microsoft.com/office/drawing/2014/main" id="{A4ED61B6-07F1-454A-8F0C-D3E949621B68}"/>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259</xdr:row>
      <xdr:rowOff>119160</xdr:rowOff>
    </xdr:from>
    <xdr:ext cx="360" cy="216575"/>
    <xdr:pic>
      <xdr:nvPicPr>
        <xdr:cNvPr id="195" name="6 Imagen">
          <a:extLst>
            <a:ext uri="{FF2B5EF4-FFF2-40B4-BE49-F238E27FC236}">
              <a16:creationId xmlns:a16="http://schemas.microsoft.com/office/drawing/2014/main" id="{84E48A9F-4EA5-4E52-8120-5D67F0C51B43}"/>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260</xdr:row>
      <xdr:rowOff>124560</xdr:rowOff>
    </xdr:from>
    <xdr:ext cx="360" cy="254855"/>
    <xdr:pic>
      <xdr:nvPicPr>
        <xdr:cNvPr id="196" name="6 Imagen">
          <a:extLst>
            <a:ext uri="{FF2B5EF4-FFF2-40B4-BE49-F238E27FC236}">
              <a16:creationId xmlns:a16="http://schemas.microsoft.com/office/drawing/2014/main" id="{732EA91A-36B6-480A-92B2-3E21D5AAEF45}"/>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260</xdr:row>
      <xdr:rowOff>119160</xdr:rowOff>
    </xdr:from>
    <xdr:ext cx="360" cy="216575"/>
    <xdr:pic>
      <xdr:nvPicPr>
        <xdr:cNvPr id="197" name="6 Imagen">
          <a:extLst>
            <a:ext uri="{FF2B5EF4-FFF2-40B4-BE49-F238E27FC236}">
              <a16:creationId xmlns:a16="http://schemas.microsoft.com/office/drawing/2014/main" id="{800CCCCD-62D3-42CA-90D9-A6A9EC59207C}"/>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260</xdr:row>
      <xdr:rowOff>124560</xdr:rowOff>
    </xdr:from>
    <xdr:ext cx="360" cy="254855"/>
    <xdr:pic>
      <xdr:nvPicPr>
        <xdr:cNvPr id="198" name="6 Imagen">
          <a:extLst>
            <a:ext uri="{FF2B5EF4-FFF2-40B4-BE49-F238E27FC236}">
              <a16:creationId xmlns:a16="http://schemas.microsoft.com/office/drawing/2014/main" id="{10110E68-CF5D-43F1-9B4A-1E74FD365506}"/>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260</xdr:row>
      <xdr:rowOff>119160</xdr:rowOff>
    </xdr:from>
    <xdr:ext cx="360" cy="216575"/>
    <xdr:pic>
      <xdr:nvPicPr>
        <xdr:cNvPr id="199" name="6 Imagen">
          <a:extLst>
            <a:ext uri="{FF2B5EF4-FFF2-40B4-BE49-F238E27FC236}">
              <a16:creationId xmlns:a16="http://schemas.microsoft.com/office/drawing/2014/main" id="{ACFE2735-04AF-4990-888C-E69A921B99DB}"/>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260</xdr:row>
      <xdr:rowOff>124560</xdr:rowOff>
    </xdr:from>
    <xdr:ext cx="360" cy="254855"/>
    <xdr:pic>
      <xdr:nvPicPr>
        <xdr:cNvPr id="200" name="6 Imagen">
          <a:extLst>
            <a:ext uri="{FF2B5EF4-FFF2-40B4-BE49-F238E27FC236}">
              <a16:creationId xmlns:a16="http://schemas.microsoft.com/office/drawing/2014/main" id="{79A4F98D-8478-4DE8-803F-D4D12B87A661}"/>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260</xdr:row>
      <xdr:rowOff>119160</xdr:rowOff>
    </xdr:from>
    <xdr:ext cx="360" cy="216575"/>
    <xdr:pic>
      <xdr:nvPicPr>
        <xdr:cNvPr id="201" name="6 Imagen">
          <a:extLst>
            <a:ext uri="{FF2B5EF4-FFF2-40B4-BE49-F238E27FC236}">
              <a16:creationId xmlns:a16="http://schemas.microsoft.com/office/drawing/2014/main" id="{3AAFABA0-8F0E-464A-A1F3-924186E17A35}"/>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260</xdr:row>
      <xdr:rowOff>124560</xdr:rowOff>
    </xdr:from>
    <xdr:ext cx="360" cy="254855"/>
    <xdr:pic>
      <xdr:nvPicPr>
        <xdr:cNvPr id="202" name="6 Imagen">
          <a:extLst>
            <a:ext uri="{FF2B5EF4-FFF2-40B4-BE49-F238E27FC236}">
              <a16:creationId xmlns:a16="http://schemas.microsoft.com/office/drawing/2014/main" id="{116DBC66-3F6B-49F0-8E0A-518264EB4A13}"/>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260</xdr:row>
      <xdr:rowOff>119160</xdr:rowOff>
    </xdr:from>
    <xdr:ext cx="360" cy="216575"/>
    <xdr:pic>
      <xdr:nvPicPr>
        <xdr:cNvPr id="203" name="6 Imagen">
          <a:extLst>
            <a:ext uri="{FF2B5EF4-FFF2-40B4-BE49-F238E27FC236}">
              <a16:creationId xmlns:a16="http://schemas.microsoft.com/office/drawing/2014/main" id="{9CC11341-E6A7-4AEB-ABEF-0FFC81BAFCEA}"/>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261</xdr:row>
      <xdr:rowOff>124560</xdr:rowOff>
    </xdr:from>
    <xdr:ext cx="360" cy="254855"/>
    <xdr:pic>
      <xdr:nvPicPr>
        <xdr:cNvPr id="204" name="6 Imagen">
          <a:extLst>
            <a:ext uri="{FF2B5EF4-FFF2-40B4-BE49-F238E27FC236}">
              <a16:creationId xmlns:a16="http://schemas.microsoft.com/office/drawing/2014/main" id="{7E797407-0E61-459B-BE72-DA65070353C9}"/>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261</xdr:row>
      <xdr:rowOff>119160</xdr:rowOff>
    </xdr:from>
    <xdr:ext cx="360" cy="216575"/>
    <xdr:pic>
      <xdr:nvPicPr>
        <xdr:cNvPr id="205" name="6 Imagen">
          <a:extLst>
            <a:ext uri="{FF2B5EF4-FFF2-40B4-BE49-F238E27FC236}">
              <a16:creationId xmlns:a16="http://schemas.microsoft.com/office/drawing/2014/main" id="{F2BE926D-FEEB-4A66-B801-88239571A56C}"/>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261</xdr:row>
      <xdr:rowOff>124560</xdr:rowOff>
    </xdr:from>
    <xdr:ext cx="360" cy="254855"/>
    <xdr:pic>
      <xdr:nvPicPr>
        <xdr:cNvPr id="206" name="6 Imagen">
          <a:extLst>
            <a:ext uri="{FF2B5EF4-FFF2-40B4-BE49-F238E27FC236}">
              <a16:creationId xmlns:a16="http://schemas.microsoft.com/office/drawing/2014/main" id="{14517D21-1BCA-48DE-BF2C-A782B11CB70C}"/>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261</xdr:row>
      <xdr:rowOff>119160</xdr:rowOff>
    </xdr:from>
    <xdr:ext cx="360" cy="216575"/>
    <xdr:pic>
      <xdr:nvPicPr>
        <xdr:cNvPr id="207" name="6 Imagen">
          <a:extLst>
            <a:ext uri="{FF2B5EF4-FFF2-40B4-BE49-F238E27FC236}">
              <a16:creationId xmlns:a16="http://schemas.microsoft.com/office/drawing/2014/main" id="{20C00168-8EEE-462E-97FE-2408A5A2A11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261</xdr:row>
      <xdr:rowOff>124560</xdr:rowOff>
    </xdr:from>
    <xdr:ext cx="360" cy="254855"/>
    <xdr:pic>
      <xdr:nvPicPr>
        <xdr:cNvPr id="208" name="6 Imagen">
          <a:extLst>
            <a:ext uri="{FF2B5EF4-FFF2-40B4-BE49-F238E27FC236}">
              <a16:creationId xmlns:a16="http://schemas.microsoft.com/office/drawing/2014/main" id="{C4C0AD6F-88A5-4E17-B68F-DC159BE9E5BE}"/>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261</xdr:row>
      <xdr:rowOff>119160</xdr:rowOff>
    </xdr:from>
    <xdr:ext cx="360" cy="216575"/>
    <xdr:pic>
      <xdr:nvPicPr>
        <xdr:cNvPr id="209" name="6 Imagen">
          <a:extLst>
            <a:ext uri="{FF2B5EF4-FFF2-40B4-BE49-F238E27FC236}">
              <a16:creationId xmlns:a16="http://schemas.microsoft.com/office/drawing/2014/main" id="{FD36DCE2-1EE2-4256-A061-8DCB1230FB4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261</xdr:row>
      <xdr:rowOff>124560</xdr:rowOff>
    </xdr:from>
    <xdr:ext cx="360" cy="254855"/>
    <xdr:pic>
      <xdr:nvPicPr>
        <xdr:cNvPr id="210" name="6 Imagen">
          <a:extLst>
            <a:ext uri="{FF2B5EF4-FFF2-40B4-BE49-F238E27FC236}">
              <a16:creationId xmlns:a16="http://schemas.microsoft.com/office/drawing/2014/main" id="{DAA430AB-C79D-4AF8-BDC6-8848474F7431}"/>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261</xdr:row>
      <xdr:rowOff>119160</xdr:rowOff>
    </xdr:from>
    <xdr:ext cx="360" cy="216575"/>
    <xdr:pic>
      <xdr:nvPicPr>
        <xdr:cNvPr id="211" name="6 Imagen">
          <a:extLst>
            <a:ext uri="{FF2B5EF4-FFF2-40B4-BE49-F238E27FC236}">
              <a16:creationId xmlns:a16="http://schemas.microsoft.com/office/drawing/2014/main" id="{1EE40FC9-03A7-4BCA-8E4F-44FD0A930441}"/>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262</xdr:row>
      <xdr:rowOff>124560</xdr:rowOff>
    </xdr:from>
    <xdr:ext cx="360" cy="254855"/>
    <xdr:pic>
      <xdr:nvPicPr>
        <xdr:cNvPr id="212" name="6 Imagen">
          <a:extLst>
            <a:ext uri="{FF2B5EF4-FFF2-40B4-BE49-F238E27FC236}">
              <a16:creationId xmlns:a16="http://schemas.microsoft.com/office/drawing/2014/main" id="{95109CD9-7011-41C4-9D65-73AEF42CFE2E}"/>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262</xdr:row>
      <xdr:rowOff>119160</xdr:rowOff>
    </xdr:from>
    <xdr:ext cx="360" cy="216575"/>
    <xdr:pic>
      <xdr:nvPicPr>
        <xdr:cNvPr id="213" name="6 Imagen">
          <a:extLst>
            <a:ext uri="{FF2B5EF4-FFF2-40B4-BE49-F238E27FC236}">
              <a16:creationId xmlns:a16="http://schemas.microsoft.com/office/drawing/2014/main" id="{1E93E61C-D74B-4DC6-8D66-D9123E80D75E}"/>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262</xdr:row>
      <xdr:rowOff>124560</xdr:rowOff>
    </xdr:from>
    <xdr:ext cx="360" cy="254855"/>
    <xdr:pic>
      <xdr:nvPicPr>
        <xdr:cNvPr id="214" name="6 Imagen">
          <a:extLst>
            <a:ext uri="{FF2B5EF4-FFF2-40B4-BE49-F238E27FC236}">
              <a16:creationId xmlns:a16="http://schemas.microsoft.com/office/drawing/2014/main" id="{0FD9F500-D2E8-40E3-918C-FC38AF0D681D}"/>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262</xdr:row>
      <xdr:rowOff>119160</xdr:rowOff>
    </xdr:from>
    <xdr:ext cx="360" cy="216575"/>
    <xdr:pic>
      <xdr:nvPicPr>
        <xdr:cNvPr id="215" name="6 Imagen">
          <a:extLst>
            <a:ext uri="{FF2B5EF4-FFF2-40B4-BE49-F238E27FC236}">
              <a16:creationId xmlns:a16="http://schemas.microsoft.com/office/drawing/2014/main" id="{CF6FEBB9-452A-42E8-A92D-2A7758FD1D13}"/>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262</xdr:row>
      <xdr:rowOff>124560</xdr:rowOff>
    </xdr:from>
    <xdr:ext cx="360" cy="254855"/>
    <xdr:pic>
      <xdr:nvPicPr>
        <xdr:cNvPr id="216" name="6 Imagen">
          <a:extLst>
            <a:ext uri="{FF2B5EF4-FFF2-40B4-BE49-F238E27FC236}">
              <a16:creationId xmlns:a16="http://schemas.microsoft.com/office/drawing/2014/main" id="{A5C87E74-C295-457A-9217-1288BEE31082}"/>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262</xdr:row>
      <xdr:rowOff>119160</xdr:rowOff>
    </xdr:from>
    <xdr:ext cx="360" cy="216575"/>
    <xdr:pic>
      <xdr:nvPicPr>
        <xdr:cNvPr id="217" name="6 Imagen">
          <a:extLst>
            <a:ext uri="{FF2B5EF4-FFF2-40B4-BE49-F238E27FC236}">
              <a16:creationId xmlns:a16="http://schemas.microsoft.com/office/drawing/2014/main" id="{7C8DA3E4-8403-4E6C-A3F5-9C2C500DD5A0}"/>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262</xdr:row>
      <xdr:rowOff>124560</xdr:rowOff>
    </xdr:from>
    <xdr:ext cx="360" cy="254855"/>
    <xdr:pic>
      <xdr:nvPicPr>
        <xdr:cNvPr id="218" name="6 Imagen">
          <a:extLst>
            <a:ext uri="{FF2B5EF4-FFF2-40B4-BE49-F238E27FC236}">
              <a16:creationId xmlns:a16="http://schemas.microsoft.com/office/drawing/2014/main" id="{115DF246-A127-42BB-BEA3-9C4F0CAB87D1}"/>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262</xdr:row>
      <xdr:rowOff>119160</xdr:rowOff>
    </xdr:from>
    <xdr:ext cx="360" cy="216575"/>
    <xdr:pic>
      <xdr:nvPicPr>
        <xdr:cNvPr id="219" name="6 Imagen">
          <a:extLst>
            <a:ext uri="{FF2B5EF4-FFF2-40B4-BE49-F238E27FC236}">
              <a16:creationId xmlns:a16="http://schemas.microsoft.com/office/drawing/2014/main" id="{2E1FFCBF-8090-4EF8-85B7-1751B4A2A394}"/>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263</xdr:row>
      <xdr:rowOff>124560</xdr:rowOff>
    </xdr:from>
    <xdr:ext cx="360" cy="254855"/>
    <xdr:pic>
      <xdr:nvPicPr>
        <xdr:cNvPr id="220" name="6 Imagen">
          <a:extLst>
            <a:ext uri="{FF2B5EF4-FFF2-40B4-BE49-F238E27FC236}">
              <a16:creationId xmlns:a16="http://schemas.microsoft.com/office/drawing/2014/main" id="{B5D0813C-7627-4FE2-9BE6-AB0B2168995F}"/>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263</xdr:row>
      <xdr:rowOff>119160</xdr:rowOff>
    </xdr:from>
    <xdr:ext cx="360" cy="216575"/>
    <xdr:pic>
      <xdr:nvPicPr>
        <xdr:cNvPr id="221" name="6 Imagen">
          <a:extLst>
            <a:ext uri="{FF2B5EF4-FFF2-40B4-BE49-F238E27FC236}">
              <a16:creationId xmlns:a16="http://schemas.microsoft.com/office/drawing/2014/main" id="{F9FC96BE-FC19-4DB1-AECD-2E42ACB1A589}"/>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263</xdr:row>
      <xdr:rowOff>124560</xdr:rowOff>
    </xdr:from>
    <xdr:ext cx="360" cy="254855"/>
    <xdr:pic>
      <xdr:nvPicPr>
        <xdr:cNvPr id="222" name="6 Imagen">
          <a:extLst>
            <a:ext uri="{FF2B5EF4-FFF2-40B4-BE49-F238E27FC236}">
              <a16:creationId xmlns:a16="http://schemas.microsoft.com/office/drawing/2014/main" id="{C4B9634C-9819-4CA2-9A24-CCBDA67CF93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263</xdr:row>
      <xdr:rowOff>119160</xdr:rowOff>
    </xdr:from>
    <xdr:ext cx="360" cy="216575"/>
    <xdr:pic>
      <xdr:nvPicPr>
        <xdr:cNvPr id="223" name="6 Imagen">
          <a:extLst>
            <a:ext uri="{FF2B5EF4-FFF2-40B4-BE49-F238E27FC236}">
              <a16:creationId xmlns:a16="http://schemas.microsoft.com/office/drawing/2014/main" id="{86D53C76-0216-4302-8337-101D687BF210}"/>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263</xdr:row>
      <xdr:rowOff>124560</xdr:rowOff>
    </xdr:from>
    <xdr:ext cx="360" cy="254855"/>
    <xdr:pic>
      <xdr:nvPicPr>
        <xdr:cNvPr id="224" name="6 Imagen">
          <a:extLst>
            <a:ext uri="{FF2B5EF4-FFF2-40B4-BE49-F238E27FC236}">
              <a16:creationId xmlns:a16="http://schemas.microsoft.com/office/drawing/2014/main" id="{AF431DE4-662D-4E24-B087-E58A79E2FF5F}"/>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263</xdr:row>
      <xdr:rowOff>119160</xdr:rowOff>
    </xdr:from>
    <xdr:ext cx="360" cy="216575"/>
    <xdr:pic>
      <xdr:nvPicPr>
        <xdr:cNvPr id="225" name="6 Imagen">
          <a:extLst>
            <a:ext uri="{FF2B5EF4-FFF2-40B4-BE49-F238E27FC236}">
              <a16:creationId xmlns:a16="http://schemas.microsoft.com/office/drawing/2014/main" id="{4CE7EE70-5D68-457E-9B9A-50DBC249405E}"/>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263</xdr:row>
      <xdr:rowOff>124560</xdr:rowOff>
    </xdr:from>
    <xdr:ext cx="360" cy="254855"/>
    <xdr:pic>
      <xdr:nvPicPr>
        <xdr:cNvPr id="226" name="6 Imagen">
          <a:extLst>
            <a:ext uri="{FF2B5EF4-FFF2-40B4-BE49-F238E27FC236}">
              <a16:creationId xmlns:a16="http://schemas.microsoft.com/office/drawing/2014/main" id="{DF1AAF89-5E76-48BF-A46B-51E79BCDFA38}"/>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263</xdr:row>
      <xdr:rowOff>119160</xdr:rowOff>
    </xdr:from>
    <xdr:ext cx="360" cy="216575"/>
    <xdr:pic>
      <xdr:nvPicPr>
        <xdr:cNvPr id="227" name="6 Imagen">
          <a:extLst>
            <a:ext uri="{FF2B5EF4-FFF2-40B4-BE49-F238E27FC236}">
              <a16:creationId xmlns:a16="http://schemas.microsoft.com/office/drawing/2014/main" id="{196EDA37-5B96-4354-B9DC-AC1F21DE3625}"/>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264</xdr:row>
      <xdr:rowOff>124560</xdr:rowOff>
    </xdr:from>
    <xdr:ext cx="360" cy="254855"/>
    <xdr:pic>
      <xdr:nvPicPr>
        <xdr:cNvPr id="228" name="6 Imagen">
          <a:extLst>
            <a:ext uri="{FF2B5EF4-FFF2-40B4-BE49-F238E27FC236}">
              <a16:creationId xmlns:a16="http://schemas.microsoft.com/office/drawing/2014/main" id="{0E0D40EE-86AE-4F34-ABC5-94245DA686F3}"/>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264</xdr:row>
      <xdr:rowOff>119160</xdr:rowOff>
    </xdr:from>
    <xdr:ext cx="360" cy="216575"/>
    <xdr:pic>
      <xdr:nvPicPr>
        <xdr:cNvPr id="229" name="6 Imagen">
          <a:extLst>
            <a:ext uri="{FF2B5EF4-FFF2-40B4-BE49-F238E27FC236}">
              <a16:creationId xmlns:a16="http://schemas.microsoft.com/office/drawing/2014/main" id="{2E4339C7-6FE8-4AAD-8BF7-EFB8852D4862}"/>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264</xdr:row>
      <xdr:rowOff>124560</xdr:rowOff>
    </xdr:from>
    <xdr:ext cx="360" cy="254855"/>
    <xdr:pic>
      <xdr:nvPicPr>
        <xdr:cNvPr id="230" name="6 Imagen">
          <a:extLst>
            <a:ext uri="{FF2B5EF4-FFF2-40B4-BE49-F238E27FC236}">
              <a16:creationId xmlns:a16="http://schemas.microsoft.com/office/drawing/2014/main" id="{F7986B85-A7C8-40BA-B09A-E0F6DF25E53F}"/>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264</xdr:row>
      <xdr:rowOff>119160</xdr:rowOff>
    </xdr:from>
    <xdr:ext cx="360" cy="216575"/>
    <xdr:pic>
      <xdr:nvPicPr>
        <xdr:cNvPr id="231" name="6 Imagen">
          <a:extLst>
            <a:ext uri="{FF2B5EF4-FFF2-40B4-BE49-F238E27FC236}">
              <a16:creationId xmlns:a16="http://schemas.microsoft.com/office/drawing/2014/main" id="{B75A1415-EB58-4421-894A-865A1F12456D}"/>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264</xdr:row>
      <xdr:rowOff>124560</xdr:rowOff>
    </xdr:from>
    <xdr:ext cx="360" cy="254855"/>
    <xdr:pic>
      <xdr:nvPicPr>
        <xdr:cNvPr id="232" name="6 Imagen">
          <a:extLst>
            <a:ext uri="{FF2B5EF4-FFF2-40B4-BE49-F238E27FC236}">
              <a16:creationId xmlns:a16="http://schemas.microsoft.com/office/drawing/2014/main" id="{98214131-F6C0-414A-A2C0-768116540946}"/>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264</xdr:row>
      <xdr:rowOff>119160</xdr:rowOff>
    </xdr:from>
    <xdr:ext cx="360" cy="216575"/>
    <xdr:pic>
      <xdr:nvPicPr>
        <xdr:cNvPr id="233" name="6 Imagen">
          <a:extLst>
            <a:ext uri="{FF2B5EF4-FFF2-40B4-BE49-F238E27FC236}">
              <a16:creationId xmlns:a16="http://schemas.microsoft.com/office/drawing/2014/main" id="{E50B1722-C17E-4FDE-ACF9-9B72A8EE3AF3}"/>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264</xdr:row>
      <xdr:rowOff>124560</xdr:rowOff>
    </xdr:from>
    <xdr:ext cx="360" cy="254855"/>
    <xdr:pic>
      <xdr:nvPicPr>
        <xdr:cNvPr id="234" name="6 Imagen">
          <a:extLst>
            <a:ext uri="{FF2B5EF4-FFF2-40B4-BE49-F238E27FC236}">
              <a16:creationId xmlns:a16="http://schemas.microsoft.com/office/drawing/2014/main" id="{24022170-77EA-4E85-9F12-C7CF8F30BF53}"/>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264</xdr:row>
      <xdr:rowOff>119160</xdr:rowOff>
    </xdr:from>
    <xdr:ext cx="360" cy="216575"/>
    <xdr:pic>
      <xdr:nvPicPr>
        <xdr:cNvPr id="235" name="6 Imagen">
          <a:extLst>
            <a:ext uri="{FF2B5EF4-FFF2-40B4-BE49-F238E27FC236}">
              <a16:creationId xmlns:a16="http://schemas.microsoft.com/office/drawing/2014/main" id="{1D52CC60-6540-4416-A8E3-72A9942049E9}"/>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265</xdr:row>
      <xdr:rowOff>124560</xdr:rowOff>
    </xdr:from>
    <xdr:ext cx="360" cy="254855"/>
    <xdr:pic>
      <xdr:nvPicPr>
        <xdr:cNvPr id="236" name="6 Imagen">
          <a:extLst>
            <a:ext uri="{FF2B5EF4-FFF2-40B4-BE49-F238E27FC236}">
              <a16:creationId xmlns:a16="http://schemas.microsoft.com/office/drawing/2014/main" id="{C6CB7C64-B960-4460-A47B-6972A430B4F4}"/>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265</xdr:row>
      <xdr:rowOff>119160</xdr:rowOff>
    </xdr:from>
    <xdr:ext cx="360" cy="216575"/>
    <xdr:pic>
      <xdr:nvPicPr>
        <xdr:cNvPr id="237" name="6 Imagen">
          <a:extLst>
            <a:ext uri="{FF2B5EF4-FFF2-40B4-BE49-F238E27FC236}">
              <a16:creationId xmlns:a16="http://schemas.microsoft.com/office/drawing/2014/main" id="{25B65BE7-D939-4209-9A2C-67717FB7A886}"/>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265</xdr:row>
      <xdr:rowOff>124560</xdr:rowOff>
    </xdr:from>
    <xdr:ext cx="360" cy="254855"/>
    <xdr:pic>
      <xdr:nvPicPr>
        <xdr:cNvPr id="238" name="6 Imagen">
          <a:extLst>
            <a:ext uri="{FF2B5EF4-FFF2-40B4-BE49-F238E27FC236}">
              <a16:creationId xmlns:a16="http://schemas.microsoft.com/office/drawing/2014/main" id="{CCA9BE77-F7CB-4920-B099-78A9AAB4F0E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265</xdr:row>
      <xdr:rowOff>119160</xdr:rowOff>
    </xdr:from>
    <xdr:ext cx="360" cy="216575"/>
    <xdr:pic>
      <xdr:nvPicPr>
        <xdr:cNvPr id="239" name="6 Imagen">
          <a:extLst>
            <a:ext uri="{FF2B5EF4-FFF2-40B4-BE49-F238E27FC236}">
              <a16:creationId xmlns:a16="http://schemas.microsoft.com/office/drawing/2014/main" id="{E6330C9F-881E-4327-9028-3996D2EDDBC8}"/>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265</xdr:row>
      <xdr:rowOff>124560</xdr:rowOff>
    </xdr:from>
    <xdr:ext cx="360" cy="254855"/>
    <xdr:pic>
      <xdr:nvPicPr>
        <xdr:cNvPr id="240" name="6 Imagen">
          <a:extLst>
            <a:ext uri="{FF2B5EF4-FFF2-40B4-BE49-F238E27FC236}">
              <a16:creationId xmlns:a16="http://schemas.microsoft.com/office/drawing/2014/main" id="{DF78005A-EC2B-4D6C-AC52-C0C6F82736B0}"/>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265</xdr:row>
      <xdr:rowOff>119160</xdr:rowOff>
    </xdr:from>
    <xdr:ext cx="360" cy="216575"/>
    <xdr:pic>
      <xdr:nvPicPr>
        <xdr:cNvPr id="241" name="6 Imagen">
          <a:extLst>
            <a:ext uri="{FF2B5EF4-FFF2-40B4-BE49-F238E27FC236}">
              <a16:creationId xmlns:a16="http://schemas.microsoft.com/office/drawing/2014/main" id="{50BDE42F-F53E-4D7F-998C-D9F26D28943E}"/>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265</xdr:row>
      <xdr:rowOff>124560</xdr:rowOff>
    </xdr:from>
    <xdr:ext cx="360" cy="254855"/>
    <xdr:pic>
      <xdr:nvPicPr>
        <xdr:cNvPr id="242" name="6 Imagen">
          <a:extLst>
            <a:ext uri="{FF2B5EF4-FFF2-40B4-BE49-F238E27FC236}">
              <a16:creationId xmlns:a16="http://schemas.microsoft.com/office/drawing/2014/main" id="{DFCC1EF4-E413-4E71-8B18-F4EF1367C315}"/>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265</xdr:row>
      <xdr:rowOff>119160</xdr:rowOff>
    </xdr:from>
    <xdr:ext cx="360" cy="216575"/>
    <xdr:pic>
      <xdr:nvPicPr>
        <xdr:cNvPr id="243" name="6 Imagen">
          <a:extLst>
            <a:ext uri="{FF2B5EF4-FFF2-40B4-BE49-F238E27FC236}">
              <a16:creationId xmlns:a16="http://schemas.microsoft.com/office/drawing/2014/main" id="{695E973C-B569-473F-B202-2DA18D5EE9E5}"/>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266</xdr:row>
      <xdr:rowOff>124560</xdr:rowOff>
    </xdr:from>
    <xdr:ext cx="360" cy="254855"/>
    <xdr:pic>
      <xdr:nvPicPr>
        <xdr:cNvPr id="244" name="6 Imagen">
          <a:extLst>
            <a:ext uri="{FF2B5EF4-FFF2-40B4-BE49-F238E27FC236}">
              <a16:creationId xmlns:a16="http://schemas.microsoft.com/office/drawing/2014/main" id="{52EED4D6-8352-40B3-9AD7-B989ABB62454}"/>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266</xdr:row>
      <xdr:rowOff>119160</xdr:rowOff>
    </xdr:from>
    <xdr:ext cx="360" cy="216575"/>
    <xdr:pic>
      <xdr:nvPicPr>
        <xdr:cNvPr id="245" name="6 Imagen">
          <a:extLst>
            <a:ext uri="{FF2B5EF4-FFF2-40B4-BE49-F238E27FC236}">
              <a16:creationId xmlns:a16="http://schemas.microsoft.com/office/drawing/2014/main" id="{9AA7C17F-396B-42D9-84A8-70F99064C139}"/>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266</xdr:row>
      <xdr:rowOff>124560</xdr:rowOff>
    </xdr:from>
    <xdr:ext cx="360" cy="254855"/>
    <xdr:pic>
      <xdr:nvPicPr>
        <xdr:cNvPr id="246" name="6 Imagen">
          <a:extLst>
            <a:ext uri="{FF2B5EF4-FFF2-40B4-BE49-F238E27FC236}">
              <a16:creationId xmlns:a16="http://schemas.microsoft.com/office/drawing/2014/main" id="{1527330E-AD51-46B1-A06B-E16F69F13126}"/>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266</xdr:row>
      <xdr:rowOff>119160</xdr:rowOff>
    </xdr:from>
    <xdr:ext cx="360" cy="216575"/>
    <xdr:pic>
      <xdr:nvPicPr>
        <xdr:cNvPr id="247" name="6 Imagen">
          <a:extLst>
            <a:ext uri="{FF2B5EF4-FFF2-40B4-BE49-F238E27FC236}">
              <a16:creationId xmlns:a16="http://schemas.microsoft.com/office/drawing/2014/main" id="{86D6F541-D114-4BE5-840C-D21995EAFB20}"/>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266</xdr:row>
      <xdr:rowOff>124560</xdr:rowOff>
    </xdr:from>
    <xdr:ext cx="360" cy="254855"/>
    <xdr:pic>
      <xdr:nvPicPr>
        <xdr:cNvPr id="248" name="6 Imagen">
          <a:extLst>
            <a:ext uri="{FF2B5EF4-FFF2-40B4-BE49-F238E27FC236}">
              <a16:creationId xmlns:a16="http://schemas.microsoft.com/office/drawing/2014/main" id="{BD08212D-BEBE-40C0-8EBD-F5A47778EDD9}"/>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266</xdr:row>
      <xdr:rowOff>119160</xdr:rowOff>
    </xdr:from>
    <xdr:ext cx="360" cy="216575"/>
    <xdr:pic>
      <xdr:nvPicPr>
        <xdr:cNvPr id="249" name="6 Imagen">
          <a:extLst>
            <a:ext uri="{FF2B5EF4-FFF2-40B4-BE49-F238E27FC236}">
              <a16:creationId xmlns:a16="http://schemas.microsoft.com/office/drawing/2014/main" id="{A083FCA3-785D-4B81-B30E-5498858C6647}"/>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266</xdr:row>
      <xdr:rowOff>124560</xdr:rowOff>
    </xdr:from>
    <xdr:ext cx="360" cy="254855"/>
    <xdr:pic>
      <xdr:nvPicPr>
        <xdr:cNvPr id="250" name="6 Imagen">
          <a:extLst>
            <a:ext uri="{FF2B5EF4-FFF2-40B4-BE49-F238E27FC236}">
              <a16:creationId xmlns:a16="http://schemas.microsoft.com/office/drawing/2014/main" id="{654EC543-9E47-43EB-9C65-1860EBA2D0C8}"/>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266</xdr:row>
      <xdr:rowOff>119160</xdr:rowOff>
    </xdr:from>
    <xdr:ext cx="360" cy="216575"/>
    <xdr:pic>
      <xdr:nvPicPr>
        <xdr:cNvPr id="251" name="6 Imagen">
          <a:extLst>
            <a:ext uri="{FF2B5EF4-FFF2-40B4-BE49-F238E27FC236}">
              <a16:creationId xmlns:a16="http://schemas.microsoft.com/office/drawing/2014/main" id="{B2BB3FFF-608F-4BB2-8024-622E845A0FCB}"/>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270</xdr:row>
      <xdr:rowOff>124560</xdr:rowOff>
    </xdr:from>
    <xdr:ext cx="360" cy="254855"/>
    <xdr:pic>
      <xdr:nvPicPr>
        <xdr:cNvPr id="252" name="6 Imagen">
          <a:extLst>
            <a:ext uri="{FF2B5EF4-FFF2-40B4-BE49-F238E27FC236}">
              <a16:creationId xmlns:a16="http://schemas.microsoft.com/office/drawing/2014/main" id="{3BF33D67-CB0A-411A-AB15-4D54BECCF0D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270</xdr:row>
      <xdr:rowOff>119160</xdr:rowOff>
    </xdr:from>
    <xdr:ext cx="360" cy="216575"/>
    <xdr:pic>
      <xdr:nvPicPr>
        <xdr:cNvPr id="253" name="6 Imagen">
          <a:extLst>
            <a:ext uri="{FF2B5EF4-FFF2-40B4-BE49-F238E27FC236}">
              <a16:creationId xmlns:a16="http://schemas.microsoft.com/office/drawing/2014/main" id="{2281CD87-4BD3-4E7C-8A06-BC297ED6E184}"/>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270</xdr:row>
      <xdr:rowOff>124560</xdr:rowOff>
    </xdr:from>
    <xdr:ext cx="360" cy="254855"/>
    <xdr:pic>
      <xdr:nvPicPr>
        <xdr:cNvPr id="254" name="6 Imagen">
          <a:extLst>
            <a:ext uri="{FF2B5EF4-FFF2-40B4-BE49-F238E27FC236}">
              <a16:creationId xmlns:a16="http://schemas.microsoft.com/office/drawing/2014/main" id="{6F91884F-4FEF-44A3-8F52-6CCDE001115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270</xdr:row>
      <xdr:rowOff>119160</xdr:rowOff>
    </xdr:from>
    <xdr:ext cx="360" cy="216575"/>
    <xdr:pic>
      <xdr:nvPicPr>
        <xdr:cNvPr id="255" name="6 Imagen">
          <a:extLst>
            <a:ext uri="{FF2B5EF4-FFF2-40B4-BE49-F238E27FC236}">
              <a16:creationId xmlns:a16="http://schemas.microsoft.com/office/drawing/2014/main" id="{3322FA6C-E84A-4927-BA91-599BEB4A6B8E}"/>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270</xdr:row>
      <xdr:rowOff>124560</xdr:rowOff>
    </xdr:from>
    <xdr:ext cx="360" cy="254855"/>
    <xdr:pic>
      <xdr:nvPicPr>
        <xdr:cNvPr id="256" name="6 Imagen">
          <a:extLst>
            <a:ext uri="{FF2B5EF4-FFF2-40B4-BE49-F238E27FC236}">
              <a16:creationId xmlns:a16="http://schemas.microsoft.com/office/drawing/2014/main" id="{F75767FC-8212-48C7-A124-F210321540EF}"/>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270</xdr:row>
      <xdr:rowOff>119160</xdr:rowOff>
    </xdr:from>
    <xdr:ext cx="360" cy="216575"/>
    <xdr:pic>
      <xdr:nvPicPr>
        <xdr:cNvPr id="257" name="6 Imagen">
          <a:extLst>
            <a:ext uri="{FF2B5EF4-FFF2-40B4-BE49-F238E27FC236}">
              <a16:creationId xmlns:a16="http://schemas.microsoft.com/office/drawing/2014/main" id="{6B129E19-E922-4551-A929-5716357745AE}"/>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270</xdr:row>
      <xdr:rowOff>124560</xdr:rowOff>
    </xdr:from>
    <xdr:ext cx="360" cy="254855"/>
    <xdr:pic>
      <xdr:nvPicPr>
        <xdr:cNvPr id="258" name="6 Imagen">
          <a:extLst>
            <a:ext uri="{FF2B5EF4-FFF2-40B4-BE49-F238E27FC236}">
              <a16:creationId xmlns:a16="http://schemas.microsoft.com/office/drawing/2014/main" id="{93194FB8-BA1C-43FD-94EF-311D76BC3AC7}"/>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270</xdr:row>
      <xdr:rowOff>119160</xdr:rowOff>
    </xdr:from>
    <xdr:ext cx="360" cy="216575"/>
    <xdr:pic>
      <xdr:nvPicPr>
        <xdr:cNvPr id="259" name="6 Imagen">
          <a:extLst>
            <a:ext uri="{FF2B5EF4-FFF2-40B4-BE49-F238E27FC236}">
              <a16:creationId xmlns:a16="http://schemas.microsoft.com/office/drawing/2014/main" id="{3E1B35DF-086C-416B-B9FD-FD59F80D7E44}"/>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271</xdr:row>
      <xdr:rowOff>124560</xdr:rowOff>
    </xdr:from>
    <xdr:ext cx="360" cy="254855"/>
    <xdr:pic>
      <xdr:nvPicPr>
        <xdr:cNvPr id="260" name="6 Imagen">
          <a:extLst>
            <a:ext uri="{FF2B5EF4-FFF2-40B4-BE49-F238E27FC236}">
              <a16:creationId xmlns:a16="http://schemas.microsoft.com/office/drawing/2014/main" id="{9E46C948-6572-495E-8EF0-DFA5A8CFE225}"/>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271</xdr:row>
      <xdr:rowOff>119160</xdr:rowOff>
    </xdr:from>
    <xdr:ext cx="360" cy="216575"/>
    <xdr:pic>
      <xdr:nvPicPr>
        <xdr:cNvPr id="261" name="6 Imagen">
          <a:extLst>
            <a:ext uri="{FF2B5EF4-FFF2-40B4-BE49-F238E27FC236}">
              <a16:creationId xmlns:a16="http://schemas.microsoft.com/office/drawing/2014/main" id="{0E00013A-FEAC-4E4D-8F94-30684B5DB804}"/>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271</xdr:row>
      <xdr:rowOff>124560</xdr:rowOff>
    </xdr:from>
    <xdr:ext cx="360" cy="254855"/>
    <xdr:pic>
      <xdr:nvPicPr>
        <xdr:cNvPr id="262" name="6 Imagen">
          <a:extLst>
            <a:ext uri="{FF2B5EF4-FFF2-40B4-BE49-F238E27FC236}">
              <a16:creationId xmlns:a16="http://schemas.microsoft.com/office/drawing/2014/main" id="{A743F386-67DB-4B08-BE9B-DA1A46D7984A}"/>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271</xdr:row>
      <xdr:rowOff>119160</xdr:rowOff>
    </xdr:from>
    <xdr:ext cx="360" cy="216575"/>
    <xdr:pic>
      <xdr:nvPicPr>
        <xdr:cNvPr id="263" name="6 Imagen">
          <a:extLst>
            <a:ext uri="{FF2B5EF4-FFF2-40B4-BE49-F238E27FC236}">
              <a16:creationId xmlns:a16="http://schemas.microsoft.com/office/drawing/2014/main" id="{48055A92-4BB8-488A-93B8-44B004493450}"/>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271</xdr:row>
      <xdr:rowOff>124560</xdr:rowOff>
    </xdr:from>
    <xdr:ext cx="360" cy="254855"/>
    <xdr:pic>
      <xdr:nvPicPr>
        <xdr:cNvPr id="264" name="6 Imagen">
          <a:extLst>
            <a:ext uri="{FF2B5EF4-FFF2-40B4-BE49-F238E27FC236}">
              <a16:creationId xmlns:a16="http://schemas.microsoft.com/office/drawing/2014/main" id="{487B7F78-A342-4493-ADF8-B3C8E911AA1D}"/>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271</xdr:row>
      <xdr:rowOff>119160</xdr:rowOff>
    </xdr:from>
    <xdr:ext cx="360" cy="216575"/>
    <xdr:pic>
      <xdr:nvPicPr>
        <xdr:cNvPr id="265" name="6 Imagen">
          <a:extLst>
            <a:ext uri="{FF2B5EF4-FFF2-40B4-BE49-F238E27FC236}">
              <a16:creationId xmlns:a16="http://schemas.microsoft.com/office/drawing/2014/main" id="{A2ADA775-1B53-4BA7-84F5-B126DAE8D3A3}"/>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271</xdr:row>
      <xdr:rowOff>124560</xdr:rowOff>
    </xdr:from>
    <xdr:ext cx="360" cy="254855"/>
    <xdr:pic>
      <xdr:nvPicPr>
        <xdr:cNvPr id="266" name="6 Imagen">
          <a:extLst>
            <a:ext uri="{FF2B5EF4-FFF2-40B4-BE49-F238E27FC236}">
              <a16:creationId xmlns:a16="http://schemas.microsoft.com/office/drawing/2014/main" id="{E5C2FE31-AA5C-4483-8208-5D4FC55136A8}"/>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271</xdr:row>
      <xdr:rowOff>119160</xdr:rowOff>
    </xdr:from>
    <xdr:ext cx="360" cy="216575"/>
    <xdr:pic>
      <xdr:nvPicPr>
        <xdr:cNvPr id="267" name="6 Imagen">
          <a:extLst>
            <a:ext uri="{FF2B5EF4-FFF2-40B4-BE49-F238E27FC236}">
              <a16:creationId xmlns:a16="http://schemas.microsoft.com/office/drawing/2014/main" id="{A590D960-BD54-4047-9C80-617339C1F917}"/>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272</xdr:row>
      <xdr:rowOff>124560</xdr:rowOff>
    </xdr:from>
    <xdr:ext cx="360" cy="254855"/>
    <xdr:pic>
      <xdr:nvPicPr>
        <xdr:cNvPr id="268" name="6 Imagen">
          <a:extLst>
            <a:ext uri="{FF2B5EF4-FFF2-40B4-BE49-F238E27FC236}">
              <a16:creationId xmlns:a16="http://schemas.microsoft.com/office/drawing/2014/main" id="{8FA0E92F-C8D8-41D6-891B-12938D882087}"/>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272</xdr:row>
      <xdr:rowOff>119160</xdr:rowOff>
    </xdr:from>
    <xdr:ext cx="360" cy="216575"/>
    <xdr:pic>
      <xdr:nvPicPr>
        <xdr:cNvPr id="269" name="6 Imagen">
          <a:extLst>
            <a:ext uri="{FF2B5EF4-FFF2-40B4-BE49-F238E27FC236}">
              <a16:creationId xmlns:a16="http://schemas.microsoft.com/office/drawing/2014/main" id="{D2EEA5E1-A286-4F59-ACE8-12FAD1A3B9A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272</xdr:row>
      <xdr:rowOff>124560</xdr:rowOff>
    </xdr:from>
    <xdr:ext cx="360" cy="254855"/>
    <xdr:pic>
      <xdr:nvPicPr>
        <xdr:cNvPr id="270" name="6 Imagen">
          <a:extLst>
            <a:ext uri="{FF2B5EF4-FFF2-40B4-BE49-F238E27FC236}">
              <a16:creationId xmlns:a16="http://schemas.microsoft.com/office/drawing/2014/main" id="{8BDC88F3-91DB-430A-A19D-567C863CFB71}"/>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272</xdr:row>
      <xdr:rowOff>119160</xdr:rowOff>
    </xdr:from>
    <xdr:ext cx="360" cy="216575"/>
    <xdr:pic>
      <xdr:nvPicPr>
        <xdr:cNvPr id="271" name="6 Imagen">
          <a:extLst>
            <a:ext uri="{FF2B5EF4-FFF2-40B4-BE49-F238E27FC236}">
              <a16:creationId xmlns:a16="http://schemas.microsoft.com/office/drawing/2014/main" id="{A23B8C08-95C7-4083-89D5-6CACFC6DBB88}"/>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272</xdr:row>
      <xdr:rowOff>124560</xdr:rowOff>
    </xdr:from>
    <xdr:ext cx="360" cy="254855"/>
    <xdr:pic>
      <xdr:nvPicPr>
        <xdr:cNvPr id="272" name="6 Imagen">
          <a:extLst>
            <a:ext uri="{FF2B5EF4-FFF2-40B4-BE49-F238E27FC236}">
              <a16:creationId xmlns:a16="http://schemas.microsoft.com/office/drawing/2014/main" id="{DD0A6536-E2C1-4B9B-BF97-5DB8F02A69B1}"/>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272</xdr:row>
      <xdr:rowOff>119160</xdr:rowOff>
    </xdr:from>
    <xdr:ext cx="360" cy="216575"/>
    <xdr:pic>
      <xdr:nvPicPr>
        <xdr:cNvPr id="273" name="6 Imagen">
          <a:extLst>
            <a:ext uri="{FF2B5EF4-FFF2-40B4-BE49-F238E27FC236}">
              <a16:creationId xmlns:a16="http://schemas.microsoft.com/office/drawing/2014/main" id="{7E6C4B63-ABEC-4609-8A17-244E5188CED3}"/>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272</xdr:row>
      <xdr:rowOff>124560</xdr:rowOff>
    </xdr:from>
    <xdr:ext cx="360" cy="254855"/>
    <xdr:pic>
      <xdr:nvPicPr>
        <xdr:cNvPr id="274" name="6 Imagen">
          <a:extLst>
            <a:ext uri="{FF2B5EF4-FFF2-40B4-BE49-F238E27FC236}">
              <a16:creationId xmlns:a16="http://schemas.microsoft.com/office/drawing/2014/main" id="{845B69A1-0E00-4F80-9841-A8E5CEAADBC7}"/>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272</xdr:row>
      <xdr:rowOff>119160</xdr:rowOff>
    </xdr:from>
    <xdr:ext cx="360" cy="216575"/>
    <xdr:pic>
      <xdr:nvPicPr>
        <xdr:cNvPr id="275" name="6 Imagen">
          <a:extLst>
            <a:ext uri="{FF2B5EF4-FFF2-40B4-BE49-F238E27FC236}">
              <a16:creationId xmlns:a16="http://schemas.microsoft.com/office/drawing/2014/main" id="{2ED0647F-8B3B-4ED6-BCA3-E3E341BD3AA1}"/>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76" name="6 Imagen">
          <a:extLst>
            <a:ext uri="{FF2B5EF4-FFF2-40B4-BE49-F238E27FC236}">
              <a16:creationId xmlns:a16="http://schemas.microsoft.com/office/drawing/2014/main" id="{89863E16-0EFE-4716-B2F6-E8FBAB39215B}"/>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77" name="6 Imagen">
          <a:extLst>
            <a:ext uri="{FF2B5EF4-FFF2-40B4-BE49-F238E27FC236}">
              <a16:creationId xmlns:a16="http://schemas.microsoft.com/office/drawing/2014/main" id="{6B4369C6-A58C-40AB-83FE-F7821F05F3B4}"/>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78" name="6 Imagen">
          <a:extLst>
            <a:ext uri="{FF2B5EF4-FFF2-40B4-BE49-F238E27FC236}">
              <a16:creationId xmlns:a16="http://schemas.microsoft.com/office/drawing/2014/main" id="{6CFC0568-0C59-40D9-9316-6D3650DFFF75}"/>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79" name="6 Imagen">
          <a:extLst>
            <a:ext uri="{FF2B5EF4-FFF2-40B4-BE49-F238E27FC236}">
              <a16:creationId xmlns:a16="http://schemas.microsoft.com/office/drawing/2014/main" id="{E23D32E9-EC8A-47B7-9359-61BCFEF1D80E}"/>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80" name="6 Imagen">
          <a:extLst>
            <a:ext uri="{FF2B5EF4-FFF2-40B4-BE49-F238E27FC236}">
              <a16:creationId xmlns:a16="http://schemas.microsoft.com/office/drawing/2014/main" id="{043420E7-487C-418C-988B-FED75CF3A959}"/>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81" name="6 Imagen">
          <a:extLst>
            <a:ext uri="{FF2B5EF4-FFF2-40B4-BE49-F238E27FC236}">
              <a16:creationId xmlns:a16="http://schemas.microsoft.com/office/drawing/2014/main" id="{ABB2A899-F6B9-4D21-8847-6AFBDBBB5225}"/>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82" name="6 Imagen">
          <a:extLst>
            <a:ext uri="{FF2B5EF4-FFF2-40B4-BE49-F238E27FC236}">
              <a16:creationId xmlns:a16="http://schemas.microsoft.com/office/drawing/2014/main" id="{A423AC2E-7EDE-4C16-A154-4779E5FDEE39}"/>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83" name="6 Imagen">
          <a:extLst>
            <a:ext uri="{FF2B5EF4-FFF2-40B4-BE49-F238E27FC236}">
              <a16:creationId xmlns:a16="http://schemas.microsoft.com/office/drawing/2014/main" id="{B80D603E-2EDB-4D34-9440-31ABAD18B66F}"/>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84" name="6 Imagen">
          <a:extLst>
            <a:ext uri="{FF2B5EF4-FFF2-40B4-BE49-F238E27FC236}">
              <a16:creationId xmlns:a16="http://schemas.microsoft.com/office/drawing/2014/main" id="{70A87926-5C0A-4AA9-9CA8-29AA06574211}"/>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85" name="6 Imagen">
          <a:extLst>
            <a:ext uri="{FF2B5EF4-FFF2-40B4-BE49-F238E27FC236}">
              <a16:creationId xmlns:a16="http://schemas.microsoft.com/office/drawing/2014/main" id="{F1C64FAA-BF0E-4829-84C0-09BD80687B08}"/>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86" name="6 Imagen">
          <a:extLst>
            <a:ext uri="{FF2B5EF4-FFF2-40B4-BE49-F238E27FC236}">
              <a16:creationId xmlns:a16="http://schemas.microsoft.com/office/drawing/2014/main" id="{1DA78B9F-B790-437C-9CD0-F438203A547B}"/>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87" name="6 Imagen">
          <a:extLst>
            <a:ext uri="{FF2B5EF4-FFF2-40B4-BE49-F238E27FC236}">
              <a16:creationId xmlns:a16="http://schemas.microsoft.com/office/drawing/2014/main" id="{15B300B4-AF10-4B8E-91C8-923B9D4EDD7D}"/>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88" name="6 Imagen">
          <a:extLst>
            <a:ext uri="{FF2B5EF4-FFF2-40B4-BE49-F238E27FC236}">
              <a16:creationId xmlns:a16="http://schemas.microsoft.com/office/drawing/2014/main" id="{50803D2E-8E05-48EE-AA8A-E42E702892CC}"/>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89" name="6 Imagen">
          <a:extLst>
            <a:ext uri="{FF2B5EF4-FFF2-40B4-BE49-F238E27FC236}">
              <a16:creationId xmlns:a16="http://schemas.microsoft.com/office/drawing/2014/main" id="{90BCC718-A398-481C-A7AE-2CC6DFE0F0DC}"/>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90" name="6 Imagen">
          <a:extLst>
            <a:ext uri="{FF2B5EF4-FFF2-40B4-BE49-F238E27FC236}">
              <a16:creationId xmlns:a16="http://schemas.microsoft.com/office/drawing/2014/main" id="{2597427A-F5B0-4787-B16A-B47F391C823F}"/>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91" name="6 Imagen">
          <a:extLst>
            <a:ext uri="{FF2B5EF4-FFF2-40B4-BE49-F238E27FC236}">
              <a16:creationId xmlns:a16="http://schemas.microsoft.com/office/drawing/2014/main" id="{51CBF4CD-8492-46E9-8974-6A657C91E13A}"/>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92" name="6 Imagen">
          <a:extLst>
            <a:ext uri="{FF2B5EF4-FFF2-40B4-BE49-F238E27FC236}">
              <a16:creationId xmlns:a16="http://schemas.microsoft.com/office/drawing/2014/main" id="{E41F383D-8545-4594-8A53-D88AE698E2B6}"/>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93" name="6 Imagen">
          <a:extLst>
            <a:ext uri="{FF2B5EF4-FFF2-40B4-BE49-F238E27FC236}">
              <a16:creationId xmlns:a16="http://schemas.microsoft.com/office/drawing/2014/main" id="{FA980F89-A890-4ACB-8978-44BC5D20E12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94" name="6 Imagen">
          <a:extLst>
            <a:ext uri="{FF2B5EF4-FFF2-40B4-BE49-F238E27FC236}">
              <a16:creationId xmlns:a16="http://schemas.microsoft.com/office/drawing/2014/main" id="{79EFAC0A-C7B1-428D-B8F3-69A3FA704748}"/>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95" name="6 Imagen">
          <a:extLst>
            <a:ext uri="{FF2B5EF4-FFF2-40B4-BE49-F238E27FC236}">
              <a16:creationId xmlns:a16="http://schemas.microsoft.com/office/drawing/2014/main" id="{26B5ADB0-19BE-46C6-983C-416E17EBA6EC}"/>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96" name="6 Imagen">
          <a:extLst>
            <a:ext uri="{FF2B5EF4-FFF2-40B4-BE49-F238E27FC236}">
              <a16:creationId xmlns:a16="http://schemas.microsoft.com/office/drawing/2014/main" id="{AEAE6849-ECB6-41A5-A133-05EE73D71535}"/>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97" name="6 Imagen">
          <a:extLst>
            <a:ext uri="{FF2B5EF4-FFF2-40B4-BE49-F238E27FC236}">
              <a16:creationId xmlns:a16="http://schemas.microsoft.com/office/drawing/2014/main" id="{82A1820D-BA92-428E-8201-7AE8482F209C}"/>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298" name="6 Imagen">
          <a:extLst>
            <a:ext uri="{FF2B5EF4-FFF2-40B4-BE49-F238E27FC236}">
              <a16:creationId xmlns:a16="http://schemas.microsoft.com/office/drawing/2014/main" id="{37897EB0-7CE5-418A-959A-25686FFAA2F0}"/>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299" name="6 Imagen">
          <a:extLst>
            <a:ext uri="{FF2B5EF4-FFF2-40B4-BE49-F238E27FC236}">
              <a16:creationId xmlns:a16="http://schemas.microsoft.com/office/drawing/2014/main" id="{47B1AB07-C9A3-4288-BCC3-E6046F0A05F6}"/>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300" name="6 Imagen">
          <a:extLst>
            <a:ext uri="{FF2B5EF4-FFF2-40B4-BE49-F238E27FC236}">
              <a16:creationId xmlns:a16="http://schemas.microsoft.com/office/drawing/2014/main" id="{05519F54-5C3B-45E5-A712-8529F5F8BC51}"/>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301" name="6 Imagen">
          <a:extLst>
            <a:ext uri="{FF2B5EF4-FFF2-40B4-BE49-F238E27FC236}">
              <a16:creationId xmlns:a16="http://schemas.microsoft.com/office/drawing/2014/main" id="{7B163767-CC02-4797-B20D-1B4D1293FDBA}"/>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302" name="6 Imagen">
          <a:extLst>
            <a:ext uri="{FF2B5EF4-FFF2-40B4-BE49-F238E27FC236}">
              <a16:creationId xmlns:a16="http://schemas.microsoft.com/office/drawing/2014/main" id="{599EC57F-0110-4208-ADF9-B5A8BB06A168}"/>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303" name="6 Imagen">
          <a:extLst>
            <a:ext uri="{FF2B5EF4-FFF2-40B4-BE49-F238E27FC236}">
              <a16:creationId xmlns:a16="http://schemas.microsoft.com/office/drawing/2014/main" id="{4A3DFD89-8966-4EA7-B920-BF8CFFA8B492}"/>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304" name="6 Imagen">
          <a:extLst>
            <a:ext uri="{FF2B5EF4-FFF2-40B4-BE49-F238E27FC236}">
              <a16:creationId xmlns:a16="http://schemas.microsoft.com/office/drawing/2014/main" id="{9E0B7782-C5DE-40BC-9380-B6C9FCC0E46D}"/>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305" name="6 Imagen">
          <a:extLst>
            <a:ext uri="{FF2B5EF4-FFF2-40B4-BE49-F238E27FC236}">
              <a16:creationId xmlns:a16="http://schemas.microsoft.com/office/drawing/2014/main" id="{E00C8B9C-01D1-4DC3-B549-E813C7501A0F}"/>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306" name="6 Imagen">
          <a:extLst>
            <a:ext uri="{FF2B5EF4-FFF2-40B4-BE49-F238E27FC236}">
              <a16:creationId xmlns:a16="http://schemas.microsoft.com/office/drawing/2014/main" id="{1934D727-8FD7-4D1B-AB96-150F669F98EC}"/>
            </a:ext>
          </a:extLst>
        </xdr:cNvPr>
        <xdr:cNvPicPr/>
      </xdr:nvPicPr>
      <xdr:blipFill>
        <a:blip xmlns:r="http://schemas.openxmlformats.org/officeDocument/2006/relationships" r:embed="rId1"/>
        <a:stretch/>
      </xdr:blipFill>
      <xdr:spPr>
        <a:xfrm>
          <a:off x="5981700" y="611321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307" name="6 Imagen">
          <a:extLst>
            <a:ext uri="{FF2B5EF4-FFF2-40B4-BE49-F238E27FC236}">
              <a16:creationId xmlns:a16="http://schemas.microsoft.com/office/drawing/2014/main" id="{C1300D3B-D2CA-4899-A58B-4B95B526E025}"/>
            </a:ext>
          </a:extLst>
        </xdr:cNvPr>
        <xdr:cNvPicPr/>
      </xdr:nvPicPr>
      <xdr:blipFill>
        <a:blip xmlns:r="http://schemas.openxmlformats.org/officeDocument/2006/relationships" r:embed="rId1"/>
        <a:stretch/>
      </xdr:blipFill>
      <xdr:spPr>
        <a:xfrm>
          <a:off x="5981700" y="611267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308" name="6 Imagen">
          <a:extLst>
            <a:ext uri="{FF2B5EF4-FFF2-40B4-BE49-F238E27FC236}">
              <a16:creationId xmlns:a16="http://schemas.microsoft.com/office/drawing/2014/main" id="{B685F4FE-5190-43BF-9549-20519A56B35B}"/>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309" name="6 Imagen">
          <a:extLst>
            <a:ext uri="{FF2B5EF4-FFF2-40B4-BE49-F238E27FC236}">
              <a16:creationId xmlns:a16="http://schemas.microsoft.com/office/drawing/2014/main" id="{C5A725EE-6DF1-4756-8C31-17EB7A0B6066}"/>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310" name="6 Imagen">
          <a:extLst>
            <a:ext uri="{FF2B5EF4-FFF2-40B4-BE49-F238E27FC236}">
              <a16:creationId xmlns:a16="http://schemas.microsoft.com/office/drawing/2014/main" id="{240693BE-D37B-406A-BBD7-D82107F95032}"/>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311" name="6 Imagen">
          <a:extLst>
            <a:ext uri="{FF2B5EF4-FFF2-40B4-BE49-F238E27FC236}">
              <a16:creationId xmlns:a16="http://schemas.microsoft.com/office/drawing/2014/main" id="{73AAABDB-D20C-4B10-BED1-7616825643E2}"/>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5</xdr:col>
      <xdr:colOff>0</xdr:colOff>
      <xdr:row>273</xdr:row>
      <xdr:rowOff>0</xdr:rowOff>
    </xdr:from>
    <xdr:ext cx="360" cy="254855"/>
    <xdr:pic>
      <xdr:nvPicPr>
        <xdr:cNvPr id="312" name="6 Imagen">
          <a:extLst>
            <a:ext uri="{FF2B5EF4-FFF2-40B4-BE49-F238E27FC236}">
              <a16:creationId xmlns:a16="http://schemas.microsoft.com/office/drawing/2014/main" id="{D4AE15B7-5602-40A7-A217-EAE997EB839C}"/>
            </a:ext>
          </a:extLst>
        </xdr:cNvPr>
        <xdr:cNvPicPr/>
      </xdr:nvPicPr>
      <xdr:blipFill>
        <a:blip xmlns:r="http://schemas.openxmlformats.org/officeDocument/2006/relationships" r:embed="rId1"/>
        <a:stretch/>
      </xdr:blipFill>
      <xdr:spPr>
        <a:xfrm>
          <a:off x="5981700" y="61360785"/>
          <a:ext cx="360" cy="254855"/>
        </a:xfrm>
        <a:prstGeom prst="rect">
          <a:avLst/>
        </a:prstGeom>
        <a:ln>
          <a:noFill/>
        </a:ln>
      </xdr:spPr>
    </xdr:pic>
    <xdr:clientData/>
  </xdr:oneCellAnchor>
  <xdr:oneCellAnchor>
    <xdr:from>
      <xdr:col>5</xdr:col>
      <xdr:colOff>0</xdr:colOff>
      <xdr:row>273</xdr:row>
      <xdr:rowOff>0</xdr:rowOff>
    </xdr:from>
    <xdr:ext cx="360" cy="216575"/>
    <xdr:pic>
      <xdr:nvPicPr>
        <xdr:cNvPr id="313" name="6 Imagen">
          <a:extLst>
            <a:ext uri="{FF2B5EF4-FFF2-40B4-BE49-F238E27FC236}">
              <a16:creationId xmlns:a16="http://schemas.microsoft.com/office/drawing/2014/main" id="{7D56AEDD-DD82-466E-A881-17166334BCC1}"/>
            </a:ext>
          </a:extLst>
        </xdr:cNvPr>
        <xdr:cNvPicPr/>
      </xdr:nvPicPr>
      <xdr:blipFill>
        <a:blip xmlns:r="http://schemas.openxmlformats.org/officeDocument/2006/relationships" r:embed="rId1"/>
        <a:stretch/>
      </xdr:blipFill>
      <xdr:spPr>
        <a:xfrm>
          <a:off x="5981700" y="61355385"/>
          <a:ext cx="360" cy="216575"/>
        </a:xfrm>
        <a:prstGeom prst="rect">
          <a:avLst/>
        </a:prstGeom>
        <a:ln>
          <a:noFill/>
        </a:ln>
      </xdr:spPr>
    </xdr:pic>
    <xdr:clientData/>
  </xdr:oneCellAnchor>
  <xdr:oneCellAnchor>
    <xdr:from>
      <xdr:col>6</xdr:col>
      <xdr:colOff>0</xdr:colOff>
      <xdr:row>250</xdr:row>
      <xdr:rowOff>124560</xdr:rowOff>
    </xdr:from>
    <xdr:ext cx="360" cy="254855"/>
    <xdr:pic>
      <xdr:nvPicPr>
        <xdr:cNvPr id="314" name="6 Imagen">
          <a:extLst>
            <a:ext uri="{FF2B5EF4-FFF2-40B4-BE49-F238E27FC236}">
              <a16:creationId xmlns:a16="http://schemas.microsoft.com/office/drawing/2014/main" id="{5BB6B6F9-E62B-416D-9F97-9DA27ABCAD52}"/>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250</xdr:row>
      <xdr:rowOff>119160</xdr:rowOff>
    </xdr:from>
    <xdr:ext cx="360" cy="216575"/>
    <xdr:pic>
      <xdr:nvPicPr>
        <xdr:cNvPr id="315" name="6 Imagen">
          <a:extLst>
            <a:ext uri="{FF2B5EF4-FFF2-40B4-BE49-F238E27FC236}">
              <a16:creationId xmlns:a16="http://schemas.microsoft.com/office/drawing/2014/main" id="{2BA305D2-6E5B-4542-84F3-AE257B1C2E84}"/>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251</xdr:row>
      <xdr:rowOff>124560</xdr:rowOff>
    </xdr:from>
    <xdr:ext cx="360" cy="254855"/>
    <xdr:pic>
      <xdr:nvPicPr>
        <xdr:cNvPr id="316" name="6 Imagen">
          <a:extLst>
            <a:ext uri="{FF2B5EF4-FFF2-40B4-BE49-F238E27FC236}">
              <a16:creationId xmlns:a16="http://schemas.microsoft.com/office/drawing/2014/main" id="{6B9458E7-ECB9-4E0F-B8F8-D5FFE78E2FAA}"/>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251</xdr:row>
      <xdr:rowOff>119160</xdr:rowOff>
    </xdr:from>
    <xdr:ext cx="360" cy="216575"/>
    <xdr:pic>
      <xdr:nvPicPr>
        <xdr:cNvPr id="317" name="6 Imagen">
          <a:extLst>
            <a:ext uri="{FF2B5EF4-FFF2-40B4-BE49-F238E27FC236}">
              <a16:creationId xmlns:a16="http://schemas.microsoft.com/office/drawing/2014/main" id="{73F8F37C-C7B1-447F-9684-9BC2135FB10E}"/>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318" name="6 Imagen">
          <a:extLst>
            <a:ext uri="{FF2B5EF4-FFF2-40B4-BE49-F238E27FC236}">
              <a16:creationId xmlns:a16="http://schemas.microsoft.com/office/drawing/2014/main" id="{B013156E-2860-475E-B224-2A496051082E}"/>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319" name="6 Imagen">
          <a:extLst>
            <a:ext uri="{FF2B5EF4-FFF2-40B4-BE49-F238E27FC236}">
              <a16:creationId xmlns:a16="http://schemas.microsoft.com/office/drawing/2014/main" id="{EB06BD98-6085-4812-B5FE-20AA48C8AE82}"/>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320" name="6 Imagen">
          <a:extLst>
            <a:ext uri="{FF2B5EF4-FFF2-40B4-BE49-F238E27FC236}">
              <a16:creationId xmlns:a16="http://schemas.microsoft.com/office/drawing/2014/main" id="{137BFCDC-7D7C-41A9-9B9C-ED46754023C3}"/>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321" name="6 Imagen">
          <a:extLst>
            <a:ext uri="{FF2B5EF4-FFF2-40B4-BE49-F238E27FC236}">
              <a16:creationId xmlns:a16="http://schemas.microsoft.com/office/drawing/2014/main" id="{2D65465B-C2AD-4799-942B-E647284A2A49}"/>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322" name="6 Imagen">
          <a:extLst>
            <a:ext uri="{FF2B5EF4-FFF2-40B4-BE49-F238E27FC236}">
              <a16:creationId xmlns:a16="http://schemas.microsoft.com/office/drawing/2014/main" id="{DD4DD4E0-5A4C-4ACC-94DE-E78CCCA16C21}"/>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323" name="6 Imagen">
          <a:extLst>
            <a:ext uri="{FF2B5EF4-FFF2-40B4-BE49-F238E27FC236}">
              <a16:creationId xmlns:a16="http://schemas.microsoft.com/office/drawing/2014/main" id="{A0A60978-7F5C-41C2-A5A2-F7CF9B94A2B5}"/>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324" name="6 Imagen">
          <a:extLst>
            <a:ext uri="{FF2B5EF4-FFF2-40B4-BE49-F238E27FC236}">
              <a16:creationId xmlns:a16="http://schemas.microsoft.com/office/drawing/2014/main" id="{44823719-183B-40AB-A6B9-3B6E9393FB2D}"/>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325" name="6 Imagen">
          <a:extLst>
            <a:ext uri="{FF2B5EF4-FFF2-40B4-BE49-F238E27FC236}">
              <a16:creationId xmlns:a16="http://schemas.microsoft.com/office/drawing/2014/main" id="{19282596-58A7-422D-9B01-4A5A67E9811C}"/>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326" name="6 Imagen">
          <a:extLst>
            <a:ext uri="{FF2B5EF4-FFF2-40B4-BE49-F238E27FC236}">
              <a16:creationId xmlns:a16="http://schemas.microsoft.com/office/drawing/2014/main" id="{B7A3A628-FF19-4C8F-AB4A-D084ECF90338}"/>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327" name="6 Imagen">
          <a:extLst>
            <a:ext uri="{FF2B5EF4-FFF2-40B4-BE49-F238E27FC236}">
              <a16:creationId xmlns:a16="http://schemas.microsoft.com/office/drawing/2014/main" id="{7E72C2E0-E46B-43A8-9E3C-4071CFEA431C}"/>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328" name="6 Imagen">
          <a:extLst>
            <a:ext uri="{FF2B5EF4-FFF2-40B4-BE49-F238E27FC236}">
              <a16:creationId xmlns:a16="http://schemas.microsoft.com/office/drawing/2014/main" id="{A26E3119-FC7C-45CF-B9D1-BC8DBA01A3DD}"/>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329" name="6 Imagen">
          <a:extLst>
            <a:ext uri="{FF2B5EF4-FFF2-40B4-BE49-F238E27FC236}">
              <a16:creationId xmlns:a16="http://schemas.microsoft.com/office/drawing/2014/main" id="{A1B006E9-E565-451A-9A4A-4AF7DC83D351}"/>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330" name="6 Imagen">
          <a:extLst>
            <a:ext uri="{FF2B5EF4-FFF2-40B4-BE49-F238E27FC236}">
              <a16:creationId xmlns:a16="http://schemas.microsoft.com/office/drawing/2014/main" id="{7E3FC6A9-371D-4683-A859-35CF6EF13EDC}"/>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331" name="6 Imagen">
          <a:extLst>
            <a:ext uri="{FF2B5EF4-FFF2-40B4-BE49-F238E27FC236}">
              <a16:creationId xmlns:a16="http://schemas.microsoft.com/office/drawing/2014/main" id="{AB92AEB8-2F35-4E39-BC6B-7A6A09730392}"/>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332" name="6 Imagen">
          <a:extLst>
            <a:ext uri="{FF2B5EF4-FFF2-40B4-BE49-F238E27FC236}">
              <a16:creationId xmlns:a16="http://schemas.microsoft.com/office/drawing/2014/main" id="{5D9EBAEC-81B2-4B0C-87C3-6C8027578541}"/>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333" name="6 Imagen">
          <a:extLst>
            <a:ext uri="{FF2B5EF4-FFF2-40B4-BE49-F238E27FC236}">
              <a16:creationId xmlns:a16="http://schemas.microsoft.com/office/drawing/2014/main" id="{0BE16FAC-7459-4279-9C20-A7CB91642773}"/>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334" name="6 Imagen">
          <a:extLst>
            <a:ext uri="{FF2B5EF4-FFF2-40B4-BE49-F238E27FC236}">
              <a16:creationId xmlns:a16="http://schemas.microsoft.com/office/drawing/2014/main" id="{B6921836-ECEB-48D5-82AD-69E6D8490414}"/>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335" name="6 Imagen">
          <a:extLst>
            <a:ext uri="{FF2B5EF4-FFF2-40B4-BE49-F238E27FC236}">
              <a16:creationId xmlns:a16="http://schemas.microsoft.com/office/drawing/2014/main" id="{DA6D7BC4-D9D1-4D21-B650-4B95E6588AFE}"/>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336" name="6 Imagen">
          <a:extLst>
            <a:ext uri="{FF2B5EF4-FFF2-40B4-BE49-F238E27FC236}">
              <a16:creationId xmlns:a16="http://schemas.microsoft.com/office/drawing/2014/main" id="{B2A10ECA-C018-4F7B-821E-DE5DAEC7AA1B}"/>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337" name="6 Imagen">
          <a:extLst>
            <a:ext uri="{FF2B5EF4-FFF2-40B4-BE49-F238E27FC236}">
              <a16:creationId xmlns:a16="http://schemas.microsoft.com/office/drawing/2014/main" id="{0698B86A-EB5C-4A21-8495-509C731385FD}"/>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338" name="6 Imagen">
          <a:extLst>
            <a:ext uri="{FF2B5EF4-FFF2-40B4-BE49-F238E27FC236}">
              <a16:creationId xmlns:a16="http://schemas.microsoft.com/office/drawing/2014/main" id="{98C4ABCA-A5B3-4245-A2CE-E5A5734BFD62}"/>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339" name="6 Imagen">
          <a:extLst>
            <a:ext uri="{FF2B5EF4-FFF2-40B4-BE49-F238E27FC236}">
              <a16:creationId xmlns:a16="http://schemas.microsoft.com/office/drawing/2014/main" id="{A1AAD1B0-8916-4FC0-87EC-144D0A2E7689}"/>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340" name="6 Imagen">
          <a:extLst>
            <a:ext uri="{FF2B5EF4-FFF2-40B4-BE49-F238E27FC236}">
              <a16:creationId xmlns:a16="http://schemas.microsoft.com/office/drawing/2014/main" id="{571FB424-E38A-45E6-ABD7-027605A20543}"/>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341" name="6 Imagen">
          <a:extLst>
            <a:ext uri="{FF2B5EF4-FFF2-40B4-BE49-F238E27FC236}">
              <a16:creationId xmlns:a16="http://schemas.microsoft.com/office/drawing/2014/main" id="{E0192621-A84F-4C75-9664-ABEB33C2FB26}"/>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342" name="6 Imagen">
          <a:extLst>
            <a:ext uri="{FF2B5EF4-FFF2-40B4-BE49-F238E27FC236}">
              <a16:creationId xmlns:a16="http://schemas.microsoft.com/office/drawing/2014/main" id="{41B607D3-FA15-4B52-910A-58A8E4173879}"/>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343" name="6 Imagen">
          <a:extLst>
            <a:ext uri="{FF2B5EF4-FFF2-40B4-BE49-F238E27FC236}">
              <a16:creationId xmlns:a16="http://schemas.microsoft.com/office/drawing/2014/main" id="{F4D05625-B2DE-48DF-8BBC-91EF994AC47D}"/>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344" name="6 Imagen">
          <a:extLst>
            <a:ext uri="{FF2B5EF4-FFF2-40B4-BE49-F238E27FC236}">
              <a16:creationId xmlns:a16="http://schemas.microsoft.com/office/drawing/2014/main" id="{A92AB2F5-0B85-4C96-9E3E-5DA94AC218BB}"/>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345" name="6 Imagen">
          <a:extLst>
            <a:ext uri="{FF2B5EF4-FFF2-40B4-BE49-F238E27FC236}">
              <a16:creationId xmlns:a16="http://schemas.microsoft.com/office/drawing/2014/main" id="{01DA01A9-35FB-4659-9B7C-1093CBB3B8F3}"/>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346" name="6 Imagen">
          <a:extLst>
            <a:ext uri="{FF2B5EF4-FFF2-40B4-BE49-F238E27FC236}">
              <a16:creationId xmlns:a16="http://schemas.microsoft.com/office/drawing/2014/main" id="{A7960675-DE65-44E3-95C7-4719A168F88C}"/>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347" name="6 Imagen">
          <a:extLst>
            <a:ext uri="{FF2B5EF4-FFF2-40B4-BE49-F238E27FC236}">
              <a16:creationId xmlns:a16="http://schemas.microsoft.com/office/drawing/2014/main" id="{C084D8A0-B7C0-4683-80A7-17A8726D4E83}"/>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348" name="6 Imagen">
          <a:extLst>
            <a:ext uri="{FF2B5EF4-FFF2-40B4-BE49-F238E27FC236}">
              <a16:creationId xmlns:a16="http://schemas.microsoft.com/office/drawing/2014/main" id="{208F836A-DEB2-4BFC-800A-3D7CE0633D20}"/>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349" name="6 Imagen">
          <a:extLst>
            <a:ext uri="{FF2B5EF4-FFF2-40B4-BE49-F238E27FC236}">
              <a16:creationId xmlns:a16="http://schemas.microsoft.com/office/drawing/2014/main" id="{D7A520AB-37F9-4334-A920-AE17C6E1D37F}"/>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350" name="6 Imagen">
          <a:extLst>
            <a:ext uri="{FF2B5EF4-FFF2-40B4-BE49-F238E27FC236}">
              <a16:creationId xmlns:a16="http://schemas.microsoft.com/office/drawing/2014/main" id="{8A2FCF4C-F8BF-453B-BA15-1AE075E91795}"/>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351" name="6 Imagen">
          <a:extLst>
            <a:ext uri="{FF2B5EF4-FFF2-40B4-BE49-F238E27FC236}">
              <a16:creationId xmlns:a16="http://schemas.microsoft.com/office/drawing/2014/main" id="{A40C5B2F-D5B8-4856-88A3-23B2A584F665}"/>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352" name="6 Imagen">
          <a:extLst>
            <a:ext uri="{FF2B5EF4-FFF2-40B4-BE49-F238E27FC236}">
              <a16:creationId xmlns:a16="http://schemas.microsoft.com/office/drawing/2014/main" id="{77C0E255-7948-4448-8385-4FB086314E11}"/>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353" name="6 Imagen">
          <a:extLst>
            <a:ext uri="{FF2B5EF4-FFF2-40B4-BE49-F238E27FC236}">
              <a16:creationId xmlns:a16="http://schemas.microsoft.com/office/drawing/2014/main" id="{957BD61F-7A6D-4154-B20F-3F3A128B13F2}"/>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354" name="6 Imagen">
          <a:extLst>
            <a:ext uri="{FF2B5EF4-FFF2-40B4-BE49-F238E27FC236}">
              <a16:creationId xmlns:a16="http://schemas.microsoft.com/office/drawing/2014/main" id="{64EB76F3-A2CA-489D-A9BC-0FB4BB783CE1}"/>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355" name="6 Imagen">
          <a:extLst>
            <a:ext uri="{FF2B5EF4-FFF2-40B4-BE49-F238E27FC236}">
              <a16:creationId xmlns:a16="http://schemas.microsoft.com/office/drawing/2014/main" id="{7E490A8D-BCD6-495A-85B5-57511E44C171}"/>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356" name="6 Imagen">
          <a:extLst>
            <a:ext uri="{FF2B5EF4-FFF2-40B4-BE49-F238E27FC236}">
              <a16:creationId xmlns:a16="http://schemas.microsoft.com/office/drawing/2014/main" id="{2283FF0A-6860-4E55-8C97-561B341AEB02}"/>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357" name="6 Imagen">
          <a:extLst>
            <a:ext uri="{FF2B5EF4-FFF2-40B4-BE49-F238E27FC236}">
              <a16:creationId xmlns:a16="http://schemas.microsoft.com/office/drawing/2014/main" id="{F7C35679-1471-4520-A5B1-37B92965DE1C}"/>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358" name="6 Imagen">
          <a:extLst>
            <a:ext uri="{FF2B5EF4-FFF2-40B4-BE49-F238E27FC236}">
              <a16:creationId xmlns:a16="http://schemas.microsoft.com/office/drawing/2014/main" id="{8F845B56-FC81-464F-BD60-0CC1E5FC56B4}"/>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359" name="6 Imagen">
          <a:extLst>
            <a:ext uri="{FF2B5EF4-FFF2-40B4-BE49-F238E27FC236}">
              <a16:creationId xmlns:a16="http://schemas.microsoft.com/office/drawing/2014/main" id="{902FC92D-F15E-4F20-818F-C886EE9B9816}"/>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360" name="6 Imagen">
          <a:extLst>
            <a:ext uri="{FF2B5EF4-FFF2-40B4-BE49-F238E27FC236}">
              <a16:creationId xmlns:a16="http://schemas.microsoft.com/office/drawing/2014/main" id="{17488929-C5D5-42A2-B413-B27228179FB7}"/>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361" name="6 Imagen">
          <a:extLst>
            <a:ext uri="{FF2B5EF4-FFF2-40B4-BE49-F238E27FC236}">
              <a16:creationId xmlns:a16="http://schemas.microsoft.com/office/drawing/2014/main" id="{B6D2C3C6-5E47-45A3-A4A1-AF40014B7930}"/>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362" name="6 Imagen">
          <a:extLst>
            <a:ext uri="{FF2B5EF4-FFF2-40B4-BE49-F238E27FC236}">
              <a16:creationId xmlns:a16="http://schemas.microsoft.com/office/drawing/2014/main" id="{D5661653-CC3F-4140-B0EC-70DBA88E33A4}"/>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363" name="6 Imagen">
          <a:extLst>
            <a:ext uri="{FF2B5EF4-FFF2-40B4-BE49-F238E27FC236}">
              <a16:creationId xmlns:a16="http://schemas.microsoft.com/office/drawing/2014/main" id="{5905BB29-B8F6-49D7-AC28-AE9EB2F8BE99}"/>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364" name="6 Imagen">
          <a:extLst>
            <a:ext uri="{FF2B5EF4-FFF2-40B4-BE49-F238E27FC236}">
              <a16:creationId xmlns:a16="http://schemas.microsoft.com/office/drawing/2014/main" id="{3990688D-B33A-4C92-AD8A-C13900F258A1}"/>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365" name="6 Imagen">
          <a:extLst>
            <a:ext uri="{FF2B5EF4-FFF2-40B4-BE49-F238E27FC236}">
              <a16:creationId xmlns:a16="http://schemas.microsoft.com/office/drawing/2014/main" id="{377DFCB4-4B09-4079-8266-DA8B97B73A30}"/>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366" name="6 Imagen">
          <a:extLst>
            <a:ext uri="{FF2B5EF4-FFF2-40B4-BE49-F238E27FC236}">
              <a16:creationId xmlns:a16="http://schemas.microsoft.com/office/drawing/2014/main" id="{654680B7-C0ED-4BAF-8639-950DECB9CDA7}"/>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367" name="6 Imagen">
          <a:extLst>
            <a:ext uri="{FF2B5EF4-FFF2-40B4-BE49-F238E27FC236}">
              <a16:creationId xmlns:a16="http://schemas.microsoft.com/office/drawing/2014/main" id="{D196CD5D-BC64-446C-AEF4-90BEFA62EF68}"/>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368" name="6 Imagen">
          <a:extLst>
            <a:ext uri="{FF2B5EF4-FFF2-40B4-BE49-F238E27FC236}">
              <a16:creationId xmlns:a16="http://schemas.microsoft.com/office/drawing/2014/main" id="{FA90072E-2F7A-4D59-B88D-099BB10C56F8}"/>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369" name="6 Imagen">
          <a:extLst>
            <a:ext uri="{FF2B5EF4-FFF2-40B4-BE49-F238E27FC236}">
              <a16:creationId xmlns:a16="http://schemas.microsoft.com/office/drawing/2014/main" id="{95888985-EA67-4282-B0E8-B69C18497123}"/>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370" name="6 Imagen">
          <a:extLst>
            <a:ext uri="{FF2B5EF4-FFF2-40B4-BE49-F238E27FC236}">
              <a16:creationId xmlns:a16="http://schemas.microsoft.com/office/drawing/2014/main" id="{3AC5BDDA-73AD-4D7A-8ECA-D3DDF95621F5}"/>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371" name="6 Imagen">
          <a:extLst>
            <a:ext uri="{FF2B5EF4-FFF2-40B4-BE49-F238E27FC236}">
              <a16:creationId xmlns:a16="http://schemas.microsoft.com/office/drawing/2014/main" id="{707E6062-640D-4889-B381-CC484744D936}"/>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372" name="6 Imagen">
          <a:extLst>
            <a:ext uri="{FF2B5EF4-FFF2-40B4-BE49-F238E27FC236}">
              <a16:creationId xmlns:a16="http://schemas.microsoft.com/office/drawing/2014/main" id="{8A2943B8-BB8D-4FCD-A0D9-5241AAF68B13}"/>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373" name="6 Imagen">
          <a:extLst>
            <a:ext uri="{FF2B5EF4-FFF2-40B4-BE49-F238E27FC236}">
              <a16:creationId xmlns:a16="http://schemas.microsoft.com/office/drawing/2014/main" id="{66611885-CC69-4E8F-A6CA-E1013C476C2B}"/>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374" name="6 Imagen">
          <a:extLst>
            <a:ext uri="{FF2B5EF4-FFF2-40B4-BE49-F238E27FC236}">
              <a16:creationId xmlns:a16="http://schemas.microsoft.com/office/drawing/2014/main" id="{ABF67C2A-B4FF-4444-8491-875D23AACC3F}"/>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375" name="6 Imagen">
          <a:extLst>
            <a:ext uri="{FF2B5EF4-FFF2-40B4-BE49-F238E27FC236}">
              <a16:creationId xmlns:a16="http://schemas.microsoft.com/office/drawing/2014/main" id="{66E7272B-DE42-4E2E-BC13-831617FA45C4}"/>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376" name="6 Imagen">
          <a:extLst>
            <a:ext uri="{FF2B5EF4-FFF2-40B4-BE49-F238E27FC236}">
              <a16:creationId xmlns:a16="http://schemas.microsoft.com/office/drawing/2014/main" id="{17D756E6-0F22-4277-A0DE-F5B7D8A24FD3}"/>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377" name="6 Imagen">
          <a:extLst>
            <a:ext uri="{FF2B5EF4-FFF2-40B4-BE49-F238E27FC236}">
              <a16:creationId xmlns:a16="http://schemas.microsoft.com/office/drawing/2014/main" id="{E58CE3B0-7B31-4456-BA0C-750795AA967D}"/>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378" name="6 Imagen">
          <a:extLst>
            <a:ext uri="{FF2B5EF4-FFF2-40B4-BE49-F238E27FC236}">
              <a16:creationId xmlns:a16="http://schemas.microsoft.com/office/drawing/2014/main" id="{4F929032-D944-4340-B408-46AD271CB791}"/>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379" name="6 Imagen">
          <a:extLst>
            <a:ext uri="{FF2B5EF4-FFF2-40B4-BE49-F238E27FC236}">
              <a16:creationId xmlns:a16="http://schemas.microsoft.com/office/drawing/2014/main" id="{6C447A57-19BE-4FAB-B307-B8696328D8FD}"/>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380" name="6 Imagen">
          <a:extLst>
            <a:ext uri="{FF2B5EF4-FFF2-40B4-BE49-F238E27FC236}">
              <a16:creationId xmlns:a16="http://schemas.microsoft.com/office/drawing/2014/main" id="{96353D3E-9E4E-4F9A-889F-D25B1D5D1592}"/>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381" name="6 Imagen">
          <a:extLst>
            <a:ext uri="{FF2B5EF4-FFF2-40B4-BE49-F238E27FC236}">
              <a16:creationId xmlns:a16="http://schemas.microsoft.com/office/drawing/2014/main" id="{584F9BE5-22D3-410C-AA9F-A294E932F51A}"/>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382" name="6 Imagen">
          <a:extLst>
            <a:ext uri="{FF2B5EF4-FFF2-40B4-BE49-F238E27FC236}">
              <a16:creationId xmlns:a16="http://schemas.microsoft.com/office/drawing/2014/main" id="{F1175364-B307-44A9-A456-F622463652C6}"/>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383" name="6 Imagen">
          <a:extLst>
            <a:ext uri="{FF2B5EF4-FFF2-40B4-BE49-F238E27FC236}">
              <a16:creationId xmlns:a16="http://schemas.microsoft.com/office/drawing/2014/main" id="{D9138FF8-DCE3-4AC6-A48A-BC74D1DADA62}"/>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384" name="6 Imagen">
          <a:extLst>
            <a:ext uri="{FF2B5EF4-FFF2-40B4-BE49-F238E27FC236}">
              <a16:creationId xmlns:a16="http://schemas.microsoft.com/office/drawing/2014/main" id="{3A84F7DC-DCF7-470F-BCDA-9BC709172B01}"/>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385" name="6 Imagen">
          <a:extLst>
            <a:ext uri="{FF2B5EF4-FFF2-40B4-BE49-F238E27FC236}">
              <a16:creationId xmlns:a16="http://schemas.microsoft.com/office/drawing/2014/main" id="{7FDE435A-D348-4ED1-B5B5-92DE1E49A84B}"/>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272</xdr:row>
      <xdr:rowOff>124560</xdr:rowOff>
    </xdr:from>
    <xdr:ext cx="360" cy="254855"/>
    <xdr:pic>
      <xdr:nvPicPr>
        <xdr:cNvPr id="386" name="6 Imagen">
          <a:extLst>
            <a:ext uri="{FF2B5EF4-FFF2-40B4-BE49-F238E27FC236}">
              <a16:creationId xmlns:a16="http://schemas.microsoft.com/office/drawing/2014/main" id="{51863471-EA0A-4D01-8198-BFD62CC11013}"/>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272</xdr:row>
      <xdr:rowOff>119160</xdr:rowOff>
    </xdr:from>
    <xdr:ext cx="360" cy="216575"/>
    <xdr:pic>
      <xdr:nvPicPr>
        <xdr:cNvPr id="387" name="6 Imagen">
          <a:extLst>
            <a:ext uri="{FF2B5EF4-FFF2-40B4-BE49-F238E27FC236}">
              <a16:creationId xmlns:a16="http://schemas.microsoft.com/office/drawing/2014/main" id="{D7B76783-98AA-47D1-9E39-B711B0750CF9}"/>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272</xdr:row>
      <xdr:rowOff>124560</xdr:rowOff>
    </xdr:from>
    <xdr:ext cx="360" cy="254855"/>
    <xdr:pic>
      <xdr:nvPicPr>
        <xdr:cNvPr id="388" name="6 Imagen">
          <a:extLst>
            <a:ext uri="{FF2B5EF4-FFF2-40B4-BE49-F238E27FC236}">
              <a16:creationId xmlns:a16="http://schemas.microsoft.com/office/drawing/2014/main" id="{EAF65239-364F-4726-A8C2-5A8E2CC94B8F}"/>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272</xdr:row>
      <xdr:rowOff>119160</xdr:rowOff>
    </xdr:from>
    <xdr:ext cx="360" cy="216575"/>
    <xdr:pic>
      <xdr:nvPicPr>
        <xdr:cNvPr id="389" name="6 Imagen">
          <a:extLst>
            <a:ext uri="{FF2B5EF4-FFF2-40B4-BE49-F238E27FC236}">
              <a16:creationId xmlns:a16="http://schemas.microsoft.com/office/drawing/2014/main" id="{55614AFD-0998-48B5-AA71-C6DDBD39359B}"/>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390" name="6 Imagen">
          <a:extLst>
            <a:ext uri="{FF2B5EF4-FFF2-40B4-BE49-F238E27FC236}">
              <a16:creationId xmlns:a16="http://schemas.microsoft.com/office/drawing/2014/main" id="{454F3BEC-67C1-4E50-B6A6-95E05C7BF682}"/>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391" name="6 Imagen">
          <a:extLst>
            <a:ext uri="{FF2B5EF4-FFF2-40B4-BE49-F238E27FC236}">
              <a16:creationId xmlns:a16="http://schemas.microsoft.com/office/drawing/2014/main" id="{63140E6B-5F44-4C54-9F84-E95B291E7CB3}"/>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392" name="6 Imagen">
          <a:extLst>
            <a:ext uri="{FF2B5EF4-FFF2-40B4-BE49-F238E27FC236}">
              <a16:creationId xmlns:a16="http://schemas.microsoft.com/office/drawing/2014/main" id="{25E5A305-7FD1-4CD8-AC95-06BE9C6C3057}"/>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393" name="6 Imagen">
          <a:extLst>
            <a:ext uri="{FF2B5EF4-FFF2-40B4-BE49-F238E27FC236}">
              <a16:creationId xmlns:a16="http://schemas.microsoft.com/office/drawing/2014/main" id="{AC35D9E2-2468-4E2C-9C7E-A3CA8292DAE5}"/>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394" name="6 Imagen">
          <a:extLst>
            <a:ext uri="{FF2B5EF4-FFF2-40B4-BE49-F238E27FC236}">
              <a16:creationId xmlns:a16="http://schemas.microsoft.com/office/drawing/2014/main" id="{B64E20C3-4414-4438-A005-E2999FB7BDEA}"/>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395" name="6 Imagen">
          <a:extLst>
            <a:ext uri="{FF2B5EF4-FFF2-40B4-BE49-F238E27FC236}">
              <a16:creationId xmlns:a16="http://schemas.microsoft.com/office/drawing/2014/main" id="{40F6E694-7215-426B-B3CE-4AFA99B1123B}"/>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396" name="6 Imagen">
          <a:extLst>
            <a:ext uri="{FF2B5EF4-FFF2-40B4-BE49-F238E27FC236}">
              <a16:creationId xmlns:a16="http://schemas.microsoft.com/office/drawing/2014/main" id="{96E578CB-BD10-42DD-8ABD-00DEABE81224}"/>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397" name="6 Imagen">
          <a:extLst>
            <a:ext uri="{FF2B5EF4-FFF2-40B4-BE49-F238E27FC236}">
              <a16:creationId xmlns:a16="http://schemas.microsoft.com/office/drawing/2014/main" id="{F87198EE-A141-49E4-8976-0C86D4E96009}"/>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398" name="6 Imagen">
          <a:extLst>
            <a:ext uri="{FF2B5EF4-FFF2-40B4-BE49-F238E27FC236}">
              <a16:creationId xmlns:a16="http://schemas.microsoft.com/office/drawing/2014/main" id="{C890012A-22B5-476C-832C-170F4947F5CF}"/>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399" name="6 Imagen">
          <a:extLst>
            <a:ext uri="{FF2B5EF4-FFF2-40B4-BE49-F238E27FC236}">
              <a16:creationId xmlns:a16="http://schemas.microsoft.com/office/drawing/2014/main" id="{B0C5CA74-512B-4E4F-9E32-913F1BF73BDF}"/>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400" name="6 Imagen">
          <a:extLst>
            <a:ext uri="{FF2B5EF4-FFF2-40B4-BE49-F238E27FC236}">
              <a16:creationId xmlns:a16="http://schemas.microsoft.com/office/drawing/2014/main" id="{A845F6B1-2819-44F5-B564-C66AA812C9DC}"/>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401" name="6 Imagen">
          <a:extLst>
            <a:ext uri="{FF2B5EF4-FFF2-40B4-BE49-F238E27FC236}">
              <a16:creationId xmlns:a16="http://schemas.microsoft.com/office/drawing/2014/main" id="{1CA3F682-F9D0-435D-BF66-24CC5F5837ED}"/>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402" name="6 Imagen">
          <a:extLst>
            <a:ext uri="{FF2B5EF4-FFF2-40B4-BE49-F238E27FC236}">
              <a16:creationId xmlns:a16="http://schemas.microsoft.com/office/drawing/2014/main" id="{1B08BD44-750C-4585-838D-031295E7F2FB}"/>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403" name="6 Imagen">
          <a:extLst>
            <a:ext uri="{FF2B5EF4-FFF2-40B4-BE49-F238E27FC236}">
              <a16:creationId xmlns:a16="http://schemas.microsoft.com/office/drawing/2014/main" id="{A6241CB9-1B14-4EDC-8381-95E7752AE94A}"/>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404" name="6 Imagen">
          <a:extLst>
            <a:ext uri="{FF2B5EF4-FFF2-40B4-BE49-F238E27FC236}">
              <a16:creationId xmlns:a16="http://schemas.microsoft.com/office/drawing/2014/main" id="{E81671A9-B51D-40B3-908D-E5DD1A885505}"/>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405" name="6 Imagen">
          <a:extLst>
            <a:ext uri="{FF2B5EF4-FFF2-40B4-BE49-F238E27FC236}">
              <a16:creationId xmlns:a16="http://schemas.microsoft.com/office/drawing/2014/main" id="{BABE4227-5F41-47C7-AB57-3D50F14BCECA}"/>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6</xdr:col>
      <xdr:colOff>0</xdr:colOff>
      <xdr:row>273</xdr:row>
      <xdr:rowOff>0</xdr:rowOff>
    </xdr:from>
    <xdr:ext cx="360" cy="254855"/>
    <xdr:pic>
      <xdr:nvPicPr>
        <xdr:cNvPr id="406" name="6 Imagen">
          <a:extLst>
            <a:ext uri="{FF2B5EF4-FFF2-40B4-BE49-F238E27FC236}">
              <a16:creationId xmlns:a16="http://schemas.microsoft.com/office/drawing/2014/main" id="{B215D2FC-108E-4259-8024-B34BA21E3A9D}"/>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6</xdr:col>
      <xdr:colOff>0</xdr:colOff>
      <xdr:row>273</xdr:row>
      <xdr:rowOff>0</xdr:rowOff>
    </xdr:from>
    <xdr:ext cx="360" cy="216575"/>
    <xdr:pic>
      <xdr:nvPicPr>
        <xdr:cNvPr id="407" name="6 Imagen">
          <a:extLst>
            <a:ext uri="{FF2B5EF4-FFF2-40B4-BE49-F238E27FC236}">
              <a16:creationId xmlns:a16="http://schemas.microsoft.com/office/drawing/2014/main" id="{ED1C6512-9BF7-441B-9B18-94D0057B9AB3}"/>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7</xdr:col>
      <xdr:colOff>0</xdr:colOff>
      <xdr:row>249</xdr:row>
      <xdr:rowOff>124560</xdr:rowOff>
    </xdr:from>
    <xdr:ext cx="360" cy="254855"/>
    <xdr:pic>
      <xdr:nvPicPr>
        <xdr:cNvPr id="408" name="6 Imagen">
          <a:extLst>
            <a:ext uri="{FF2B5EF4-FFF2-40B4-BE49-F238E27FC236}">
              <a16:creationId xmlns:a16="http://schemas.microsoft.com/office/drawing/2014/main" id="{D84EF099-84A5-4B02-A6A7-7F465313AD18}"/>
            </a:ext>
          </a:extLst>
        </xdr:cNvPr>
        <xdr:cNvPicPr/>
      </xdr:nvPicPr>
      <xdr:blipFill>
        <a:blip xmlns:r="http://schemas.openxmlformats.org/officeDocument/2006/relationships" r:embed="rId1"/>
        <a:stretch/>
      </xdr:blipFill>
      <xdr:spPr>
        <a:xfrm>
          <a:off x="7248525" y="61132185"/>
          <a:ext cx="360" cy="254855"/>
        </a:xfrm>
        <a:prstGeom prst="rect">
          <a:avLst/>
        </a:prstGeom>
        <a:ln>
          <a:noFill/>
        </a:ln>
      </xdr:spPr>
    </xdr:pic>
    <xdr:clientData/>
  </xdr:oneCellAnchor>
  <xdr:oneCellAnchor>
    <xdr:from>
      <xdr:col>7</xdr:col>
      <xdr:colOff>0</xdr:colOff>
      <xdr:row>249</xdr:row>
      <xdr:rowOff>119160</xdr:rowOff>
    </xdr:from>
    <xdr:ext cx="360" cy="216575"/>
    <xdr:pic>
      <xdr:nvPicPr>
        <xdr:cNvPr id="409" name="6 Imagen">
          <a:extLst>
            <a:ext uri="{FF2B5EF4-FFF2-40B4-BE49-F238E27FC236}">
              <a16:creationId xmlns:a16="http://schemas.microsoft.com/office/drawing/2014/main" id="{BB671DA4-906D-4E49-B320-B07383565FA1}"/>
            </a:ext>
          </a:extLst>
        </xdr:cNvPr>
        <xdr:cNvPicPr/>
      </xdr:nvPicPr>
      <xdr:blipFill>
        <a:blip xmlns:r="http://schemas.openxmlformats.org/officeDocument/2006/relationships" r:embed="rId1"/>
        <a:stretch/>
      </xdr:blipFill>
      <xdr:spPr>
        <a:xfrm>
          <a:off x="7248525" y="61126785"/>
          <a:ext cx="360" cy="216575"/>
        </a:xfrm>
        <a:prstGeom prst="rect">
          <a:avLst/>
        </a:prstGeom>
        <a:ln>
          <a:noFill/>
        </a:ln>
      </xdr:spPr>
    </xdr:pic>
    <xdr:clientData/>
  </xdr:oneCellAnchor>
  <xdr:oneCellAnchor>
    <xdr:from>
      <xdr:col>7</xdr:col>
      <xdr:colOff>0</xdr:colOff>
      <xdr:row>250</xdr:row>
      <xdr:rowOff>124560</xdr:rowOff>
    </xdr:from>
    <xdr:ext cx="360" cy="254855"/>
    <xdr:pic>
      <xdr:nvPicPr>
        <xdr:cNvPr id="410" name="6 Imagen">
          <a:extLst>
            <a:ext uri="{FF2B5EF4-FFF2-40B4-BE49-F238E27FC236}">
              <a16:creationId xmlns:a16="http://schemas.microsoft.com/office/drawing/2014/main" id="{157AB620-55E1-4E41-B1F8-E78C7FEEABBA}"/>
            </a:ext>
          </a:extLst>
        </xdr:cNvPr>
        <xdr:cNvPicPr/>
      </xdr:nvPicPr>
      <xdr:blipFill>
        <a:blip xmlns:r="http://schemas.openxmlformats.org/officeDocument/2006/relationships" r:embed="rId1"/>
        <a:stretch/>
      </xdr:blipFill>
      <xdr:spPr>
        <a:xfrm>
          <a:off x="7248525" y="61360785"/>
          <a:ext cx="360" cy="254855"/>
        </a:xfrm>
        <a:prstGeom prst="rect">
          <a:avLst/>
        </a:prstGeom>
        <a:ln>
          <a:noFill/>
        </a:ln>
      </xdr:spPr>
    </xdr:pic>
    <xdr:clientData/>
  </xdr:oneCellAnchor>
  <xdr:oneCellAnchor>
    <xdr:from>
      <xdr:col>7</xdr:col>
      <xdr:colOff>0</xdr:colOff>
      <xdr:row>250</xdr:row>
      <xdr:rowOff>119160</xdr:rowOff>
    </xdr:from>
    <xdr:ext cx="360" cy="216575"/>
    <xdr:pic>
      <xdr:nvPicPr>
        <xdr:cNvPr id="411" name="6 Imagen">
          <a:extLst>
            <a:ext uri="{FF2B5EF4-FFF2-40B4-BE49-F238E27FC236}">
              <a16:creationId xmlns:a16="http://schemas.microsoft.com/office/drawing/2014/main" id="{A0C701EC-395F-49E5-BE99-468DBDDB780A}"/>
            </a:ext>
          </a:extLst>
        </xdr:cNvPr>
        <xdr:cNvPicPr/>
      </xdr:nvPicPr>
      <xdr:blipFill>
        <a:blip xmlns:r="http://schemas.openxmlformats.org/officeDocument/2006/relationships" r:embed="rId1"/>
        <a:stretch/>
      </xdr:blipFill>
      <xdr:spPr>
        <a:xfrm>
          <a:off x="7248525" y="61355385"/>
          <a:ext cx="360" cy="216575"/>
        </a:xfrm>
        <a:prstGeom prst="rect">
          <a:avLst/>
        </a:prstGeom>
        <a:ln>
          <a:noFill/>
        </a:ln>
      </xdr:spPr>
    </xdr:pic>
    <xdr:clientData/>
  </xdr:oneCellAnchor>
  <xdr:oneCellAnchor>
    <xdr:from>
      <xdr:col>7</xdr:col>
      <xdr:colOff>0</xdr:colOff>
      <xdr:row>250</xdr:row>
      <xdr:rowOff>124560</xdr:rowOff>
    </xdr:from>
    <xdr:ext cx="360" cy="254855"/>
    <xdr:pic>
      <xdr:nvPicPr>
        <xdr:cNvPr id="412" name="6 Imagen">
          <a:extLst>
            <a:ext uri="{FF2B5EF4-FFF2-40B4-BE49-F238E27FC236}">
              <a16:creationId xmlns:a16="http://schemas.microsoft.com/office/drawing/2014/main" id="{7F5CD031-1EF3-4606-A055-8B99D8A5648B}"/>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250</xdr:row>
      <xdr:rowOff>119160</xdr:rowOff>
    </xdr:from>
    <xdr:ext cx="360" cy="216575"/>
    <xdr:pic>
      <xdr:nvPicPr>
        <xdr:cNvPr id="413" name="6 Imagen">
          <a:extLst>
            <a:ext uri="{FF2B5EF4-FFF2-40B4-BE49-F238E27FC236}">
              <a16:creationId xmlns:a16="http://schemas.microsoft.com/office/drawing/2014/main" id="{5F2D3285-46EF-432E-ADC8-7658029503FF}"/>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414" name="6 Imagen">
          <a:extLst>
            <a:ext uri="{FF2B5EF4-FFF2-40B4-BE49-F238E27FC236}">
              <a16:creationId xmlns:a16="http://schemas.microsoft.com/office/drawing/2014/main" id="{317FC6FF-764E-447F-AFE3-A300A5163871}"/>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415" name="6 Imagen">
          <a:extLst>
            <a:ext uri="{FF2B5EF4-FFF2-40B4-BE49-F238E27FC236}">
              <a16:creationId xmlns:a16="http://schemas.microsoft.com/office/drawing/2014/main" id="{9D75AD1F-7A67-44E7-BF6F-3DD344AF0041}"/>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416" name="6 Imagen">
          <a:extLst>
            <a:ext uri="{FF2B5EF4-FFF2-40B4-BE49-F238E27FC236}">
              <a16:creationId xmlns:a16="http://schemas.microsoft.com/office/drawing/2014/main" id="{18CCB662-3D5D-4190-AB9B-7699DD38C128}"/>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417" name="6 Imagen">
          <a:extLst>
            <a:ext uri="{FF2B5EF4-FFF2-40B4-BE49-F238E27FC236}">
              <a16:creationId xmlns:a16="http://schemas.microsoft.com/office/drawing/2014/main" id="{4D0259E0-1315-49C4-BBDD-E0CB63C91EC0}"/>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418" name="6 Imagen">
          <a:extLst>
            <a:ext uri="{FF2B5EF4-FFF2-40B4-BE49-F238E27FC236}">
              <a16:creationId xmlns:a16="http://schemas.microsoft.com/office/drawing/2014/main" id="{D40DB883-DE47-4C27-AB10-7F4DBCBF5579}"/>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419" name="6 Imagen">
          <a:extLst>
            <a:ext uri="{FF2B5EF4-FFF2-40B4-BE49-F238E27FC236}">
              <a16:creationId xmlns:a16="http://schemas.microsoft.com/office/drawing/2014/main" id="{D3F2322F-1C27-4FA1-BFFF-5E5AD4F844F2}"/>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420" name="6 Imagen">
          <a:extLst>
            <a:ext uri="{FF2B5EF4-FFF2-40B4-BE49-F238E27FC236}">
              <a16:creationId xmlns:a16="http://schemas.microsoft.com/office/drawing/2014/main" id="{24F8F960-183A-44CE-878E-D310DFD617AD}"/>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421" name="6 Imagen">
          <a:extLst>
            <a:ext uri="{FF2B5EF4-FFF2-40B4-BE49-F238E27FC236}">
              <a16:creationId xmlns:a16="http://schemas.microsoft.com/office/drawing/2014/main" id="{340CC8ED-ACCA-4C09-AE30-2B2BF7E4FB9C}"/>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422" name="6 Imagen">
          <a:extLst>
            <a:ext uri="{FF2B5EF4-FFF2-40B4-BE49-F238E27FC236}">
              <a16:creationId xmlns:a16="http://schemas.microsoft.com/office/drawing/2014/main" id="{950C62CE-B58F-4279-91BC-DE04661EE9C1}"/>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423" name="6 Imagen">
          <a:extLst>
            <a:ext uri="{FF2B5EF4-FFF2-40B4-BE49-F238E27FC236}">
              <a16:creationId xmlns:a16="http://schemas.microsoft.com/office/drawing/2014/main" id="{E9857901-1534-4256-BE78-C23CCC054E6E}"/>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424" name="6 Imagen">
          <a:extLst>
            <a:ext uri="{FF2B5EF4-FFF2-40B4-BE49-F238E27FC236}">
              <a16:creationId xmlns:a16="http://schemas.microsoft.com/office/drawing/2014/main" id="{064E9EAB-549C-490F-8200-B576CC063590}"/>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425" name="6 Imagen">
          <a:extLst>
            <a:ext uri="{FF2B5EF4-FFF2-40B4-BE49-F238E27FC236}">
              <a16:creationId xmlns:a16="http://schemas.microsoft.com/office/drawing/2014/main" id="{232BA9F8-6BC5-4C35-BB16-25C616B4F9AF}"/>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426" name="6 Imagen">
          <a:extLst>
            <a:ext uri="{FF2B5EF4-FFF2-40B4-BE49-F238E27FC236}">
              <a16:creationId xmlns:a16="http://schemas.microsoft.com/office/drawing/2014/main" id="{A16B4D6C-6B65-406F-8027-423A000D1413}"/>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427" name="6 Imagen">
          <a:extLst>
            <a:ext uri="{FF2B5EF4-FFF2-40B4-BE49-F238E27FC236}">
              <a16:creationId xmlns:a16="http://schemas.microsoft.com/office/drawing/2014/main" id="{36DE865D-9A93-4F05-9A05-D7383555DF07}"/>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428" name="6 Imagen">
          <a:extLst>
            <a:ext uri="{FF2B5EF4-FFF2-40B4-BE49-F238E27FC236}">
              <a16:creationId xmlns:a16="http://schemas.microsoft.com/office/drawing/2014/main" id="{7620F5DE-BD8A-4933-A29F-3AD5543C8C9B}"/>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429" name="6 Imagen">
          <a:extLst>
            <a:ext uri="{FF2B5EF4-FFF2-40B4-BE49-F238E27FC236}">
              <a16:creationId xmlns:a16="http://schemas.microsoft.com/office/drawing/2014/main" id="{84D95685-9BBD-4783-B323-18D61D5E32FB}"/>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430" name="6 Imagen">
          <a:extLst>
            <a:ext uri="{FF2B5EF4-FFF2-40B4-BE49-F238E27FC236}">
              <a16:creationId xmlns:a16="http://schemas.microsoft.com/office/drawing/2014/main" id="{3F24C34A-2146-44E1-B58F-96E7E169AB8F}"/>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431" name="6 Imagen">
          <a:extLst>
            <a:ext uri="{FF2B5EF4-FFF2-40B4-BE49-F238E27FC236}">
              <a16:creationId xmlns:a16="http://schemas.microsoft.com/office/drawing/2014/main" id="{566127D1-E5A3-4ABD-B982-E541B13E72D2}"/>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432" name="6 Imagen">
          <a:extLst>
            <a:ext uri="{FF2B5EF4-FFF2-40B4-BE49-F238E27FC236}">
              <a16:creationId xmlns:a16="http://schemas.microsoft.com/office/drawing/2014/main" id="{0B859584-8CB6-460C-9CDD-96326D065132}"/>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433" name="6 Imagen">
          <a:extLst>
            <a:ext uri="{FF2B5EF4-FFF2-40B4-BE49-F238E27FC236}">
              <a16:creationId xmlns:a16="http://schemas.microsoft.com/office/drawing/2014/main" id="{C4B7FF99-4F12-4D56-BBFF-4211012E74E1}"/>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434" name="6 Imagen">
          <a:extLst>
            <a:ext uri="{FF2B5EF4-FFF2-40B4-BE49-F238E27FC236}">
              <a16:creationId xmlns:a16="http://schemas.microsoft.com/office/drawing/2014/main" id="{37F0DA22-0C8E-4AED-A6BD-BB994CA08015}"/>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435" name="6 Imagen">
          <a:extLst>
            <a:ext uri="{FF2B5EF4-FFF2-40B4-BE49-F238E27FC236}">
              <a16:creationId xmlns:a16="http://schemas.microsoft.com/office/drawing/2014/main" id="{DE19702C-B454-429B-AD88-BBA162897D9C}"/>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436" name="6 Imagen">
          <a:extLst>
            <a:ext uri="{FF2B5EF4-FFF2-40B4-BE49-F238E27FC236}">
              <a16:creationId xmlns:a16="http://schemas.microsoft.com/office/drawing/2014/main" id="{5477976A-CB87-42FC-A5BC-EDF6B4C2ECE3}"/>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437" name="6 Imagen">
          <a:extLst>
            <a:ext uri="{FF2B5EF4-FFF2-40B4-BE49-F238E27FC236}">
              <a16:creationId xmlns:a16="http://schemas.microsoft.com/office/drawing/2014/main" id="{F76E59A4-A33A-419D-97A2-68DD31EE72B4}"/>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438" name="6 Imagen">
          <a:extLst>
            <a:ext uri="{FF2B5EF4-FFF2-40B4-BE49-F238E27FC236}">
              <a16:creationId xmlns:a16="http://schemas.microsoft.com/office/drawing/2014/main" id="{0A86A0EE-53B8-42DC-BD84-ACF8569C3C5A}"/>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439" name="6 Imagen">
          <a:extLst>
            <a:ext uri="{FF2B5EF4-FFF2-40B4-BE49-F238E27FC236}">
              <a16:creationId xmlns:a16="http://schemas.microsoft.com/office/drawing/2014/main" id="{1F58C5B8-2E28-41DA-BF26-ADB1666FA4CD}"/>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440" name="6 Imagen">
          <a:extLst>
            <a:ext uri="{FF2B5EF4-FFF2-40B4-BE49-F238E27FC236}">
              <a16:creationId xmlns:a16="http://schemas.microsoft.com/office/drawing/2014/main" id="{EDDA5526-D4B5-45AA-B235-45F1E9F8F86A}"/>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441" name="6 Imagen">
          <a:extLst>
            <a:ext uri="{FF2B5EF4-FFF2-40B4-BE49-F238E27FC236}">
              <a16:creationId xmlns:a16="http://schemas.microsoft.com/office/drawing/2014/main" id="{F68258A8-FE35-4C38-994F-2754483FF204}"/>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442" name="6 Imagen">
          <a:extLst>
            <a:ext uri="{FF2B5EF4-FFF2-40B4-BE49-F238E27FC236}">
              <a16:creationId xmlns:a16="http://schemas.microsoft.com/office/drawing/2014/main" id="{A5D0660C-2DB6-4232-9EEB-71C8EFC0A2F6}"/>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443" name="6 Imagen">
          <a:extLst>
            <a:ext uri="{FF2B5EF4-FFF2-40B4-BE49-F238E27FC236}">
              <a16:creationId xmlns:a16="http://schemas.microsoft.com/office/drawing/2014/main" id="{C5CD1646-F685-42D7-92CB-90E59FC2E24D}"/>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444" name="6 Imagen">
          <a:extLst>
            <a:ext uri="{FF2B5EF4-FFF2-40B4-BE49-F238E27FC236}">
              <a16:creationId xmlns:a16="http://schemas.microsoft.com/office/drawing/2014/main" id="{EA33C327-2CAB-4D12-950D-EAA06ECEF88F}"/>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445" name="6 Imagen">
          <a:extLst>
            <a:ext uri="{FF2B5EF4-FFF2-40B4-BE49-F238E27FC236}">
              <a16:creationId xmlns:a16="http://schemas.microsoft.com/office/drawing/2014/main" id="{8CD76FA8-DCAD-473A-A4D8-D55E4185F3F4}"/>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446" name="6 Imagen">
          <a:extLst>
            <a:ext uri="{FF2B5EF4-FFF2-40B4-BE49-F238E27FC236}">
              <a16:creationId xmlns:a16="http://schemas.microsoft.com/office/drawing/2014/main" id="{1063BDC0-AAC4-4EC6-88EF-34B4B6B482DF}"/>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447" name="6 Imagen">
          <a:extLst>
            <a:ext uri="{FF2B5EF4-FFF2-40B4-BE49-F238E27FC236}">
              <a16:creationId xmlns:a16="http://schemas.microsoft.com/office/drawing/2014/main" id="{47261F7E-9417-4CC8-827E-F1032D49966B}"/>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448" name="6 Imagen">
          <a:extLst>
            <a:ext uri="{FF2B5EF4-FFF2-40B4-BE49-F238E27FC236}">
              <a16:creationId xmlns:a16="http://schemas.microsoft.com/office/drawing/2014/main" id="{92314F05-6342-4A05-ACED-C2236B3F6474}"/>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449" name="6 Imagen">
          <a:extLst>
            <a:ext uri="{FF2B5EF4-FFF2-40B4-BE49-F238E27FC236}">
              <a16:creationId xmlns:a16="http://schemas.microsoft.com/office/drawing/2014/main" id="{D611A61A-6B44-4D89-82C1-394214CF76E8}"/>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450" name="6 Imagen">
          <a:extLst>
            <a:ext uri="{FF2B5EF4-FFF2-40B4-BE49-F238E27FC236}">
              <a16:creationId xmlns:a16="http://schemas.microsoft.com/office/drawing/2014/main" id="{B538E0F0-C898-4509-BD4B-B3DE50B6B150}"/>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451" name="6 Imagen">
          <a:extLst>
            <a:ext uri="{FF2B5EF4-FFF2-40B4-BE49-F238E27FC236}">
              <a16:creationId xmlns:a16="http://schemas.microsoft.com/office/drawing/2014/main" id="{B7E77699-8CB2-4FD2-A3A5-00B96AC4B85E}"/>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452" name="6 Imagen">
          <a:extLst>
            <a:ext uri="{FF2B5EF4-FFF2-40B4-BE49-F238E27FC236}">
              <a16:creationId xmlns:a16="http://schemas.microsoft.com/office/drawing/2014/main" id="{DB5873B6-CA59-4957-B917-1566E8D119C6}"/>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453" name="6 Imagen">
          <a:extLst>
            <a:ext uri="{FF2B5EF4-FFF2-40B4-BE49-F238E27FC236}">
              <a16:creationId xmlns:a16="http://schemas.microsoft.com/office/drawing/2014/main" id="{D54AC7B3-4EB5-40E5-A8DF-8C80080CA010}"/>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454" name="6 Imagen">
          <a:extLst>
            <a:ext uri="{FF2B5EF4-FFF2-40B4-BE49-F238E27FC236}">
              <a16:creationId xmlns:a16="http://schemas.microsoft.com/office/drawing/2014/main" id="{FB23903B-41E5-4EBB-B8BC-BBB9681616F8}"/>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455" name="6 Imagen">
          <a:extLst>
            <a:ext uri="{FF2B5EF4-FFF2-40B4-BE49-F238E27FC236}">
              <a16:creationId xmlns:a16="http://schemas.microsoft.com/office/drawing/2014/main" id="{EE3AD6AB-80ED-4D26-B859-E9AD742B2CB0}"/>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456" name="6 Imagen">
          <a:extLst>
            <a:ext uri="{FF2B5EF4-FFF2-40B4-BE49-F238E27FC236}">
              <a16:creationId xmlns:a16="http://schemas.microsoft.com/office/drawing/2014/main" id="{E7C119FA-723B-417D-AABE-7A5DABD8E2B1}"/>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457" name="6 Imagen">
          <a:extLst>
            <a:ext uri="{FF2B5EF4-FFF2-40B4-BE49-F238E27FC236}">
              <a16:creationId xmlns:a16="http://schemas.microsoft.com/office/drawing/2014/main" id="{676E2234-4C3E-41BD-8B9F-6E050B4CF234}"/>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458" name="6 Imagen">
          <a:extLst>
            <a:ext uri="{FF2B5EF4-FFF2-40B4-BE49-F238E27FC236}">
              <a16:creationId xmlns:a16="http://schemas.microsoft.com/office/drawing/2014/main" id="{7AD0E69A-4608-4344-9176-91318576D308}"/>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459" name="6 Imagen">
          <a:extLst>
            <a:ext uri="{FF2B5EF4-FFF2-40B4-BE49-F238E27FC236}">
              <a16:creationId xmlns:a16="http://schemas.microsoft.com/office/drawing/2014/main" id="{DAFA559E-1592-4254-9F69-6B85D3F4C463}"/>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460" name="6 Imagen">
          <a:extLst>
            <a:ext uri="{FF2B5EF4-FFF2-40B4-BE49-F238E27FC236}">
              <a16:creationId xmlns:a16="http://schemas.microsoft.com/office/drawing/2014/main" id="{89E09606-39C0-49B5-AA83-F2545A82FEDD}"/>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461" name="6 Imagen">
          <a:extLst>
            <a:ext uri="{FF2B5EF4-FFF2-40B4-BE49-F238E27FC236}">
              <a16:creationId xmlns:a16="http://schemas.microsoft.com/office/drawing/2014/main" id="{6C6CEB48-DB42-4561-8688-964743659B9E}"/>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462" name="6 Imagen">
          <a:extLst>
            <a:ext uri="{FF2B5EF4-FFF2-40B4-BE49-F238E27FC236}">
              <a16:creationId xmlns:a16="http://schemas.microsoft.com/office/drawing/2014/main" id="{065256CB-4869-4E1A-A7D6-EEA4732EF32E}"/>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463" name="6 Imagen">
          <a:extLst>
            <a:ext uri="{FF2B5EF4-FFF2-40B4-BE49-F238E27FC236}">
              <a16:creationId xmlns:a16="http://schemas.microsoft.com/office/drawing/2014/main" id="{5640879D-C407-450B-8BAF-6B85A16D5DB2}"/>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464" name="6 Imagen">
          <a:extLst>
            <a:ext uri="{FF2B5EF4-FFF2-40B4-BE49-F238E27FC236}">
              <a16:creationId xmlns:a16="http://schemas.microsoft.com/office/drawing/2014/main" id="{9B1C1FB8-13FF-44AA-9AB6-DC9477D053CC}"/>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465" name="6 Imagen">
          <a:extLst>
            <a:ext uri="{FF2B5EF4-FFF2-40B4-BE49-F238E27FC236}">
              <a16:creationId xmlns:a16="http://schemas.microsoft.com/office/drawing/2014/main" id="{3F03190E-C453-4349-ABC2-BFDC5172F6C9}"/>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466" name="6 Imagen">
          <a:extLst>
            <a:ext uri="{FF2B5EF4-FFF2-40B4-BE49-F238E27FC236}">
              <a16:creationId xmlns:a16="http://schemas.microsoft.com/office/drawing/2014/main" id="{490717A7-E231-48E5-9601-59F85579B8E7}"/>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467" name="6 Imagen">
          <a:extLst>
            <a:ext uri="{FF2B5EF4-FFF2-40B4-BE49-F238E27FC236}">
              <a16:creationId xmlns:a16="http://schemas.microsoft.com/office/drawing/2014/main" id="{C6DFFC6B-C00C-4A69-9E25-A23437C5BDF7}"/>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468" name="6 Imagen">
          <a:extLst>
            <a:ext uri="{FF2B5EF4-FFF2-40B4-BE49-F238E27FC236}">
              <a16:creationId xmlns:a16="http://schemas.microsoft.com/office/drawing/2014/main" id="{356BB9F4-A2EA-4ECB-8E7E-BA49E69F65B9}"/>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469" name="6 Imagen">
          <a:extLst>
            <a:ext uri="{FF2B5EF4-FFF2-40B4-BE49-F238E27FC236}">
              <a16:creationId xmlns:a16="http://schemas.microsoft.com/office/drawing/2014/main" id="{06491754-A167-4C0A-BEFA-67A3294BD0A7}"/>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470" name="6 Imagen">
          <a:extLst>
            <a:ext uri="{FF2B5EF4-FFF2-40B4-BE49-F238E27FC236}">
              <a16:creationId xmlns:a16="http://schemas.microsoft.com/office/drawing/2014/main" id="{EBD055C4-195E-4537-B2D3-1E61928E633C}"/>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471" name="6 Imagen">
          <a:extLst>
            <a:ext uri="{FF2B5EF4-FFF2-40B4-BE49-F238E27FC236}">
              <a16:creationId xmlns:a16="http://schemas.microsoft.com/office/drawing/2014/main" id="{11BC689D-19B7-4BD4-BF79-082F40C19797}"/>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472" name="6 Imagen">
          <a:extLst>
            <a:ext uri="{FF2B5EF4-FFF2-40B4-BE49-F238E27FC236}">
              <a16:creationId xmlns:a16="http://schemas.microsoft.com/office/drawing/2014/main" id="{38161F45-4B09-43AA-97F8-5A4EBB4CAFFD}"/>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473" name="6 Imagen">
          <a:extLst>
            <a:ext uri="{FF2B5EF4-FFF2-40B4-BE49-F238E27FC236}">
              <a16:creationId xmlns:a16="http://schemas.microsoft.com/office/drawing/2014/main" id="{D6A3EE54-056F-488A-8BA6-9384A2D84921}"/>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474" name="6 Imagen">
          <a:extLst>
            <a:ext uri="{FF2B5EF4-FFF2-40B4-BE49-F238E27FC236}">
              <a16:creationId xmlns:a16="http://schemas.microsoft.com/office/drawing/2014/main" id="{2C5DA599-1D5F-4A5C-8CE4-92F7E9C992F5}"/>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475" name="6 Imagen">
          <a:extLst>
            <a:ext uri="{FF2B5EF4-FFF2-40B4-BE49-F238E27FC236}">
              <a16:creationId xmlns:a16="http://schemas.microsoft.com/office/drawing/2014/main" id="{8BB58301-27F6-410D-9E29-E28C6A9E4FAA}"/>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476" name="6 Imagen">
          <a:extLst>
            <a:ext uri="{FF2B5EF4-FFF2-40B4-BE49-F238E27FC236}">
              <a16:creationId xmlns:a16="http://schemas.microsoft.com/office/drawing/2014/main" id="{34B320A8-178B-42F8-AE72-BBC110FCA369}"/>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477" name="6 Imagen">
          <a:extLst>
            <a:ext uri="{FF2B5EF4-FFF2-40B4-BE49-F238E27FC236}">
              <a16:creationId xmlns:a16="http://schemas.microsoft.com/office/drawing/2014/main" id="{26A1D773-8CA3-47B9-91D1-74E8F1E80AB6}"/>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478" name="6 Imagen">
          <a:extLst>
            <a:ext uri="{FF2B5EF4-FFF2-40B4-BE49-F238E27FC236}">
              <a16:creationId xmlns:a16="http://schemas.microsoft.com/office/drawing/2014/main" id="{9DC01918-45EF-43A1-87C2-F3892C1BB942}"/>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479" name="6 Imagen">
          <a:extLst>
            <a:ext uri="{FF2B5EF4-FFF2-40B4-BE49-F238E27FC236}">
              <a16:creationId xmlns:a16="http://schemas.microsoft.com/office/drawing/2014/main" id="{FB220349-4E5D-413F-AE7D-F35EFB244641}"/>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480" name="6 Imagen">
          <a:extLst>
            <a:ext uri="{FF2B5EF4-FFF2-40B4-BE49-F238E27FC236}">
              <a16:creationId xmlns:a16="http://schemas.microsoft.com/office/drawing/2014/main" id="{6653C7A2-AE76-4D04-9FF1-F6030B38C1A6}"/>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481" name="6 Imagen">
          <a:extLst>
            <a:ext uri="{FF2B5EF4-FFF2-40B4-BE49-F238E27FC236}">
              <a16:creationId xmlns:a16="http://schemas.microsoft.com/office/drawing/2014/main" id="{BFED6977-D1EF-42CF-BE7E-43F123845F5D}"/>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482" name="6 Imagen">
          <a:extLst>
            <a:ext uri="{FF2B5EF4-FFF2-40B4-BE49-F238E27FC236}">
              <a16:creationId xmlns:a16="http://schemas.microsoft.com/office/drawing/2014/main" id="{A9684942-3D39-4447-9767-4D379D390498}"/>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483" name="6 Imagen">
          <a:extLst>
            <a:ext uri="{FF2B5EF4-FFF2-40B4-BE49-F238E27FC236}">
              <a16:creationId xmlns:a16="http://schemas.microsoft.com/office/drawing/2014/main" id="{FD6D19C5-D1A8-4BBC-A48D-B4AE3FDD501C}"/>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484" name="6 Imagen">
          <a:extLst>
            <a:ext uri="{FF2B5EF4-FFF2-40B4-BE49-F238E27FC236}">
              <a16:creationId xmlns:a16="http://schemas.microsoft.com/office/drawing/2014/main" id="{397BF86D-519E-4E7E-A97E-E641BC6A7A4F}"/>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485" name="6 Imagen">
          <a:extLst>
            <a:ext uri="{FF2B5EF4-FFF2-40B4-BE49-F238E27FC236}">
              <a16:creationId xmlns:a16="http://schemas.microsoft.com/office/drawing/2014/main" id="{40F1C83F-AE64-4FB2-9FDD-9232043AB9EA}"/>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486" name="6 Imagen">
          <a:extLst>
            <a:ext uri="{FF2B5EF4-FFF2-40B4-BE49-F238E27FC236}">
              <a16:creationId xmlns:a16="http://schemas.microsoft.com/office/drawing/2014/main" id="{D36E3C98-C3B8-4489-AF98-4545E0B0ABE4}"/>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487" name="6 Imagen">
          <a:extLst>
            <a:ext uri="{FF2B5EF4-FFF2-40B4-BE49-F238E27FC236}">
              <a16:creationId xmlns:a16="http://schemas.microsoft.com/office/drawing/2014/main" id="{1A6DE7C3-9DF8-44AE-AD26-9DCDE234CB15}"/>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488" name="6 Imagen">
          <a:extLst>
            <a:ext uri="{FF2B5EF4-FFF2-40B4-BE49-F238E27FC236}">
              <a16:creationId xmlns:a16="http://schemas.microsoft.com/office/drawing/2014/main" id="{E722056F-58C0-4FF1-9AA5-22EF6EB93034}"/>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489" name="6 Imagen">
          <a:extLst>
            <a:ext uri="{FF2B5EF4-FFF2-40B4-BE49-F238E27FC236}">
              <a16:creationId xmlns:a16="http://schemas.microsoft.com/office/drawing/2014/main" id="{24B45612-5D02-4539-A6D7-F4E5BFD980F7}"/>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490" name="6 Imagen">
          <a:extLst>
            <a:ext uri="{FF2B5EF4-FFF2-40B4-BE49-F238E27FC236}">
              <a16:creationId xmlns:a16="http://schemas.microsoft.com/office/drawing/2014/main" id="{497929DC-1F8F-4D9E-9FA5-F2A4FBA6C187}"/>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491" name="6 Imagen">
          <a:extLst>
            <a:ext uri="{FF2B5EF4-FFF2-40B4-BE49-F238E27FC236}">
              <a16:creationId xmlns:a16="http://schemas.microsoft.com/office/drawing/2014/main" id="{AB5445B5-FB34-4B42-979D-DB02E2058175}"/>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492" name="6 Imagen">
          <a:extLst>
            <a:ext uri="{FF2B5EF4-FFF2-40B4-BE49-F238E27FC236}">
              <a16:creationId xmlns:a16="http://schemas.microsoft.com/office/drawing/2014/main" id="{4F5FA44E-7CCF-466E-932C-2B8B0E277853}"/>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493" name="6 Imagen">
          <a:extLst>
            <a:ext uri="{FF2B5EF4-FFF2-40B4-BE49-F238E27FC236}">
              <a16:creationId xmlns:a16="http://schemas.microsoft.com/office/drawing/2014/main" id="{75AA4959-5FE0-4957-94DF-B6EC7E828EC2}"/>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494" name="6 Imagen">
          <a:extLst>
            <a:ext uri="{FF2B5EF4-FFF2-40B4-BE49-F238E27FC236}">
              <a16:creationId xmlns:a16="http://schemas.microsoft.com/office/drawing/2014/main" id="{5F253983-BE41-4753-A195-EA5BB38FDF32}"/>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495" name="6 Imagen">
          <a:extLst>
            <a:ext uri="{FF2B5EF4-FFF2-40B4-BE49-F238E27FC236}">
              <a16:creationId xmlns:a16="http://schemas.microsoft.com/office/drawing/2014/main" id="{0320FF9F-03F7-4B03-81B4-92B0F947B9D6}"/>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496" name="6 Imagen">
          <a:extLst>
            <a:ext uri="{FF2B5EF4-FFF2-40B4-BE49-F238E27FC236}">
              <a16:creationId xmlns:a16="http://schemas.microsoft.com/office/drawing/2014/main" id="{51DBA378-5C35-460F-A617-5B12DBB0CB62}"/>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497" name="6 Imagen">
          <a:extLst>
            <a:ext uri="{FF2B5EF4-FFF2-40B4-BE49-F238E27FC236}">
              <a16:creationId xmlns:a16="http://schemas.microsoft.com/office/drawing/2014/main" id="{A311463B-1235-4A72-ACFB-09DFC957B4D4}"/>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498" name="6 Imagen">
          <a:extLst>
            <a:ext uri="{FF2B5EF4-FFF2-40B4-BE49-F238E27FC236}">
              <a16:creationId xmlns:a16="http://schemas.microsoft.com/office/drawing/2014/main" id="{E0BE2855-9E66-4970-8D15-CFE55F9F76A6}"/>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499" name="6 Imagen">
          <a:extLst>
            <a:ext uri="{FF2B5EF4-FFF2-40B4-BE49-F238E27FC236}">
              <a16:creationId xmlns:a16="http://schemas.microsoft.com/office/drawing/2014/main" id="{1C64A6A4-A812-4FD4-B625-137BA8C85401}"/>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500" name="6 Imagen">
          <a:extLst>
            <a:ext uri="{FF2B5EF4-FFF2-40B4-BE49-F238E27FC236}">
              <a16:creationId xmlns:a16="http://schemas.microsoft.com/office/drawing/2014/main" id="{F2862CA2-C7F9-4D6D-AB63-DC51DB6BD501}"/>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501" name="6 Imagen">
          <a:extLst>
            <a:ext uri="{FF2B5EF4-FFF2-40B4-BE49-F238E27FC236}">
              <a16:creationId xmlns:a16="http://schemas.microsoft.com/office/drawing/2014/main" id="{7CE53774-4DF8-44CE-BF1E-D94412B74D8D}"/>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502" name="6 Imagen">
          <a:extLst>
            <a:ext uri="{FF2B5EF4-FFF2-40B4-BE49-F238E27FC236}">
              <a16:creationId xmlns:a16="http://schemas.microsoft.com/office/drawing/2014/main" id="{A3238D18-1111-40CB-BCCB-14F71CB775A6}"/>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503" name="6 Imagen">
          <a:extLst>
            <a:ext uri="{FF2B5EF4-FFF2-40B4-BE49-F238E27FC236}">
              <a16:creationId xmlns:a16="http://schemas.microsoft.com/office/drawing/2014/main" id="{7C49BF21-BC31-447C-95C2-89B2098379A5}"/>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504" name="6 Imagen">
          <a:extLst>
            <a:ext uri="{FF2B5EF4-FFF2-40B4-BE49-F238E27FC236}">
              <a16:creationId xmlns:a16="http://schemas.microsoft.com/office/drawing/2014/main" id="{D9392FF3-E2DC-4051-B862-61FBFD44D1B3}"/>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505" name="6 Imagen">
          <a:extLst>
            <a:ext uri="{FF2B5EF4-FFF2-40B4-BE49-F238E27FC236}">
              <a16:creationId xmlns:a16="http://schemas.microsoft.com/office/drawing/2014/main" id="{2E140BEF-7E9E-4162-88B6-810A1D23B7B2}"/>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506" name="6 Imagen">
          <a:extLst>
            <a:ext uri="{FF2B5EF4-FFF2-40B4-BE49-F238E27FC236}">
              <a16:creationId xmlns:a16="http://schemas.microsoft.com/office/drawing/2014/main" id="{FB87224F-B761-4B01-83D3-5740EAACFBB8}"/>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507" name="6 Imagen">
          <a:extLst>
            <a:ext uri="{FF2B5EF4-FFF2-40B4-BE49-F238E27FC236}">
              <a16:creationId xmlns:a16="http://schemas.microsoft.com/office/drawing/2014/main" id="{02E017C5-D91E-4C3B-BCA9-F5F0CFE5A408}"/>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508" name="6 Imagen">
          <a:extLst>
            <a:ext uri="{FF2B5EF4-FFF2-40B4-BE49-F238E27FC236}">
              <a16:creationId xmlns:a16="http://schemas.microsoft.com/office/drawing/2014/main" id="{4FA80DA4-4C95-4F18-9E41-94A3996DCD95}"/>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509" name="6 Imagen">
          <a:extLst>
            <a:ext uri="{FF2B5EF4-FFF2-40B4-BE49-F238E27FC236}">
              <a16:creationId xmlns:a16="http://schemas.microsoft.com/office/drawing/2014/main" id="{6BA43584-88FB-46D7-B0C9-28DB35BA8D35}"/>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510" name="6 Imagen">
          <a:extLst>
            <a:ext uri="{FF2B5EF4-FFF2-40B4-BE49-F238E27FC236}">
              <a16:creationId xmlns:a16="http://schemas.microsoft.com/office/drawing/2014/main" id="{FB7D5576-7E6E-4CC4-B6A9-B5F4E43603FA}"/>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511" name="6 Imagen">
          <a:extLst>
            <a:ext uri="{FF2B5EF4-FFF2-40B4-BE49-F238E27FC236}">
              <a16:creationId xmlns:a16="http://schemas.microsoft.com/office/drawing/2014/main" id="{46CFEB95-3C0A-437A-9732-A604F4969861}"/>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512" name="6 Imagen">
          <a:extLst>
            <a:ext uri="{FF2B5EF4-FFF2-40B4-BE49-F238E27FC236}">
              <a16:creationId xmlns:a16="http://schemas.microsoft.com/office/drawing/2014/main" id="{0FDEE259-3B5D-4A5C-9EB8-129CC26E2F9B}"/>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513" name="6 Imagen">
          <a:extLst>
            <a:ext uri="{FF2B5EF4-FFF2-40B4-BE49-F238E27FC236}">
              <a16:creationId xmlns:a16="http://schemas.microsoft.com/office/drawing/2014/main" id="{649DD775-7F64-461E-B799-2A1B455B41DB}"/>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514" name="6 Imagen">
          <a:extLst>
            <a:ext uri="{FF2B5EF4-FFF2-40B4-BE49-F238E27FC236}">
              <a16:creationId xmlns:a16="http://schemas.microsoft.com/office/drawing/2014/main" id="{293B5CA7-313E-4A88-8251-3ECC7176A226}"/>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515" name="6 Imagen">
          <a:extLst>
            <a:ext uri="{FF2B5EF4-FFF2-40B4-BE49-F238E27FC236}">
              <a16:creationId xmlns:a16="http://schemas.microsoft.com/office/drawing/2014/main" id="{35B83F28-63B1-43FD-9D22-714DACC59973}"/>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516" name="6 Imagen">
          <a:extLst>
            <a:ext uri="{FF2B5EF4-FFF2-40B4-BE49-F238E27FC236}">
              <a16:creationId xmlns:a16="http://schemas.microsoft.com/office/drawing/2014/main" id="{1DD157A8-335C-4763-9D32-FDB109BA9E0B}"/>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517" name="6 Imagen">
          <a:extLst>
            <a:ext uri="{FF2B5EF4-FFF2-40B4-BE49-F238E27FC236}">
              <a16:creationId xmlns:a16="http://schemas.microsoft.com/office/drawing/2014/main" id="{F59DEC65-ED67-44DD-9964-BFA5D678A9B8}"/>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518" name="6 Imagen">
          <a:extLst>
            <a:ext uri="{FF2B5EF4-FFF2-40B4-BE49-F238E27FC236}">
              <a16:creationId xmlns:a16="http://schemas.microsoft.com/office/drawing/2014/main" id="{5A72A390-3516-43D7-9226-C3D49DE32BA4}"/>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519" name="6 Imagen">
          <a:extLst>
            <a:ext uri="{FF2B5EF4-FFF2-40B4-BE49-F238E27FC236}">
              <a16:creationId xmlns:a16="http://schemas.microsoft.com/office/drawing/2014/main" id="{EBC04B7C-4F36-465F-8856-7660BB02A784}"/>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520" name="6 Imagen">
          <a:extLst>
            <a:ext uri="{FF2B5EF4-FFF2-40B4-BE49-F238E27FC236}">
              <a16:creationId xmlns:a16="http://schemas.microsoft.com/office/drawing/2014/main" id="{407E05D3-5E6B-483F-8142-8A1130F988CD}"/>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521" name="6 Imagen">
          <a:extLst>
            <a:ext uri="{FF2B5EF4-FFF2-40B4-BE49-F238E27FC236}">
              <a16:creationId xmlns:a16="http://schemas.microsoft.com/office/drawing/2014/main" id="{379143B7-3315-4280-98A9-5DED41D1C550}"/>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522" name="6 Imagen">
          <a:extLst>
            <a:ext uri="{FF2B5EF4-FFF2-40B4-BE49-F238E27FC236}">
              <a16:creationId xmlns:a16="http://schemas.microsoft.com/office/drawing/2014/main" id="{D9908EA2-A7B8-4C6C-8548-87F4878FD593}"/>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523" name="6 Imagen">
          <a:extLst>
            <a:ext uri="{FF2B5EF4-FFF2-40B4-BE49-F238E27FC236}">
              <a16:creationId xmlns:a16="http://schemas.microsoft.com/office/drawing/2014/main" id="{73E03F0F-8AA4-4B72-B51F-A6233FBB3D75}"/>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524" name="6 Imagen">
          <a:extLst>
            <a:ext uri="{FF2B5EF4-FFF2-40B4-BE49-F238E27FC236}">
              <a16:creationId xmlns:a16="http://schemas.microsoft.com/office/drawing/2014/main" id="{EC990510-C96F-4C65-B6AD-688723749805}"/>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525" name="6 Imagen">
          <a:extLst>
            <a:ext uri="{FF2B5EF4-FFF2-40B4-BE49-F238E27FC236}">
              <a16:creationId xmlns:a16="http://schemas.microsoft.com/office/drawing/2014/main" id="{5A273163-B145-40AA-87BF-95A3E023F782}"/>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26" name="6 Imagen">
          <a:extLst>
            <a:ext uri="{FF2B5EF4-FFF2-40B4-BE49-F238E27FC236}">
              <a16:creationId xmlns:a16="http://schemas.microsoft.com/office/drawing/2014/main" id="{32FCF734-3E7A-4F18-870E-293231E5C6B2}"/>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27" name="6 Imagen">
          <a:extLst>
            <a:ext uri="{FF2B5EF4-FFF2-40B4-BE49-F238E27FC236}">
              <a16:creationId xmlns:a16="http://schemas.microsoft.com/office/drawing/2014/main" id="{F369BCE5-6233-4E2B-B918-0C660AF981E2}"/>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28" name="6 Imagen">
          <a:extLst>
            <a:ext uri="{FF2B5EF4-FFF2-40B4-BE49-F238E27FC236}">
              <a16:creationId xmlns:a16="http://schemas.microsoft.com/office/drawing/2014/main" id="{73C8463D-F293-4F4A-BF58-273F9A70D2EF}"/>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29" name="6 Imagen">
          <a:extLst>
            <a:ext uri="{FF2B5EF4-FFF2-40B4-BE49-F238E27FC236}">
              <a16:creationId xmlns:a16="http://schemas.microsoft.com/office/drawing/2014/main" id="{1E9019BA-E188-487F-BE98-2BB9320033D7}"/>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30" name="6 Imagen">
          <a:extLst>
            <a:ext uri="{FF2B5EF4-FFF2-40B4-BE49-F238E27FC236}">
              <a16:creationId xmlns:a16="http://schemas.microsoft.com/office/drawing/2014/main" id="{B8479F3C-C6E8-4191-91F0-469062F4EEA6}"/>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31" name="6 Imagen">
          <a:extLst>
            <a:ext uri="{FF2B5EF4-FFF2-40B4-BE49-F238E27FC236}">
              <a16:creationId xmlns:a16="http://schemas.microsoft.com/office/drawing/2014/main" id="{587ACA66-2A6C-4A1A-9C53-32814A398CCD}"/>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32" name="6 Imagen">
          <a:extLst>
            <a:ext uri="{FF2B5EF4-FFF2-40B4-BE49-F238E27FC236}">
              <a16:creationId xmlns:a16="http://schemas.microsoft.com/office/drawing/2014/main" id="{CCEE883E-B861-44A2-B39B-6DB80DE41187}"/>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33" name="6 Imagen">
          <a:extLst>
            <a:ext uri="{FF2B5EF4-FFF2-40B4-BE49-F238E27FC236}">
              <a16:creationId xmlns:a16="http://schemas.microsoft.com/office/drawing/2014/main" id="{052BEE8E-AB2F-4A45-BDB2-5B7CFF3AD2F1}"/>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34" name="6 Imagen">
          <a:extLst>
            <a:ext uri="{FF2B5EF4-FFF2-40B4-BE49-F238E27FC236}">
              <a16:creationId xmlns:a16="http://schemas.microsoft.com/office/drawing/2014/main" id="{1BE685A2-CE63-44C2-9DCF-10C5E164AF45}"/>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35" name="6 Imagen">
          <a:extLst>
            <a:ext uri="{FF2B5EF4-FFF2-40B4-BE49-F238E27FC236}">
              <a16:creationId xmlns:a16="http://schemas.microsoft.com/office/drawing/2014/main" id="{CFCDEF1F-282A-4C24-8327-513419CD5D35}"/>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36" name="6 Imagen">
          <a:extLst>
            <a:ext uri="{FF2B5EF4-FFF2-40B4-BE49-F238E27FC236}">
              <a16:creationId xmlns:a16="http://schemas.microsoft.com/office/drawing/2014/main" id="{5E64D84F-FD00-4859-A972-33BE3758163F}"/>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37" name="6 Imagen">
          <a:extLst>
            <a:ext uri="{FF2B5EF4-FFF2-40B4-BE49-F238E27FC236}">
              <a16:creationId xmlns:a16="http://schemas.microsoft.com/office/drawing/2014/main" id="{8A0E8B98-E22F-4F7B-B28B-2D067428C739}"/>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38" name="6 Imagen">
          <a:extLst>
            <a:ext uri="{FF2B5EF4-FFF2-40B4-BE49-F238E27FC236}">
              <a16:creationId xmlns:a16="http://schemas.microsoft.com/office/drawing/2014/main" id="{0ACF16C3-4FFE-4E85-8BCA-95C830782ED6}"/>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39" name="6 Imagen">
          <a:extLst>
            <a:ext uri="{FF2B5EF4-FFF2-40B4-BE49-F238E27FC236}">
              <a16:creationId xmlns:a16="http://schemas.microsoft.com/office/drawing/2014/main" id="{F316CA81-B736-4B17-A8DB-E8F2121D8557}"/>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40" name="6 Imagen">
          <a:extLst>
            <a:ext uri="{FF2B5EF4-FFF2-40B4-BE49-F238E27FC236}">
              <a16:creationId xmlns:a16="http://schemas.microsoft.com/office/drawing/2014/main" id="{33D230AD-FA7F-41E5-A7E9-28583AE1E5F8}"/>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41" name="6 Imagen">
          <a:extLst>
            <a:ext uri="{FF2B5EF4-FFF2-40B4-BE49-F238E27FC236}">
              <a16:creationId xmlns:a16="http://schemas.microsoft.com/office/drawing/2014/main" id="{83A50BAF-7294-4360-8946-D1B3D865FB9F}"/>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42" name="6 Imagen">
          <a:extLst>
            <a:ext uri="{FF2B5EF4-FFF2-40B4-BE49-F238E27FC236}">
              <a16:creationId xmlns:a16="http://schemas.microsoft.com/office/drawing/2014/main" id="{8769E1EE-9E29-4E1E-9589-C97CE843F70D}"/>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43" name="6 Imagen">
          <a:extLst>
            <a:ext uri="{FF2B5EF4-FFF2-40B4-BE49-F238E27FC236}">
              <a16:creationId xmlns:a16="http://schemas.microsoft.com/office/drawing/2014/main" id="{32A5ABFE-6194-471A-BA0F-82E60E555C23}"/>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44" name="6 Imagen">
          <a:extLst>
            <a:ext uri="{FF2B5EF4-FFF2-40B4-BE49-F238E27FC236}">
              <a16:creationId xmlns:a16="http://schemas.microsoft.com/office/drawing/2014/main" id="{AF911060-F038-416F-B879-77A0E80AD44C}"/>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45" name="6 Imagen">
          <a:extLst>
            <a:ext uri="{FF2B5EF4-FFF2-40B4-BE49-F238E27FC236}">
              <a16:creationId xmlns:a16="http://schemas.microsoft.com/office/drawing/2014/main" id="{7E085E4D-3777-47BC-BC86-0E91C1BF99FB}"/>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46" name="6 Imagen">
          <a:extLst>
            <a:ext uri="{FF2B5EF4-FFF2-40B4-BE49-F238E27FC236}">
              <a16:creationId xmlns:a16="http://schemas.microsoft.com/office/drawing/2014/main" id="{30A80435-CEF3-4C3A-BA92-E5E7C923FEB3}"/>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47" name="6 Imagen">
          <a:extLst>
            <a:ext uri="{FF2B5EF4-FFF2-40B4-BE49-F238E27FC236}">
              <a16:creationId xmlns:a16="http://schemas.microsoft.com/office/drawing/2014/main" id="{2D7C59C6-0E0C-41E3-B046-43091E816DA9}"/>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48" name="6 Imagen">
          <a:extLst>
            <a:ext uri="{FF2B5EF4-FFF2-40B4-BE49-F238E27FC236}">
              <a16:creationId xmlns:a16="http://schemas.microsoft.com/office/drawing/2014/main" id="{ADCEC60E-B55F-419F-8F4B-3BE3B945E304}"/>
            </a:ext>
          </a:extLst>
        </xdr:cNvPr>
        <xdr:cNvPicPr/>
      </xdr:nvPicPr>
      <xdr:blipFill>
        <a:blip xmlns:r="http://schemas.openxmlformats.org/officeDocument/2006/relationships" r:embed="rId1"/>
        <a:stretch/>
      </xdr:blipFill>
      <xdr:spPr>
        <a:xfrm>
          <a:off x="8039100" y="611321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49" name="6 Imagen">
          <a:extLst>
            <a:ext uri="{FF2B5EF4-FFF2-40B4-BE49-F238E27FC236}">
              <a16:creationId xmlns:a16="http://schemas.microsoft.com/office/drawing/2014/main" id="{3371AA3D-2FB8-4EA6-92EA-2F2D16FEE7EB}"/>
            </a:ext>
          </a:extLst>
        </xdr:cNvPr>
        <xdr:cNvPicPr/>
      </xdr:nvPicPr>
      <xdr:blipFill>
        <a:blip xmlns:r="http://schemas.openxmlformats.org/officeDocument/2006/relationships" r:embed="rId1"/>
        <a:stretch/>
      </xdr:blipFill>
      <xdr:spPr>
        <a:xfrm>
          <a:off x="8039100" y="611267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50" name="6 Imagen">
          <a:extLst>
            <a:ext uri="{FF2B5EF4-FFF2-40B4-BE49-F238E27FC236}">
              <a16:creationId xmlns:a16="http://schemas.microsoft.com/office/drawing/2014/main" id="{807C1739-1317-4DC3-9C3C-CD8670200B59}"/>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51" name="6 Imagen">
          <a:extLst>
            <a:ext uri="{FF2B5EF4-FFF2-40B4-BE49-F238E27FC236}">
              <a16:creationId xmlns:a16="http://schemas.microsoft.com/office/drawing/2014/main" id="{7C11C649-FFBC-49FA-9C59-E0A97DDCAC47}"/>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7</xdr:col>
      <xdr:colOff>0</xdr:colOff>
      <xdr:row>273</xdr:row>
      <xdr:rowOff>0</xdr:rowOff>
    </xdr:from>
    <xdr:ext cx="360" cy="254855"/>
    <xdr:pic>
      <xdr:nvPicPr>
        <xdr:cNvPr id="552" name="6 Imagen">
          <a:extLst>
            <a:ext uri="{FF2B5EF4-FFF2-40B4-BE49-F238E27FC236}">
              <a16:creationId xmlns:a16="http://schemas.microsoft.com/office/drawing/2014/main" id="{5E0F07F6-0C21-46CE-9AA8-41CA2C05ED10}"/>
            </a:ext>
          </a:extLst>
        </xdr:cNvPr>
        <xdr:cNvPicPr/>
      </xdr:nvPicPr>
      <xdr:blipFill>
        <a:blip xmlns:r="http://schemas.openxmlformats.org/officeDocument/2006/relationships" r:embed="rId1"/>
        <a:stretch/>
      </xdr:blipFill>
      <xdr:spPr>
        <a:xfrm>
          <a:off x="8039100" y="61360785"/>
          <a:ext cx="360" cy="254855"/>
        </a:xfrm>
        <a:prstGeom prst="rect">
          <a:avLst/>
        </a:prstGeom>
        <a:ln>
          <a:noFill/>
        </a:ln>
      </xdr:spPr>
    </xdr:pic>
    <xdr:clientData/>
  </xdr:oneCellAnchor>
  <xdr:oneCellAnchor>
    <xdr:from>
      <xdr:col>7</xdr:col>
      <xdr:colOff>0</xdr:colOff>
      <xdr:row>273</xdr:row>
      <xdr:rowOff>0</xdr:rowOff>
    </xdr:from>
    <xdr:ext cx="360" cy="216575"/>
    <xdr:pic>
      <xdr:nvPicPr>
        <xdr:cNvPr id="553" name="6 Imagen">
          <a:extLst>
            <a:ext uri="{FF2B5EF4-FFF2-40B4-BE49-F238E27FC236}">
              <a16:creationId xmlns:a16="http://schemas.microsoft.com/office/drawing/2014/main" id="{D9740720-0326-4C0F-9D63-D07698FAD287}"/>
            </a:ext>
          </a:extLst>
        </xdr:cNvPr>
        <xdr:cNvPicPr/>
      </xdr:nvPicPr>
      <xdr:blipFill>
        <a:blip xmlns:r="http://schemas.openxmlformats.org/officeDocument/2006/relationships" r:embed="rId1"/>
        <a:stretch/>
      </xdr:blipFill>
      <xdr:spPr>
        <a:xfrm>
          <a:off x="8039100" y="61355385"/>
          <a:ext cx="360" cy="216575"/>
        </a:xfrm>
        <a:prstGeom prst="rect">
          <a:avLst/>
        </a:prstGeom>
        <a:ln>
          <a:noFill/>
        </a:ln>
      </xdr:spPr>
    </xdr:pic>
    <xdr:clientData/>
  </xdr:oneCellAnchor>
  <xdr:oneCellAnchor>
    <xdr:from>
      <xdr:col>4</xdr:col>
      <xdr:colOff>0</xdr:colOff>
      <xdr:row>252</xdr:row>
      <xdr:rowOff>119160</xdr:rowOff>
    </xdr:from>
    <xdr:ext cx="360" cy="220862"/>
    <xdr:pic>
      <xdr:nvPicPr>
        <xdr:cNvPr id="115" name="6 Imagen">
          <a:extLst>
            <a:ext uri="{FF2B5EF4-FFF2-40B4-BE49-F238E27FC236}">
              <a16:creationId xmlns:a16="http://schemas.microsoft.com/office/drawing/2014/main" id="{AE4F42F0-3A79-4880-9A1C-3533EEE717EA}"/>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252</xdr:row>
      <xdr:rowOff>119160</xdr:rowOff>
    </xdr:from>
    <xdr:ext cx="360" cy="220862"/>
    <xdr:pic>
      <xdr:nvPicPr>
        <xdr:cNvPr id="116" name="6 Imagen">
          <a:extLst>
            <a:ext uri="{FF2B5EF4-FFF2-40B4-BE49-F238E27FC236}">
              <a16:creationId xmlns:a16="http://schemas.microsoft.com/office/drawing/2014/main" id="{4C40A9BD-B696-4ECB-A689-3859780A6FE8}"/>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253</xdr:row>
      <xdr:rowOff>119160</xdr:rowOff>
    </xdr:from>
    <xdr:ext cx="360" cy="220862"/>
    <xdr:pic>
      <xdr:nvPicPr>
        <xdr:cNvPr id="117" name="6 Imagen">
          <a:extLst>
            <a:ext uri="{FF2B5EF4-FFF2-40B4-BE49-F238E27FC236}">
              <a16:creationId xmlns:a16="http://schemas.microsoft.com/office/drawing/2014/main" id="{39CAA0F1-8F38-49F8-ACF7-474D0EF44D5C}"/>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253</xdr:row>
      <xdr:rowOff>119160</xdr:rowOff>
    </xdr:from>
    <xdr:ext cx="360" cy="220862"/>
    <xdr:pic>
      <xdr:nvPicPr>
        <xdr:cNvPr id="118" name="6 Imagen">
          <a:extLst>
            <a:ext uri="{FF2B5EF4-FFF2-40B4-BE49-F238E27FC236}">
              <a16:creationId xmlns:a16="http://schemas.microsoft.com/office/drawing/2014/main" id="{5FDE824F-9DC4-4AFF-847D-47E216C8D873}"/>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254</xdr:row>
      <xdr:rowOff>119160</xdr:rowOff>
    </xdr:from>
    <xdr:ext cx="360" cy="220862"/>
    <xdr:pic>
      <xdr:nvPicPr>
        <xdr:cNvPr id="119" name="6 Imagen">
          <a:extLst>
            <a:ext uri="{FF2B5EF4-FFF2-40B4-BE49-F238E27FC236}">
              <a16:creationId xmlns:a16="http://schemas.microsoft.com/office/drawing/2014/main" id="{12D27880-FB27-410F-BBFB-0C2BC4B4AD3D}"/>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254</xdr:row>
      <xdr:rowOff>119160</xdr:rowOff>
    </xdr:from>
    <xdr:ext cx="360" cy="220862"/>
    <xdr:pic>
      <xdr:nvPicPr>
        <xdr:cNvPr id="554" name="6 Imagen">
          <a:extLst>
            <a:ext uri="{FF2B5EF4-FFF2-40B4-BE49-F238E27FC236}">
              <a16:creationId xmlns:a16="http://schemas.microsoft.com/office/drawing/2014/main" id="{3E7F6AB9-2A80-4ECE-981E-7B115F194DA6}"/>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255</xdr:row>
      <xdr:rowOff>119160</xdr:rowOff>
    </xdr:from>
    <xdr:ext cx="360" cy="220862"/>
    <xdr:pic>
      <xdr:nvPicPr>
        <xdr:cNvPr id="555" name="6 Imagen">
          <a:extLst>
            <a:ext uri="{FF2B5EF4-FFF2-40B4-BE49-F238E27FC236}">
              <a16:creationId xmlns:a16="http://schemas.microsoft.com/office/drawing/2014/main" id="{5CBB9CB5-C6BB-4131-A424-BFEC3DD3F942}"/>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255</xdr:row>
      <xdr:rowOff>119160</xdr:rowOff>
    </xdr:from>
    <xdr:ext cx="360" cy="220862"/>
    <xdr:pic>
      <xdr:nvPicPr>
        <xdr:cNvPr id="556" name="6 Imagen">
          <a:extLst>
            <a:ext uri="{FF2B5EF4-FFF2-40B4-BE49-F238E27FC236}">
              <a16:creationId xmlns:a16="http://schemas.microsoft.com/office/drawing/2014/main" id="{F8506CEB-5A14-4CC1-BE70-BE00C312190C}"/>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256</xdr:row>
      <xdr:rowOff>119160</xdr:rowOff>
    </xdr:from>
    <xdr:ext cx="360" cy="220862"/>
    <xdr:pic>
      <xdr:nvPicPr>
        <xdr:cNvPr id="557" name="6 Imagen">
          <a:extLst>
            <a:ext uri="{FF2B5EF4-FFF2-40B4-BE49-F238E27FC236}">
              <a16:creationId xmlns:a16="http://schemas.microsoft.com/office/drawing/2014/main" id="{59B1BADB-CA94-4A80-910B-3CB3B49CDD02}"/>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256</xdr:row>
      <xdr:rowOff>119160</xdr:rowOff>
    </xdr:from>
    <xdr:ext cx="360" cy="220862"/>
    <xdr:pic>
      <xdr:nvPicPr>
        <xdr:cNvPr id="558" name="6 Imagen">
          <a:extLst>
            <a:ext uri="{FF2B5EF4-FFF2-40B4-BE49-F238E27FC236}">
              <a16:creationId xmlns:a16="http://schemas.microsoft.com/office/drawing/2014/main" id="{FFD4A487-3C08-464F-8682-0CE4982BC32B}"/>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257</xdr:row>
      <xdr:rowOff>119160</xdr:rowOff>
    </xdr:from>
    <xdr:ext cx="360" cy="220862"/>
    <xdr:pic>
      <xdr:nvPicPr>
        <xdr:cNvPr id="559" name="6 Imagen">
          <a:extLst>
            <a:ext uri="{FF2B5EF4-FFF2-40B4-BE49-F238E27FC236}">
              <a16:creationId xmlns:a16="http://schemas.microsoft.com/office/drawing/2014/main" id="{CEC6BE7B-3030-48AB-B70A-9C12A80C4544}"/>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257</xdr:row>
      <xdr:rowOff>119160</xdr:rowOff>
    </xdr:from>
    <xdr:ext cx="360" cy="220862"/>
    <xdr:pic>
      <xdr:nvPicPr>
        <xdr:cNvPr id="560" name="6 Imagen">
          <a:extLst>
            <a:ext uri="{FF2B5EF4-FFF2-40B4-BE49-F238E27FC236}">
              <a16:creationId xmlns:a16="http://schemas.microsoft.com/office/drawing/2014/main" id="{C4098119-703B-47B2-BB1D-F4D8CBBE4654}"/>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258</xdr:row>
      <xdr:rowOff>119160</xdr:rowOff>
    </xdr:from>
    <xdr:ext cx="360" cy="220862"/>
    <xdr:pic>
      <xdr:nvPicPr>
        <xdr:cNvPr id="561" name="6 Imagen">
          <a:extLst>
            <a:ext uri="{FF2B5EF4-FFF2-40B4-BE49-F238E27FC236}">
              <a16:creationId xmlns:a16="http://schemas.microsoft.com/office/drawing/2014/main" id="{CF96603D-05D2-4F30-AD4E-83A2EBA39450}"/>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258</xdr:row>
      <xdr:rowOff>119160</xdr:rowOff>
    </xdr:from>
    <xdr:ext cx="360" cy="220862"/>
    <xdr:pic>
      <xdr:nvPicPr>
        <xdr:cNvPr id="562" name="6 Imagen">
          <a:extLst>
            <a:ext uri="{FF2B5EF4-FFF2-40B4-BE49-F238E27FC236}">
              <a16:creationId xmlns:a16="http://schemas.microsoft.com/office/drawing/2014/main" id="{F0990F73-3484-4EAA-9B2B-2E5AC556F6B8}"/>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259</xdr:row>
      <xdr:rowOff>119160</xdr:rowOff>
    </xdr:from>
    <xdr:ext cx="360" cy="220862"/>
    <xdr:pic>
      <xdr:nvPicPr>
        <xdr:cNvPr id="563" name="6 Imagen">
          <a:extLst>
            <a:ext uri="{FF2B5EF4-FFF2-40B4-BE49-F238E27FC236}">
              <a16:creationId xmlns:a16="http://schemas.microsoft.com/office/drawing/2014/main" id="{8783E701-AFD2-4560-89AE-D3284ACE3D0C}"/>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259</xdr:row>
      <xdr:rowOff>119160</xdr:rowOff>
    </xdr:from>
    <xdr:ext cx="360" cy="220862"/>
    <xdr:pic>
      <xdr:nvPicPr>
        <xdr:cNvPr id="564" name="6 Imagen">
          <a:extLst>
            <a:ext uri="{FF2B5EF4-FFF2-40B4-BE49-F238E27FC236}">
              <a16:creationId xmlns:a16="http://schemas.microsoft.com/office/drawing/2014/main" id="{CA75194F-90B3-4F7E-BFA3-1CB6AF76A586}"/>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260</xdr:row>
      <xdr:rowOff>119160</xdr:rowOff>
    </xdr:from>
    <xdr:ext cx="360" cy="220862"/>
    <xdr:pic>
      <xdr:nvPicPr>
        <xdr:cNvPr id="565" name="6 Imagen">
          <a:extLst>
            <a:ext uri="{FF2B5EF4-FFF2-40B4-BE49-F238E27FC236}">
              <a16:creationId xmlns:a16="http://schemas.microsoft.com/office/drawing/2014/main" id="{98933760-BF90-4BD2-9A4C-46FAB15076E8}"/>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260</xdr:row>
      <xdr:rowOff>119160</xdr:rowOff>
    </xdr:from>
    <xdr:ext cx="360" cy="220862"/>
    <xdr:pic>
      <xdr:nvPicPr>
        <xdr:cNvPr id="566" name="6 Imagen">
          <a:extLst>
            <a:ext uri="{FF2B5EF4-FFF2-40B4-BE49-F238E27FC236}">
              <a16:creationId xmlns:a16="http://schemas.microsoft.com/office/drawing/2014/main" id="{652202A3-4108-4240-9B89-6595D82DF48B}"/>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261</xdr:row>
      <xdr:rowOff>119160</xdr:rowOff>
    </xdr:from>
    <xdr:ext cx="360" cy="220862"/>
    <xdr:pic>
      <xdr:nvPicPr>
        <xdr:cNvPr id="567" name="6 Imagen">
          <a:extLst>
            <a:ext uri="{FF2B5EF4-FFF2-40B4-BE49-F238E27FC236}">
              <a16:creationId xmlns:a16="http://schemas.microsoft.com/office/drawing/2014/main" id="{DC27F406-D623-4BBC-9B30-40143A5303BF}"/>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261</xdr:row>
      <xdr:rowOff>119160</xdr:rowOff>
    </xdr:from>
    <xdr:ext cx="360" cy="220862"/>
    <xdr:pic>
      <xdr:nvPicPr>
        <xdr:cNvPr id="568" name="6 Imagen">
          <a:extLst>
            <a:ext uri="{FF2B5EF4-FFF2-40B4-BE49-F238E27FC236}">
              <a16:creationId xmlns:a16="http://schemas.microsoft.com/office/drawing/2014/main" id="{E97F6C1D-FE46-4D0E-B006-883DD776F796}"/>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262</xdr:row>
      <xdr:rowOff>119160</xdr:rowOff>
    </xdr:from>
    <xdr:ext cx="360" cy="220862"/>
    <xdr:pic>
      <xdr:nvPicPr>
        <xdr:cNvPr id="569" name="6 Imagen">
          <a:extLst>
            <a:ext uri="{FF2B5EF4-FFF2-40B4-BE49-F238E27FC236}">
              <a16:creationId xmlns:a16="http://schemas.microsoft.com/office/drawing/2014/main" id="{A0B8C3F1-511B-402A-94F1-CA29A66D76DD}"/>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262</xdr:row>
      <xdr:rowOff>119160</xdr:rowOff>
    </xdr:from>
    <xdr:ext cx="360" cy="220862"/>
    <xdr:pic>
      <xdr:nvPicPr>
        <xdr:cNvPr id="570" name="6 Imagen">
          <a:extLst>
            <a:ext uri="{FF2B5EF4-FFF2-40B4-BE49-F238E27FC236}">
              <a16:creationId xmlns:a16="http://schemas.microsoft.com/office/drawing/2014/main" id="{75766EBB-2345-47C2-B75F-6325581A46DC}"/>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263</xdr:row>
      <xdr:rowOff>119160</xdr:rowOff>
    </xdr:from>
    <xdr:ext cx="360" cy="220862"/>
    <xdr:pic>
      <xdr:nvPicPr>
        <xdr:cNvPr id="571" name="6 Imagen">
          <a:extLst>
            <a:ext uri="{FF2B5EF4-FFF2-40B4-BE49-F238E27FC236}">
              <a16:creationId xmlns:a16="http://schemas.microsoft.com/office/drawing/2014/main" id="{BDB83940-CE43-4AAA-92D1-6A8B26E2C712}"/>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263</xdr:row>
      <xdr:rowOff>119160</xdr:rowOff>
    </xdr:from>
    <xdr:ext cx="360" cy="220862"/>
    <xdr:pic>
      <xdr:nvPicPr>
        <xdr:cNvPr id="572" name="6 Imagen">
          <a:extLst>
            <a:ext uri="{FF2B5EF4-FFF2-40B4-BE49-F238E27FC236}">
              <a16:creationId xmlns:a16="http://schemas.microsoft.com/office/drawing/2014/main" id="{2983CB99-58A5-4375-AF42-6055BD9C4863}"/>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264</xdr:row>
      <xdr:rowOff>119160</xdr:rowOff>
    </xdr:from>
    <xdr:ext cx="360" cy="220862"/>
    <xdr:pic>
      <xdr:nvPicPr>
        <xdr:cNvPr id="573" name="6 Imagen">
          <a:extLst>
            <a:ext uri="{FF2B5EF4-FFF2-40B4-BE49-F238E27FC236}">
              <a16:creationId xmlns:a16="http://schemas.microsoft.com/office/drawing/2014/main" id="{E1F3A10E-92A3-4AC4-8FC7-60E51076AE52}"/>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264</xdr:row>
      <xdr:rowOff>119160</xdr:rowOff>
    </xdr:from>
    <xdr:ext cx="360" cy="220862"/>
    <xdr:pic>
      <xdr:nvPicPr>
        <xdr:cNvPr id="574" name="6 Imagen">
          <a:extLst>
            <a:ext uri="{FF2B5EF4-FFF2-40B4-BE49-F238E27FC236}">
              <a16:creationId xmlns:a16="http://schemas.microsoft.com/office/drawing/2014/main" id="{F48A1391-A4FF-4EA1-98A9-FFE2279D01F6}"/>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265</xdr:row>
      <xdr:rowOff>119160</xdr:rowOff>
    </xdr:from>
    <xdr:ext cx="360" cy="220862"/>
    <xdr:pic>
      <xdr:nvPicPr>
        <xdr:cNvPr id="575" name="6 Imagen">
          <a:extLst>
            <a:ext uri="{FF2B5EF4-FFF2-40B4-BE49-F238E27FC236}">
              <a16:creationId xmlns:a16="http://schemas.microsoft.com/office/drawing/2014/main" id="{AD5C3B44-6D83-476C-A17F-86B6885E276C}"/>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265</xdr:row>
      <xdr:rowOff>119160</xdr:rowOff>
    </xdr:from>
    <xdr:ext cx="360" cy="220862"/>
    <xdr:pic>
      <xdr:nvPicPr>
        <xdr:cNvPr id="576" name="6 Imagen">
          <a:extLst>
            <a:ext uri="{FF2B5EF4-FFF2-40B4-BE49-F238E27FC236}">
              <a16:creationId xmlns:a16="http://schemas.microsoft.com/office/drawing/2014/main" id="{248DE4B8-4F3A-406A-B0B2-1A24210F0678}"/>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266</xdr:row>
      <xdr:rowOff>119160</xdr:rowOff>
    </xdr:from>
    <xdr:ext cx="360" cy="220862"/>
    <xdr:pic>
      <xdr:nvPicPr>
        <xdr:cNvPr id="577" name="6 Imagen">
          <a:extLst>
            <a:ext uri="{FF2B5EF4-FFF2-40B4-BE49-F238E27FC236}">
              <a16:creationId xmlns:a16="http://schemas.microsoft.com/office/drawing/2014/main" id="{E654D53E-D6E6-4673-96C1-99028BEC5B97}"/>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266</xdr:row>
      <xdr:rowOff>119160</xdr:rowOff>
    </xdr:from>
    <xdr:ext cx="360" cy="220862"/>
    <xdr:pic>
      <xdr:nvPicPr>
        <xdr:cNvPr id="578" name="6 Imagen">
          <a:extLst>
            <a:ext uri="{FF2B5EF4-FFF2-40B4-BE49-F238E27FC236}">
              <a16:creationId xmlns:a16="http://schemas.microsoft.com/office/drawing/2014/main" id="{BA28B2FE-76D9-400D-AEBB-1195003D8A7F}"/>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270</xdr:row>
      <xdr:rowOff>119160</xdr:rowOff>
    </xdr:from>
    <xdr:ext cx="360" cy="220862"/>
    <xdr:pic>
      <xdr:nvPicPr>
        <xdr:cNvPr id="579" name="6 Imagen">
          <a:extLst>
            <a:ext uri="{FF2B5EF4-FFF2-40B4-BE49-F238E27FC236}">
              <a16:creationId xmlns:a16="http://schemas.microsoft.com/office/drawing/2014/main" id="{56837468-0508-4FC7-8EAA-FE716935BA6B}"/>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270</xdr:row>
      <xdr:rowOff>119160</xdr:rowOff>
    </xdr:from>
    <xdr:ext cx="360" cy="220862"/>
    <xdr:pic>
      <xdr:nvPicPr>
        <xdr:cNvPr id="580" name="6 Imagen">
          <a:extLst>
            <a:ext uri="{FF2B5EF4-FFF2-40B4-BE49-F238E27FC236}">
              <a16:creationId xmlns:a16="http://schemas.microsoft.com/office/drawing/2014/main" id="{3951A724-D2FD-4559-A8D9-AA40E1FE0C23}"/>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271</xdr:row>
      <xdr:rowOff>119160</xdr:rowOff>
    </xdr:from>
    <xdr:ext cx="360" cy="220862"/>
    <xdr:pic>
      <xdr:nvPicPr>
        <xdr:cNvPr id="581" name="6 Imagen">
          <a:extLst>
            <a:ext uri="{FF2B5EF4-FFF2-40B4-BE49-F238E27FC236}">
              <a16:creationId xmlns:a16="http://schemas.microsoft.com/office/drawing/2014/main" id="{E29300DB-13B7-4CE9-A685-F9A68E86FCCF}"/>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4</xdr:col>
      <xdr:colOff>0</xdr:colOff>
      <xdr:row>271</xdr:row>
      <xdr:rowOff>119160</xdr:rowOff>
    </xdr:from>
    <xdr:ext cx="360" cy="220862"/>
    <xdr:pic>
      <xdr:nvPicPr>
        <xdr:cNvPr id="582" name="6 Imagen">
          <a:extLst>
            <a:ext uri="{FF2B5EF4-FFF2-40B4-BE49-F238E27FC236}">
              <a16:creationId xmlns:a16="http://schemas.microsoft.com/office/drawing/2014/main" id="{90312766-877A-41D1-8C27-2F330EC894BD}"/>
            </a:ext>
          </a:extLst>
        </xdr:cNvPr>
        <xdr:cNvPicPr/>
      </xdr:nvPicPr>
      <xdr:blipFill>
        <a:blip xmlns:r="http://schemas.openxmlformats.org/officeDocument/2006/relationships" r:embed="rId1"/>
        <a:stretch/>
      </xdr:blipFill>
      <xdr:spPr>
        <a:xfrm>
          <a:off x="4924425" y="51077910"/>
          <a:ext cx="360" cy="220862"/>
        </a:xfrm>
        <a:prstGeom prst="rect">
          <a:avLst/>
        </a:prstGeom>
        <a:ln>
          <a:noFill/>
        </a:ln>
      </xdr:spPr>
    </xdr:pic>
    <xdr:clientData/>
  </xdr:oneCellAnchor>
  <xdr:oneCellAnchor>
    <xdr:from>
      <xdr:col>4</xdr:col>
      <xdr:colOff>0</xdr:colOff>
      <xdr:row>272</xdr:row>
      <xdr:rowOff>119160</xdr:rowOff>
    </xdr:from>
    <xdr:ext cx="360" cy="220862"/>
    <xdr:pic>
      <xdr:nvPicPr>
        <xdr:cNvPr id="583" name="6 Imagen">
          <a:extLst>
            <a:ext uri="{FF2B5EF4-FFF2-40B4-BE49-F238E27FC236}">
              <a16:creationId xmlns:a16="http://schemas.microsoft.com/office/drawing/2014/main" id="{7553058F-898C-46FC-A923-93ED42223DC1}"/>
            </a:ext>
          </a:extLst>
        </xdr:cNvPr>
        <xdr:cNvPicPr/>
      </xdr:nvPicPr>
      <xdr:blipFill>
        <a:blip xmlns:r="http://schemas.openxmlformats.org/officeDocument/2006/relationships" r:embed="rId1"/>
        <a:stretch/>
      </xdr:blipFill>
      <xdr:spPr>
        <a:xfrm>
          <a:off x="4924425" y="51306510"/>
          <a:ext cx="360" cy="220862"/>
        </a:xfrm>
        <a:prstGeom prst="rect">
          <a:avLst/>
        </a:prstGeom>
        <a:ln>
          <a:noFill/>
        </a:ln>
      </xdr:spPr>
    </xdr:pic>
    <xdr:clientData/>
  </xdr:oneCellAnchor>
  <xdr:oneCellAnchor>
    <xdr:from>
      <xdr:col>3</xdr:col>
      <xdr:colOff>1080</xdr:colOff>
      <xdr:row>279</xdr:row>
      <xdr:rowOff>124560</xdr:rowOff>
    </xdr:from>
    <xdr:ext cx="360" cy="6075"/>
    <xdr:pic>
      <xdr:nvPicPr>
        <xdr:cNvPr id="584" name="6 Imagen">
          <a:extLst>
            <a:ext uri="{FF2B5EF4-FFF2-40B4-BE49-F238E27FC236}">
              <a16:creationId xmlns:a16="http://schemas.microsoft.com/office/drawing/2014/main" id="{7D464534-E9B2-403B-8FBE-667D01B50A41}"/>
            </a:ext>
          </a:extLst>
        </xdr:cNvPr>
        <xdr:cNvPicPr/>
      </xdr:nvPicPr>
      <xdr:blipFill>
        <a:blip xmlns:r="http://schemas.openxmlformats.org/officeDocument/2006/relationships" r:embed="rId1"/>
        <a:stretch/>
      </xdr:blipFill>
      <xdr:spPr>
        <a:xfrm>
          <a:off x="3725355" y="51083310"/>
          <a:ext cx="360" cy="6075"/>
        </a:xfrm>
        <a:prstGeom prst="rect">
          <a:avLst/>
        </a:prstGeom>
        <a:ln>
          <a:noFill/>
        </a:ln>
      </xdr:spPr>
    </xdr:pic>
    <xdr:clientData/>
  </xdr:oneCellAnchor>
  <xdr:oneCellAnchor>
    <xdr:from>
      <xdr:col>4</xdr:col>
      <xdr:colOff>0</xdr:colOff>
      <xdr:row>279</xdr:row>
      <xdr:rowOff>103680</xdr:rowOff>
    </xdr:from>
    <xdr:ext cx="113745" cy="7560"/>
    <xdr:pic>
      <xdr:nvPicPr>
        <xdr:cNvPr id="585" name="6 Imagen">
          <a:extLst>
            <a:ext uri="{FF2B5EF4-FFF2-40B4-BE49-F238E27FC236}">
              <a16:creationId xmlns:a16="http://schemas.microsoft.com/office/drawing/2014/main" id="{6BDA3B8A-3951-4DE3-938D-773474BF2B98}"/>
            </a:ext>
          </a:extLst>
        </xdr:cNvPr>
        <xdr:cNvPicPr/>
      </xdr:nvPicPr>
      <xdr:blipFill>
        <a:blip xmlns:r="http://schemas.openxmlformats.org/officeDocument/2006/relationships" r:embed="rId1"/>
        <a:stretch/>
      </xdr:blipFill>
      <xdr:spPr>
        <a:xfrm>
          <a:off x="4924425" y="51062430"/>
          <a:ext cx="113745" cy="7560"/>
        </a:xfrm>
        <a:prstGeom prst="rect">
          <a:avLst/>
        </a:prstGeom>
        <a:ln>
          <a:noFill/>
        </a:ln>
      </xdr:spPr>
    </xdr:pic>
    <xdr:clientData/>
  </xdr:oneCellAnchor>
  <xdr:oneCellAnchor>
    <xdr:from>
      <xdr:col>4</xdr:col>
      <xdr:colOff>0</xdr:colOff>
      <xdr:row>279</xdr:row>
      <xdr:rowOff>99000</xdr:rowOff>
    </xdr:from>
    <xdr:ext cx="113745" cy="3390"/>
    <xdr:pic>
      <xdr:nvPicPr>
        <xdr:cNvPr id="587" name="6 Imagen">
          <a:extLst>
            <a:ext uri="{FF2B5EF4-FFF2-40B4-BE49-F238E27FC236}">
              <a16:creationId xmlns:a16="http://schemas.microsoft.com/office/drawing/2014/main" id="{092317C6-682F-4941-AA41-9140B4EDBD65}"/>
            </a:ext>
          </a:extLst>
        </xdr:cNvPr>
        <xdr:cNvPicPr/>
      </xdr:nvPicPr>
      <xdr:blipFill>
        <a:blip xmlns:r="http://schemas.openxmlformats.org/officeDocument/2006/relationships" r:embed="rId1"/>
        <a:stretch/>
      </xdr:blipFill>
      <xdr:spPr>
        <a:xfrm>
          <a:off x="4924425" y="51057750"/>
          <a:ext cx="113745" cy="3390"/>
        </a:xfrm>
        <a:prstGeom prst="rect">
          <a:avLst/>
        </a:prstGeom>
        <a:ln>
          <a:noFill/>
        </a:ln>
      </xdr:spPr>
    </xdr:pic>
    <xdr:clientData/>
  </xdr:oneCellAnchor>
  <xdr:oneCellAnchor>
    <xdr:from>
      <xdr:col>4</xdr:col>
      <xdr:colOff>0</xdr:colOff>
      <xdr:row>278</xdr:row>
      <xdr:rowOff>118080</xdr:rowOff>
    </xdr:from>
    <xdr:ext cx="237473" cy="7560"/>
    <xdr:pic>
      <xdr:nvPicPr>
        <xdr:cNvPr id="588" name="6 Imagen">
          <a:extLst>
            <a:ext uri="{FF2B5EF4-FFF2-40B4-BE49-F238E27FC236}">
              <a16:creationId xmlns:a16="http://schemas.microsoft.com/office/drawing/2014/main" id="{6F8F85B2-9CB3-414A-83BD-2EDE3AB8D378}"/>
            </a:ext>
          </a:extLst>
        </xdr:cNvPr>
        <xdr:cNvPicPr/>
      </xdr:nvPicPr>
      <xdr:blipFill>
        <a:blip xmlns:r="http://schemas.openxmlformats.org/officeDocument/2006/relationships" r:embed="rId1"/>
        <a:stretch/>
      </xdr:blipFill>
      <xdr:spPr>
        <a:xfrm>
          <a:off x="4924425" y="50848230"/>
          <a:ext cx="237473" cy="7560"/>
        </a:xfrm>
        <a:prstGeom prst="rect">
          <a:avLst/>
        </a:prstGeom>
        <a:ln>
          <a:noFill/>
        </a:ln>
      </xdr:spPr>
    </xdr:pic>
    <xdr:clientData/>
  </xdr:oneCellAnchor>
  <xdr:oneCellAnchor>
    <xdr:from>
      <xdr:col>3</xdr:col>
      <xdr:colOff>397080</xdr:colOff>
      <xdr:row>278</xdr:row>
      <xdr:rowOff>139320</xdr:rowOff>
    </xdr:from>
    <xdr:ext cx="360" cy="188925"/>
    <xdr:pic>
      <xdr:nvPicPr>
        <xdr:cNvPr id="589" name="6 Imagen">
          <a:extLst>
            <a:ext uri="{FF2B5EF4-FFF2-40B4-BE49-F238E27FC236}">
              <a16:creationId xmlns:a16="http://schemas.microsoft.com/office/drawing/2014/main" id="{DF0FAB71-6FD6-46BC-8943-471ABA8AEA74}"/>
            </a:ext>
          </a:extLst>
        </xdr:cNvPr>
        <xdr:cNvPicPr/>
      </xdr:nvPicPr>
      <xdr:blipFill>
        <a:blip xmlns:r="http://schemas.openxmlformats.org/officeDocument/2006/relationships" r:embed="rId1"/>
        <a:stretch/>
      </xdr:blipFill>
      <xdr:spPr>
        <a:xfrm>
          <a:off x="4121355" y="50869470"/>
          <a:ext cx="360" cy="188925"/>
        </a:xfrm>
        <a:prstGeom prst="rect">
          <a:avLst/>
        </a:prstGeom>
        <a:ln>
          <a:noFill/>
        </a:ln>
      </xdr:spPr>
    </xdr:pic>
    <xdr:clientData/>
  </xdr:oneCellAnchor>
  <xdr:oneCellAnchor>
    <xdr:from>
      <xdr:col>3</xdr:col>
      <xdr:colOff>929768</xdr:colOff>
      <xdr:row>278</xdr:row>
      <xdr:rowOff>206947</xdr:rowOff>
    </xdr:from>
    <xdr:ext cx="360" cy="360"/>
    <xdr:pic>
      <xdr:nvPicPr>
        <xdr:cNvPr id="590" name="6 Imagen">
          <a:extLst>
            <a:ext uri="{FF2B5EF4-FFF2-40B4-BE49-F238E27FC236}">
              <a16:creationId xmlns:a16="http://schemas.microsoft.com/office/drawing/2014/main" id="{B5C3D4B5-F25F-4167-B188-E6569A64CAFE}"/>
            </a:ext>
          </a:extLst>
        </xdr:cNvPr>
        <xdr:cNvPicPr/>
      </xdr:nvPicPr>
      <xdr:blipFill>
        <a:blip xmlns:r="http://schemas.openxmlformats.org/officeDocument/2006/relationships" r:embed="rId1"/>
        <a:stretch/>
      </xdr:blipFill>
      <xdr:spPr>
        <a:xfrm>
          <a:off x="4654043" y="50937097"/>
          <a:ext cx="360" cy="360"/>
        </a:xfrm>
        <a:prstGeom prst="rect">
          <a:avLst/>
        </a:prstGeom>
        <a:ln>
          <a:noFill/>
        </a:ln>
      </xdr:spPr>
    </xdr:pic>
    <xdr:clientData/>
  </xdr:oneCellAnchor>
  <xdr:oneCellAnchor>
    <xdr:from>
      <xdr:col>4</xdr:col>
      <xdr:colOff>1080</xdr:colOff>
      <xdr:row>279</xdr:row>
      <xdr:rowOff>124560</xdr:rowOff>
    </xdr:from>
    <xdr:ext cx="360" cy="7980"/>
    <xdr:pic>
      <xdr:nvPicPr>
        <xdr:cNvPr id="591" name="6 Imagen">
          <a:extLst>
            <a:ext uri="{FF2B5EF4-FFF2-40B4-BE49-F238E27FC236}">
              <a16:creationId xmlns:a16="http://schemas.microsoft.com/office/drawing/2014/main" id="{6DEFD615-9929-4A78-8970-B672F90A5D07}"/>
            </a:ext>
          </a:extLst>
        </xdr:cNvPr>
        <xdr:cNvPicPr/>
      </xdr:nvPicPr>
      <xdr:blipFill>
        <a:blip xmlns:r="http://schemas.openxmlformats.org/officeDocument/2006/relationships" r:embed="rId1"/>
        <a:stretch/>
      </xdr:blipFill>
      <xdr:spPr>
        <a:xfrm>
          <a:off x="4925505" y="51083310"/>
          <a:ext cx="360" cy="7980"/>
        </a:xfrm>
        <a:prstGeom prst="rect">
          <a:avLst/>
        </a:prstGeom>
        <a:ln>
          <a:noFill/>
        </a:ln>
      </xdr:spPr>
    </xdr:pic>
    <xdr:clientData/>
  </xdr:oneCellAnchor>
  <xdr:oneCellAnchor>
    <xdr:from>
      <xdr:col>4</xdr:col>
      <xdr:colOff>397080</xdr:colOff>
      <xdr:row>278</xdr:row>
      <xdr:rowOff>139320</xdr:rowOff>
    </xdr:from>
    <xdr:ext cx="360" cy="188925"/>
    <xdr:pic>
      <xdr:nvPicPr>
        <xdr:cNvPr id="592" name="6 Imagen">
          <a:extLst>
            <a:ext uri="{FF2B5EF4-FFF2-40B4-BE49-F238E27FC236}">
              <a16:creationId xmlns:a16="http://schemas.microsoft.com/office/drawing/2014/main" id="{4C59D7A9-F472-4734-A292-2A12F2E4D404}"/>
            </a:ext>
          </a:extLst>
        </xdr:cNvPr>
        <xdr:cNvPicPr/>
      </xdr:nvPicPr>
      <xdr:blipFill>
        <a:blip xmlns:r="http://schemas.openxmlformats.org/officeDocument/2006/relationships" r:embed="rId1"/>
        <a:stretch/>
      </xdr:blipFill>
      <xdr:spPr>
        <a:xfrm>
          <a:off x="5321505" y="50869470"/>
          <a:ext cx="360" cy="188925"/>
        </a:xfrm>
        <a:prstGeom prst="rect">
          <a:avLst/>
        </a:prstGeom>
        <a:ln>
          <a:noFill/>
        </a:ln>
      </xdr:spPr>
    </xdr:pic>
    <xdr:clientData/>
  </xdr:oneCellAnchor>
  <xdr:oneCellAnchor>
    <xdr:from>
      <xdr:col>5</xdr:col>
      <xdr:colOff>0</xdr:colOff>
      <xdr:row>279</xdr:row>
      <xdr:rowOff>103680</xdr:rowOff>
    </xdr:from>
    <xdr:ext cx="113745" cy="9465"/>
    <xdr:pic>
      <xdr:nvPicPr>
        <xdr:cNvPr id="593" name="6 Imagen">
          <a:extLst>
            <a:ext uri="{FF2B5EF4-FFF2-40B4-BE49-F238E27FC236}">
              <a16:creationId xmlns:a16="http://schemas.microsoft.com/office/drawing/2014/main" id="{8A6A0D6C-4B6A-42F4-82EC-B491CD96AED3}"/>
            </a:ext>
          </a:extLst>
        </xdr:cNvPr>
        <xdr:cNvPicPr/>
      </xdr:nvPicPr>
      <xdr:blipFill>
        <a:blip xmlns:r="http://schemas.openxmlformats.org/officeDocument/2006/relationships" r:embed="rId1"/>
        <a:stretch/>
      </xdr:blipFill>
      <xdr:spPr>
        <a:xfrm>
          <a:off x="5991225" y="51062430"/>
          <a:ext cx="113745" cy="9465"/>
        </a:xfrm>
        <a:prstGeom prst="rect">
          <a:avLst/>
        </a:prstGeom>
        <a:ln>
          <a:noFill/>
        </a:ln>
      </xdr:spPr>
    </xdr:pic>
    <xdr:clientData/>
  </xdr:oneCellAnchor>
  <xdr:oneCellAnchor>
    <xdr:from>
      <xdr:col>5</xdr:col>
      <xdr:colOff>0</xdr:colOff>
      <xdr:row>279</xdr:row>
      <xdr:rowOff>99000</xdr:rowOff>
    </xdr:from>
    <xdr:ext cx="113745" cy="420"/>
    <xdr:pic>
      <xdr:nvPicPr>
        <xdr:cNvPr id="595" name="6 Imagen">
          <a:extLst>
            <a:ext uri="{FF2B5EF4-FFF2-40B4-BE49-F238E27FC236}">
              <a16:creationId xmlns:a16="http://schemas.microsoft.com/office/drawing/2014/main" id="{1A8C47A6-4457-40BA-80C1-DFCD4FFBF16A}"/>
            </a:ext>
          </a:extLst>
        </xdr:cNvPr>
        <xdr:cNvPicPr/>
      </xdr:nvPicPr>
      <xdr:blipFill>
        <a:blip xmlns:r="http://schemas.openxmlformats.org/officeDocument/2006/relationships" r:embed="rId1"/>
        <a:stretch/>
      </xdr:blipFill>
      <xdr:spPr>
        <a:xfrm>
          <a:off x="5991225" y="51057750"/>
          <a:ext cx="113745" cy="420"/>
        </a:xfrm>
        <a:prstGeom prst="rect">
          <a:avLst/>
        </a:prstGeom>
        <a:ln>
          <a:noFill/>
        </a:ln>
      </xdr:spPr>
    </xdr:pic>
    <xdr:clientData/>
  </xdr:oneCellAnchor>
  <xdr:oneCellAnchor>
    <xdr:from>
      <xdr:col>5</xdr:col>
      <xdr:colOff>0</xdr:colOff>
      <xdr:row>279</xdr:row>
      <xdr:rowOff>124560</xdr:rowOff>
    </xdr:from>
    <xdr:ext cx="360" cy="7980"/>
    <xdr:pic>
      <xdr:nvPicPr>
        <xdr:cNvPr id="596" name="6 Imagen">
          <a:extLst>
            <a:ext uri="{FF2B5EF4-FFF2-40B4-BE49-F238E27FC236}">
              <a16:creationId xmlns:a16="http://schemas.microsoft.com/office/drawing/2014/main" id="{C3A70A67-7F6C-49F3-9B5D-765274D9D4BC}"/>
            </a:ext>
          </a:extLst>
        </xdr:cNvPr>
        <xdr:cNvPicPr/>
      </xdr:nvPicPr>
      <xdr:blipFill>
        <a:blip xmlns:r="http://schemas.openxmlformats.org/officeDocument/2006/relationships" r:embed="rId1"/>
        <a:stretch/>
      </xdr:blipFill>
      <xdr:spPr>
        <a:xfrm>
          <a:off x="5991225" y="51083310"/>
          <a:ext cx="360" cy="7980"/>
        </a:xfrm>
        <a:prstGeom prst="rect">
          <a:avLst/>
        </a:prstGeom>
        <a:ln>
          <a:noFill/>
        </a:ln>
      </xdr:spPr>
    </xdr:pic>
    <xdr:clientData/>
  </xdr:oneCellAnchor>
  <xdr:oneCellAnchor>
    <xdr:from>
      <xdr:col>5</xdr:col>
      <xdr:colOff>0</xdr:colOff>
      <xdr:row>278</xdr:row>
      <xdr:rowOff>139320</xdr:rowOff>
    </xdr:from>
    <xdr:ext cx="360" cy="188925"/>
    <xdr:pic>
      <xdr:nvPicPr>
        <xdr:cNvPr id="597" name="6 Imagen">
          <a:extLst>
            <a:ext uri="{FF2B5EF4-FFF2-40B4-BE49-F238E27FC236}">
              <a16:creationId xmlns:a16="http://schemas.microsoft.com/office/drawing/2014/main" id="{DE73CCCA-9DBE-4821-AB67-3A5B9D134230}"/>
            </a:ext>
          </a:extLst>
        </xdr:cNvPr>
        <xdr:cNvPicPr/>
      </xdr:nvPicPr>
      <xdr:blipFill>
        <a:blip xmlns:r="http://schemas.openxmlformats.org/officeDocument/2006/relationships" r:embed="rId1"/>
        <a:stretch/>
      </xdr:blipFill>
      <xdr:spPr>
        <a:xfrm>
          <a:off x="5991225" y="50869470"/>
          <a:ext cx="360" cy="188925"/>
        </a:xfrm>
        <a:prstGeom prst="rect">
          <a:avLst/>
        </a:prstGeom>
        <a:ln>
          <a:noFill/>
        </a:ln>
      </xdr:spPr>
    </xdr:pic>
    <xdr:clientData/>
  </xdr:oneCellAnchor>
  <xdr:oneCellAnchor>
    <xdr:from>
      <xdr:col>5</xdr:col>
      <xdr:colOff>0</xdr:colOff>
      <xdr:row>281</xdr:row>
      <xdr:rowOff>124560</xdr:rowOff>
    </xdr:from>
    <xdr:ext cx="360" cy="254855"/>
    <xdr:pic>
      <xdr:nvPicPr>
        <xdr:cNvPr id="598" name="6 Imagen">
          <a:extLst>
            <a:ext uri="{FF2B5EF4-FFF2-40B4-BE49-F238E27FC236}">
              <a16:creationId xmlns:a16="http://schemas.microsoft.com/office/drawing/2014/main" id="{C1D5E3BE-D792-484F-A6AE-CCBEE5958E3C}"/>
            </a:ext>
          </a:extLst>
        </xdr:cNvPr>
        <xdr:cNvPicPr/>
      </xdr:nvPicPr>
      <xdr:blipFill>
        <a:blip xmlns:r="http://schemas.openxmlformats.org/officeDocument/2006/relationships" r:embed="rId1"/>
        <a:stretch/>
      </xdr:blipFill>
      <xdr:spPr>
        <a:xfrm>
          <a:off x="5991225" y="51540510"/>
          <a:ext cx="360" cy="254855"/>
        </a:xfrm>
        <a:prstGeom prst="rect">
          <a:avLst/>
        </a:prstGeom>
        <a:ln>
          <a:noFill/>
        </a:ln>
      </xdr:spPr>
    </xdr:pic>
    <xdr:clientData/>
  </xdr:oneCellAnchor>
  <xdr:oneCellAnchor>
    <xdr:from>
      <xdr:col>5</xdr:col>
      <xdr:colOff>0</xdr:colOff>
      <xdr:row>281</xdr:row>
      <xdr:rowOff>119160</xdr:rowOff>
    </xdr:from>
    <xdr:ext cx="360" cy="216575"/>
    <xdr:pic>
      <xdr:nvPicPr>
        <xdr:cNvPr id="599" name="6 Imagen">
          <a:extLst>
            <a:ext uri="{FF2B5EF4-FFF2-40B4-BE49-F238E27FC236}">
              <a16:creationId xmlns:a16="http://schemas.microsoft.com/office/drawing/2014/main" id="{0B24B6D2-F6FB-44CE-BD4D-52A0DA7409EB}"/>
            </a:ext>
          </a:extLst>
        </xdr:cNvPr>
        <xdr:cNvPicPr/>
      </xdr:nvPicPr>
      <xdr:blipFill>
        <a:blip xmlns:r="http://schemas.openxmlformats.org/officeDocument/2006/relationships" r:embed="rId1"/>
        <a:stretch/>
      </xdr:blipFill>
      <xdr:spPr>
        <a:xfrm>
          <a:off x="5991225" y="51535110"/>
          <a:ext cx="360" cy="216575"/>
        </a:xfrm>
        <a:prstGeom prst="rect">
          <a:avLst/>
        </a:prstGeom>
        <a:ln>
          <a:noFill/>
        </a:ln>
      </xdr:spPr>
    </xdr:pic>
    <xdr:clientData/>
  </xdr:oneCellAnchor>
  <xdr:oneCellAnchor>
    <xdr:from>
      <xdr:col>5</xdr:col>
      <xdr:colOff>0</xdr:colOff>
      <xdr:row>282</xdr:row>
      <xdr:rowOff>124560</xdr:rowOff>
    </xdr:from>
    <xdr:ext cx="360" cy="254855"/>
    <xdr:pic>
      <xdr:nvPicPr>
        <xdr:cNvPr id="600" name="6 Imagen">
          <a:extLst>
            <a:ext uri="{FF2B5EF4-FFF2-40B4-BE49-F238E27FC236}">
              <a16:creationId xmlns:a16="http://schemas.microsoft.com/office/drawing/2014/main" id="{89DBF06E-9296-4A76-98A2-2F45B4BBA343}"/>
            </a:ext>
          </a:extLst>
        </xdr:cNvPr>
        <xdr:cNvPicPr/>
      </xdr:nvPicPr>
      <xdr:blipFill>
        <a:blip xmlns:r="http://schemas.openxmlformats.org/officeDocument/2006/relationships" r:embed="rId1"/>
        <a:stretch/>
      </xdr:blipFill>
      <xdr:spPr>
        <a:xfrm>
          <a:off x="5991225" y="51769110"/>
          <a:ext cx="360" cy="254855"/>
        </a:xfrm>
        <a:prstGeom prst="rect">
          <a:avLst/>
        </a:prstGeom>
        <a:ln>
          <a:noFill/>
        </a:ln>
      </xdr:spPr>
    </xdr:pic>
    <xdr:clientData/>
  </xdr:oneCellAnchor>
  <xdr:oneCellAnchor>
    <xdr:from>
      <xdr:col>5</xdr:col>
      <xdr:colOff>0</xdr:colOff>
      <xdr:row>282</xdr:row>
      <xdr:rowOff>119160</xdr:rowOff>
    </xdr:from>
    <xdr:ext cx="360" cy="216575"/>
    <xdr:pic>
      <xdr:nvPicPr>
        <xdr:cNvPr id="601" name="6 Imagen">
          <a:extLst>
            <a:ext uri="{FF2B5EF4-FFF2-40B4-BE49-F238E27FC236}">
              <a16:creationId xmlns:a16="http://schemas.microsoft.com/office/drawing/2014/main" id="{A0C44C08-2C37-46E9-8C84-BC58B83A6C04}"/>
            </a:ext>
          </a:extLst>
        </xdr:cNvPr>
        <xdr:cNvPicPr/>
      </xdr:nvPicPr>
      <xdr:blipFill>
        <a:blip xmlns:r="http://schemas.openxmlformats.org/officeDocument/2006/relationships" r:embed="rId1"/>
        <a:stretch/>
      </xdr:blipFill>
      <xdr:spPr>
        <a:xfrm>
          <a:off x="5991225" y="51763710"/>
          <a:ext cx="360" cy="216575"/>
        </a:xfrm>
        <a:prstGeom prst="rect">
          <a:avLst/>
        </a:prstGeom>
        <a:ln>
          <a:noFill/>
        </a:ln>
      </xdr:spPr>
    </xdr:pic>
    <xdr:clientData/>
  </xdr:oneCellAnchor>
  <xdr:oneCellAnchor>
    <xdr:from>
      <xdr:col>5</xdr:col>
      <xdr:colOff>0</xdr:colOff>
      <xdr:row>282</xdr:row>
      <xdr:rowOff>124560</xdr:rowOff>
    </xdr:from>
    <xdr:ext cx="360" cy="254855"/>
    <xdr:pic>
      <xdr:nvPicPr>
        <xdr:cNvPr id="602" name="6 Imagen">
          <a:extLst>
            <a:ext uri="{FF2B5EF4-FFF2-40B4-BE49-F238E27FC236}">
              <a16:creationId xmlns:a16="http://schemas.microsoft.com/office/drawing/2014/main" id="{FE252F45-F86E-46FC-8188-409274555B45}"/>
            </a:ext>
          </a:extLst>
        </xdr:cNvPr>
        <xdr:cNvPicPr/>
      </xdr:nvPicPr>
      <xdr:blipFill>
        <a:blip xmlns:r="http://schemas.openxmlformats.org/officeDocument/2006/relationships" r:embed="rId1"/>
        <a:stretch/>
      </xdr:blipFill>
      <xdr:spPr>
        <a:xfrm>
          <a:off x="5991225" y="51769110"/>
          <a:ext cx="360" cy="254855"/>
        </a:xfrm>
        <a:prstGeom prst="rect">
          <a:avLst/>
        </a:prstGeom>
        <a:ln>
          <a:noFill/>
        </a:ln>
      </xdr:spPr>
    </xdr:pic>
    <xdr:clientData/>
  </xdr:oneCellAnchor>
  <xdr:oneCellAnchor>
    <xdr:from>
      <xdr:col>5</xdr:col>
      <xdr:colOff>0</xdr:colOff>
      <xdr:row>282</xdr:row>
      <xdr:rowOff>119160</xdr:rowOff>
    </xdr:from>
    <xdr:ext cx="360" cy="216575"/>
    <xdr:pic>
      <xdr:nvPicPr>
        <xdr:cNvPr id="603" name="6 Imagen">
          <a:extLst>
            <a:ext uri="{FF2B5EF4-FFF2-40B4-BE49-F238E27FC236}">
              <a16:creationId xmlns:a16="http://schemas.microsoft.com/office/drawing/2014/main" id="{B124B677-FD60-4C44-B707-D9C027B61526}"/>
            </a:ext>
          </a:extLst>
        </xdr:cNvPr>
        <xdr:cNvPicPr/>
      </xdr:nvPicPr>
      <xdr:blipFill>
        <a:blip xmlns:r="http://schemas.openxmlformats.org/officeDocument/2006/relationships" r:embed="rId1"/>
        <a:stretch/>
      </xdr:blipFill>
      <xdr:spPr>
        <a:xfrm>
          <a:off x="5991225" y="51763710"/>
          <a:ext cx="360" cy="216575"/>
        </a:xfrm>
        <a:prstGeom prst="rect">
          <a:avLst/>
        </a:prstGeom>
        <a:ln>
          <a:noFill/>
        </a:ln>
      </xdr:spPr>
    </xdr:pic>
    <xdr:clientData/>
  </xdr:oneCellAnchor>
  <xdr:oneCellAnchor>
    <xdr:from>
      <xdr:col>5</xdr:col>
      <xdr:colOff>0</xdr:colOff>
      <xdr:row>283</xdr:row>
      <xdr:rowOff>124560</xdr:rowOff>
    </xdr:from>
    <xdr:ext cx="360" cy="254855"/>
    <xdr:pic>
      <xdr:nvPicPr>
        <xdr:cNvPr id="604" name="6 Imagen">
          <a:extLst>
            <a:ext uri="{FF2B5EF4-FFF2-40B4-BE49-F238E27FC236}">
              <a16:creationId xmlns:a16="http://schemas.microsoft.com/office/drawing/2014/main" id="{59D7F498-17D0-4D0E-B44D-DCA8BDD3514B}"/>
            </a:ext>
          </a:extLst>
        </xdr:cNvPr>
        <xdr:cNvPicPr/>
      </xdr:nvPicPr>
      <xdr:blipFill>
        <a:blip xmlns:r="http://schemas.openxmlformats.org/officeDocument/2006/relationships" r:embed="rId1"/>
        <a:stretch/>
      </xdr:blipFill>
      <xdr:spPr>
        <a:xfrm>
          <a:off x="5991225" y="51997710"/>
          <a:ext cx="360" cy="254855"/>
        </a:xfrm>
        <a:prstGeom prst="rect">
          <a:avLst/>
        </a:prstGeom>
        <a:ln>
          <a:noFill/>
        </a:ln>
      </xdr:spPr>
    </xdr:pic>
    <xdr:clientData/>
  </xdr:oneCellAnchor>
  <xdr:oneCellAnchor>
    <xdr:from>
      <xdr:col>5</xdr:col>
      <xdr:colOff>0</xdr:colOff>
      <xdr:row>283</xdr:row>
      <xdr:rowOff>119160</xdr:rowOff>
    </xdr:from>
    <xdr:ext cx="360" cy="216575"/>
    <xdr:pic>
      <xdr:nvPicPr>
        <xdr:cNvPr id="605" name="6 Imagen">
          <a:extLst>
            <a:ext uri="{FF2B5EF4-FFF2-40B4-BE49-F238E27FC236}">
              <a16:creationId xmlns:a16="http://schemas.microsoft.com/office/drawing/2014/main" id="{FF28A5AA-6C84-48B8-82FE-A0253AB601D2}"/>
            </a:ext>
          </a:extLst>
        </xdr:cNvPr>
        <xdr:cNvPicPr/>
      </xdr:nvPicPr>
      <xdr:blipFill>
        <a:blip xmlns:r="http://schemas.openxmlformats.org/officeDocument/2006/relationships" r:embed="rId1"/>
        <a:stretch/>
      </xdr:blipFill>
      <xdr:spPr>
        <a:xfrm>
          <a:off x="5991225" y="51992310"/>
          <a:ext cx="360" cy="216575"/>
        </a:xfrm>
        <a:prstGeom prst="rect">
          <a:avLst/>
        </a:prstGeom>
        <a:ln>
          <a:noFill/>
        </a:ln>
      </xdr:spPr>
    </xdr:pic>
    <xdr:clientData/>
  </xdr:oneCellAnchor>
  <xdr:oneCellAnchor>
    <xdr:from>
      <xdr:col>5</xdr:col>
      <xdr:colOff>0</xdr:colOff>
      <xdr:row>283</xdr:row>
      <xdr:rowOff>124560</xdr:rowOff>
    </xdr:from>
    <xdr:ext cx="360" cy="254855"/>
    <xdr:pic>
      <xdr:nvPicPr>
        <xdr:cNvPr id="606" name="6 Imagen">
          <a:extLst>
            <a:ext uri="{FF2B5EF4-FFF2-40B4-BE49-F238E27FC236}">
              <a16:creationId xmlns:a16="http://schemas.microsoft.com/office/drawing/2014/main" id="{AE3F1377-475A-414E-A444-D88B0BB99E2A}"/>
            </a:ext>
          </a:extLst>
        </xdr:cNvPr>
        <xdr:cNvPicPr/>
      </xdr:nvPicPr>
      <xdr:blipFill>
        <a:blip xmlns:r="http://schemas.openxmlformats.org/officeDocument/2006/relationships" r:embed="rId1"/>
        <a:stretch/>
      </xdr:blipFill>
      <xdr:spPr>
        <a:xfrm>
          <a:off x="5991225" y="51997710"/>
          <a:ext cx="360" cy="254855"/>
        </a:xfrm>
        <a:prstGeom prst="rect">
          <a:avLst/>
        </a:prstGeom>
        <a:ln>
          <a:noFill/>
        </a:ln>
      </xdr:spPr>
    </xdr:pic>
    <xdr:clientData/>
  </xdr:oneCellAnchor>
  <xdr:oneCellAnchor>
    <xdr:from>
      <xdr:col>5</xdr:col>
      <xdr:colOff>0</xdr:colOff>
      <xdr:row>283</xdr:row>
      <xdr:rowOff>119160</xdr:rowOff>
    </xdr:from>
    <xdr:ext cx="360" cy="216575"/>
    <xdr:pic>
      <xdr:nvPicPr>
        <xdr:cNvPr id="607" name="6 Imagen">
          <a:extLst>
            <a:ext uri="{FF2B5EF4-FFF2-40B4-BE49-F238E27FC236}">
              <a16:creationId xmlns:a16="http://schemas.microsoft.com/office/drawing/2014/main" id="{7522F559-640D-4F35-B31D-4901463E8B83}"/>
            </a:ext>
          </a:extLst>
        </xdr:cNvPr>
        <xdr:cNvPicPr/>
      </xdr:nvPicPr>
      <xdr:blipFill>
        <a:blip xmlns:r="http://schemas.openxmlformats.org/officeDocument/2006/relationships" r:embed="rId1"/>
        <a:stretch/>
      </xdr:blipFill>
      <xdr:spPr>
        <a:xfrm>
          <a:off x="5991225" y="51992310"/>
          <a:ext cx="360" cy="216575"/>
        </a:xfrm>
        <a:prstGeom prst="rect">
          <a:avLst/>
        </a:prstGeom>
        <a:ln>
          <a:noFill/>
        </a:ln>
      </xdr:spPr>
    </xdr:pic>
    <xdr:clientData/>
  </xdr:oneCellAnchor>
  <xdr:oneCellAnchor>
    <xdr:from>
      <xdr:col>5</xdr:col>
      <xdr:colOff>0</xdr:colOff>
      <xdr:row>284</xdr:row>
      <xdr:rowOff>124560</xdr:rowOff>
    </xdr:from>
    <xdr:ext cx="360" cy="254855"/>
    <xdr:pic>
      <xdr:nvPicPr>
        <xdr:cNvPr id="608" name="6 Imagen">
          <a:extLst>
            <a:ext uri="{FF2B5EF4-FFF2-40B4-BE49-F238E27FC236}">
              <a16:creationId xmlns:a16="http://schemas.microsoft.com/office/drawing/2014/main" id="{071F61BE-A34D-4AEA-ADF2-1C4F6F666C56}"/>
            </a:ext>
          </a:extLst>
        </xdr:cNvPr>
        <xdr:cNvPicPr/>
      </xdr:nvPicPr>
      <xdr:blipFill>
        <a:blip xmlns:r="http://schemas.openxmlformats.org/officeDocument/2006/relationships" r:embed="rId1"/>
        <a:stretch/>
      </xdr:blipFill>
      <xdr:spPr>
        <a:xfrm>
          <a:off x="5991225" y="52226310"/>
          <a:ext cx="360" cy="254855"/>
        </a:xfrm>
        <a:prstGeom prst="rect">
          <a:avLst/>
        </a:prstGeom>
        <a:ln>
          <a:noFill/>
        </a:ln>
      </xdr:spPr>
    </xdr:pic>
    <xdr:clientData/>
  </xdr:oneCellAnchor>
  <xdr:oneCellAnchor>
    <xdr:from>
      <xdr:col>5</xdr:col>
      <xdr:colOff>0</xdr:colOff>
      <xdr:row>284</xdr:row>
      <xdr:rowOff>119160</xdr:rowOff>
    </xdr:from>
    <xdr:ext cx="360" cy="216575"/>
    <xdr:pic>
      <xdr:nvPicPr>
        <xdr:cNvPr id="609" name="6 Imagen">
          <a:extLst>
            <a:ext uri="{FF2B5EF4-FFF2-40B4-BE49-F238E27FC236}">
              <a16:creationId xmlns:a16="http://schemas.microsoft.com/office/drawing/2014/main" id="{33822FCA-0DE7-4E96-ABC8-8DE1ECCBA8F3}"/>
            </a:ext>
          </a:extLst>
        </xdr:cNvPr>
        <xdr:cNvPicPr/>
      </xdr:nvPicPr>
      <xdr:blipFill>
        <a:blip xmlns:r="http://schemas.openxmlformats.org/officeDocument/2006/relationships" r:embed="rId1"/>
        <a:stretch/>
      </xdr:blipFill>
      <xdr:spPr>
        <a:xfrm>
          <a:off x="5991225" y="52220910"/>
          <a:ext cx="360" cy="216575"/>
        </a:xfrm>
        <a:prstGeom prst="rect">
          <a:avLst/>
        </a:prstGeom>
        <a:ln>
          <a:noFill/>
        </a:ln>
      </xdr:spPr>
    </xdr:pic>
    <xdr:clientData/>
  </xdr:oneCellAnchor>
  <xdr:oneCellAnchor>
    <xdr:from>
      <xdr:col>5</xdr:col>
      <xdr:colOff>0</xdr:colOff>
      <xdr:row>284</xdr:row>
      <xdr:rowOff>124560</xdr:rowOff>
    </xdr:from>
    <xdr:ext cx="360" cy="254855"/>
    <xdr:pic>
      <xdr:nvPicPr>
        <xdr:cNvPr id="610" name="6 Imagen">
          <a:extLst>
            <a:ext uri="{FF2B5EF4-FFF2-40B4-BE49-F238E27FC236}">
              <a16:creationId xmlns:a16="http://schemas.microsoft.com/office/drawing/2014/main" id="{6FA2C004-EF4A-406E-B265-BB27DC64527C}"/>
            </a:ext>
          </a:extLst>
        </xdr:cNvPr>
        <xdr:cNvPicPr/>
      </xdr:nvPicPr>
      <xdr:blipFill>
        <a:blip xmlns:r="http://schemas.openxmlformats.org/officeDocument/2006/relationships" r:embed="rId1"/>
        <a:stretch/>
      </xdr:blipFill>
      <xdr:spPr>
        <a:xfrm>
          <a:off x="5991225" y="52226310"/>
          <a:ext cx="360" cy="254855"/>
        </a:xfrm>
        <a:prstGeom prst="rect">
          <a:avLst/>
        </a:prstGeom>
        <a:ln>
          <a:noFill/>
        </a:ln>
      </xdr:spPr>
    </xdr:pic>
    <xdr:clientData/>
  </xdr:oneCellAnchor>
  <xdr:oneCellAnchor>
    <xdr:from>
      <xdr:col>5</xdr:col>
      <xdr:colOff>0</xdr:colOff>
      <xdr:row>284</xdr:row>
      <xdr:rowOff>119160</xdr:rowOff>
    </xdr:from>
    <xdr:ext cx="360" cy="216575"/>
    <xdr:pic>
      <xdr:nvPicPr>
        <xdr:cNvPr id="611" name="6 Imagen">
          <a:extLst>
            <a:ext uri="{FF2B5EF4-FFF2-40B4-BE49-F238E27FC236}">
              <a16:creationId xmlns:a16="http://schemas.microsoft.com/office/drawing/2014/main" id="{1732302A-BEF8-433A-A535-618B16E5FC22}"/>
            </a:ext>
          </a:extLst>
        </xdr:cNvPr>
        <xdr:cNvPicPr/>
      </xdr:nvPicPr>
      <xdr:blipFill>
        <a:blip xmlns:r="http://schemas.openxmlformats.org/officeDocument/2006/relationships" r:embed="rId1"/>
        <a:stretch/>
      </xdr:blipFill>
      <xdr:spPr>
        <a:xfrm>
          <a:off x="5991225" y="52220910"/>
          <a:ext cx="360" cy="216575"/>
        </a:xfrm>
        <a:prstGeom prst="rect">
          <a:avLst/>
        </a:prstGeom>
        <a:ln>
          <a:noFill/>
        </a:ln>
      </xdr:spPr>
    </xdr:pic>
    <xdr:clientData/>
  </xdr:oneCellAnchor>
  <xdr:oneCellAnchor>
    <xdr:from>
      <xdr:col>5</xdr:col>
      <xdr:colOff>0</xdr:colOff>
      <xdr:row>285</xdr:row>
      <xdr:rowOff>124560</xdr:rowOff>
    </xdr:from>
    <xdr:ext cx="360" cy="254855"/>
    <xdr:pic>
      <xdr:nvPicPr>
        <xdr:cNvPr id="612" name="6 Imagen">
          <a:extLst>
            <a:ext uri="{FF2B5EF4-FFF2-40B4-BE49-F238E27FC236}">
              <a16:creationId xmlns:a16="http://schemas.microsoft.com/office/drawing/2014/main" id="{8BB39571-6220-48CE-B6F9-E15E294B57E2}"/>
            </a:ext>
          </a:extLst>
        </xdr:cNvPr>
        <xdr:cNvPicPr/>
      </xdr:nvPicPr>
      <xdr:blipFill>
        <a:blip xmlns:r="http://schemas.openxmlformats.org/officeDocument/2006/relationships" r:embed="rId1"/>
        <a:stretch/>
      </xdr:blipFill>
      <xdr:spPr>
        <a:xfrm>
          <a:off x="5991225" y="52454910"/>
          <a:ext cx="360" cy="254855"/>
        </a:xfrm>
        <a:prstGeom prst="rect">
          <a:avLst/>
        </a:prstGeom>
        <a:ln>
          <a:noFill/>
        </a:ln>
      </xdr:spPr>
    </xdr:pic>
    <xdr:clientData/>
  </xdr:oneCellAnchor>
  <xdr:oneCellAnchor>
    <xdr:from>
      <xdr:col>5</xdr:col>
      <xdr:colOff>0</xdr:colOff>
      <xdr:row>285</xdr:row>
      <xdr:rowOff>119160</xdr:rowOff>
    </xdr:from>
    <xdr:ext cx="360" cy="216575"/>
    <xdr:pic>
      <xdr:nvPicPr>
        <xdr:cNvPr id="613" name="6 Imagen">
          <a:extLst>
            <a:ext uri="{FF2B5EF4-FFF2-40B4-BE49-F238E27FC236}">
              <a16:creationId xmlns:a16="http://schemas.microsoft.com/office/drawing/2014/main" id="{AEC778BE-81B8-4C83-B3D8-152DD55E5EEF}"/>
            </a:ext>
          </a:extLst>
        </xdr:cNvPr>
        <xdr:cNvPicPr/>
      </xdr:nvPicPr>
      <xdr:blipFill>
        <a:blip xmlns:r="http://schemas.openxmlformats.org/officeDocument/2006/relationships" r:embed="rId1"/>
        <a:stretch/>
      </xdr:blipFill>
      <xdr:spPr>
        <a:xfrm>
          <a:off x="5991225" y="52449510"/>
          <a:ext cx="360" cy="216575"/>
        </a:xfrm>
        <a:prstGeom prst="rect">
          <a:avLst/>
        </a:prstGeom>
        <a:ln>
          <a:noFill/>
        </a:ln>
      </xdr:spPr>
    </xdr:pic>
    <xdr:clientData/>
  </xdr:oneCellAnchor>
  <xdr:oneCellAnchor>
    <xdr:from>
      <xdr:col>5</xdr:col>
      <xdr:colOff>0</xdr:colOff>
      <xdr:row>285</xdr:row>
      <xdr:rowOff>124560</xdr:rowOff>
    </xdr:from>
    <xdr:ext cx="360" cy="254855"/>
    <xdr:pic>
      <xdr:nvPicPr>
        <xdr:cNvPr id="614" name="6 Imagen">
          <a:extLst>
            <a:ext uri="{FF2B5EF4-FFF2-40B4-BE49-F238E27FC236}">
              <a16:creationId xmlns:a16="http://schemas.microsoft.com/office/drawing/2014/main" id="{9B2E029A-3C4D-46FD-A3A9-558126A300D7}"/>
            </a:ext>
          </a:extLst>
        </xdr:cNvPr>
        <xdr:cNvPicPr/>
      </xdr:nvPicPr>
      <xdr:blipFill>
        <a:blip xmlns:r="http://schemas.openxmlformats.org/officeDocument/2006/relationships" r:embed="rId1"/>
        <a:stretch/>
      </xdr:blipFill>
      <xdr:spPr>
        <a:xfrm>
          <a:off x="5991225" y="52454910"/>
          <a:ext cx="360" cy="254855"/>
        </a:xfrm>
        <a:prstGeom prst="rect">
          <a:avLst/>
        </a:prstGeom>
        <a:ln>
          <a:noFill/>
        </a:ln>
      </xdr:spPr>
    </xdr:pic>
    <xdr:clientData/>
  </xdr:oneCellAnchor>
  <xdr:oneCellAnchor>
    <xdr:from>
      <xdr:col>5</xdr:col>
      <xdr:colOff>0</xdr:colOff>
      <xdr:row>285</xdr:row>
      <xdr:rowOff>119160</xdr:rowOff>
    </xdr:from>
    <xdr:ext cx="360" cy="216575"/>
    <xdr:pic>
      <xdr:nvPicPr>
        <xdr:cNvPr id="615" name="6 Imagen">
          <a:extLst>
            <a:ext uri="{FF2B5EF4-FFF2-40B4-BE49-F238E27FC236}">
              <a16:creationId xmlns:a16="http://schemas.microsoft.com/office/drawing/2014/main" id="{C678480E-DBD7-48EA-830E-F1AF6EB347C4}"/>
            </a:ext>
          </a:extLst>
        </xdr:cNvPr>
        <xdr:cNvPicPr/>
      </xdr:nvPicPr>
      <xdr:blipFill>
        <a:blip xmlns:r="http://schemas.openxmlformats.org/officeDocument/2006/relationships" r:embed="rId1"/>
        <a:stretch/>
      </xdr:blipFill>
      <xdr:spPr>
        <a:xfrm>
          <a:off x="5991225" y="52449510"/>
          <a:ext cx="360" cy="216575"/>
        </a:xfrm>
        <a:prstGeom prst="rect">
          <a:avLst/>
        </a:prstGeom>
        <a:ln>
          <a:noFill/>
        </a:ln>
      </xdr:spPr>
    </xdr:pic>
    <xdr:clientData/>
  </xdr:oneCellAnchor>
  <xdr:oneCellAnchor>
    <xdr:from>
      <xdr:col>5</xdr:col>
      <xdr:colOff>0</xdr:colOff>
      <xdr:row>286</xdr:row>
      <xdr:rowOff>124560</xdr:rowOff>
    </xdr:from>
    <xdr:ext cx="360" cy="254855"/>
    <xdr:pic>
      <xdr:nvPicPr>
        <xdr:cNvPr id="616" name="6 Imagen">
          <a:extLst>
            <a:ext uri="{FF2B5EF4-FFF2-40B4-BE49-F238E27FC236}">
              <a16:creationId xmlns:a16="http://schemas.microsoft.com/office/drawing/2014/main" id="{EF05347A-702E-4BD5-AF7E-ED01B0099666}"/>
            </a:ext>
          </a:extLst>
        </xdr:cNvPr>
        <xdr:cNvPicPr/>
      </xdr:nvPicPr>
      <xdr:blipFill>
        <a:blip xmlns:r="http://schemas.openxmlformats.org/officeDocument/2006/relationships" r:embed="rId1"/>
        <a:stretch/>
      </xdr:blipFill>
      <xdr:spPr>
        <a:xfrm>
          <a:off x="5991225" y="52683510"/>
          <a:ext cx="360" cy="254855"/>
        </a:xfrm>
        <a:prstGeom prst="rect">
          <a:avLst/>
        </a:prstGeom>
        <a:ln>
          <a:noFill/>
        </a:ln>
      </xdr:spPr>
    </xdr:pic>
    <xdr:clientData/>
  </xdr:oneCellAnchor>
  <xdr:oneCellAnchor>
    <xdr:from>
      <xdr:col>5</xdr:col>
      <xdr:colOff>0</xdr:colOff>
      <xdr:row>286</xdr:row>
      <xdr:rowOff>119160</xdr:rowOff>
    </xdr:from>
    <xdr:ext cx="360" cy="216575"/>
    <xdr:pic>
      <xdr:nvPicPr>
        <xdr:cNvPr id="617" name="6 Imagen">
          <a:extLst>
            <a:ext uri="{FF2B5EF4-FFF2-40B4-BE49-F238E27FC236}">
              <a16:creationId xmlns:a16="http://schemas.microsoft.com/office/drawing/2014/main" id="{C470E9E5-FE05-4E35-B290-9AA250CBD31F}"/>
            </a:ext>
          </a:extLst>
        </xdr:cNvPr>
        <xdr:cNvPicPr/>
      </xdr:nvPicPr>
      <xdr:blipFill>
        <a:blip xmlns:r="http://schemas.openxmlformats.org/officeDocument/2006/relationships" r:embed="rId1"/>
        <a:stretch/>
      </xdr:blipFill>
      <xdr:spPr>
        <a:xfrm>
          <a:off x="5991225" y="52678110"/>
          <a:ext cx="360" cy="216575"/>
        </a:xfrm>
        <a:prstGeom prst="rect">
          <a:avLst/>
        </a:prstGeom>
        <a:ln>
          <a:noFill/>
        </a:ln>
      </xdr:spPr>
    </xdr:pic>
    <xdr:clientData/>
  </xdr:oneCellAnchor>
  <xdr:oneCellAnchor>
    <xdr:from>
      <xdr:col>5</xdr:col>
      <xdr:colOff>0</xdr:colOff>
      <xdr:row>286</xdr:row>
      <xdr:rowOff>124560</xdr:rowOff>
    </xdr:from>
    <xdr:ext cx="360" cy="254855"/>
    <xdr:pic>
      <xdr:nvPicPr>
        <xdr:cNvPr id="618" name="6 Imagen">
          <a:extLst>
            <a:ext uri="{FF2B5EF4-FFF2-40B4-BE49-F238E27FC236}">
              <a16:creationId xmlns:a16="http://schemas.microsoft.com/office/drawing/2014/main" id="{51DFD9AC-A739-4A9D-B26B-330589DB27F4}"/>
            </a:ext>
          </a:extLst>
        </xdr:cNvPr>
        <xdr:cNvPicPr/>
      </xdr:nvPicPr>
      <xdr:blipFill>
        <a:blip xmlns:r="http://schemas.openxmlformats.org/officeDocument/2006/relationships" r:embed="rId1"/>
        <a:stretch/>
      </xdr:blipFill>
      <xdr:spPr>
        <a:xfrm>
          <a:off x="5991225" y="52683510"/>
          <a:ext cx="360" cy="254855"/>
        </a:xfrm>
        <a:prstGeom prst="rect">
          <a:avLst/>
        </a:prstGeom>
        <a:ln>
          <a:noFill/>
        </a:ln>
      </xdr:spPr>
    </xdr:pic>
    <xdr:clientData/>
  </xdr:oneCellAnchor>
  <xdr:oneCellAnchor>
    <xdr:from>
      <xdr:col>5</xdr:col>
      <xdr:colOff>0</xdr:colOff>
      <xdr:row>286</xdr:row>
      <xdr:rowOff>119160</xdr:rowOff>
    </xdr:from>
    <xdr:ext cx="360" cy="216575"/>
    <xdr:pic>
      <xdr:nvPicPr>
        <xdr:cNvPr id="619" name="6 Imagen">
          <a:extLst>
            <a:ext uri="{FF2B5EF4-FFF2-40B4-BE49-F238E27FC236}">
              <a16:creationId xmlns:a16="http://schemas.microsoft.com/office/drawing/2014/main" id="{F045AAA6-35D2-4201-A4FC-693339C854C2}"/>
            </a:ext>
          </a:extLst>
        </xdr:cNvPr>
        <xdr:cNvPicPr/>
      </xdr:nvPicPr>
      <xdr:blipFill>
        <a:blip xmlns:r="http://schemas.openxmlformats.org/officeDocument/2006/relationships" r:embed="rId1"/>
        <a:stretch/>
      </xdr:blipFill>
      <xdr:spPr>
        <a:xfrm>
          <a:off x="5991225" y="52678110"/>
          <a:ext cx="360" cy="216575"/>
        </a:xfrm>
        <a:prstGeom prst="rect">
          <a:avLst/>
        </a:prstGeom>
        <a:ln>
          <a:noFill/>
        </a:ln>
      </xdr:spPr>
    </xdr:pic>
    <xdr:clientData/>
  </xdr:oneCellAnchor>
  <xdr:oneCellAnchor>
    <xdr:from>
      <xdr:col>5</xdr:col>
      <xdr:colOff>0</xdr:colOff>
      <xdr:row>287</xdr:row>
      <xdr:rowOff>124560</xdr:rowOff>
    </xdr:from>
    <xdr:ext cx="360" cy="254855"/>
    <xdr:pic>
      <xdr:nvPicPr>
        <xdr:cNvPr id="620" name="6 Imagen">
          <a:extLst>
            <a:ext uri="{FF2B5EF4-FFF2-40B4-BE49-F238E27FC236}">
              <a16:creationId xmlns:a16="http://schemas.microsoft.com/office/drawing/2014/main" id="{AA39E6A6-AA7E-45A3-B824-050C37C3E8EA}"/>
            </a:ext>
          </a:extLst>
        </xdr:cNvPr>
        <xdr:cNvPicPr/>
      </xdr:nvPicPr>
      <xdr:blipFill>
        <a:blip xmlns:r="http://schemas.openxmlformats.org/officeDocument/2006/relationships" r:embed="rId1"/>
        <a:stretch/>
      </xdr:blipFill>
      <xdr:spPr>
        <a:xfrm>
          <a:off x="5991225" y="52912110"/>
          <a:ext cx="360" cy="254855"/>
        </a:xfrm>
        <a:prstGeom prst="rect">
          <a:avLst/>
        </a:prstGeom>
        <a:ln>
          <a:noFill/>
        </a:ln>
      </xdr:spPr>
    </xdr:pic>
    <xdr:clientData/>
  </xdr:oneCellAnchor>
  <xdr:oneCellAnchor>
    <xdr:from>
      <xdr:col>5</xdr:col>
      <xdr:colOff>0</xdr:colOff>
      <xdr:row>287</xdr:row>
      <xdr:rowOff>119160</xdr:rowOff>
    </xdr:from>
    <xdr:ext cx="360" cy="216575"/>
    <xdr:pic>
      <xdr:nvPicPr>
        <xdr:cNvPr id="621" name="6 Imagen">
          <a:extLst>
            <a:ext uri="{FF2B5EF4-FFF2-40B4-BE49-F238E27FC236}">
              <a16:creationId xmlns:a16="http://schemas.microsoft.com/office/drawing/2014/main" id="{EBC2C60C-AF2F-47A7-9F96-940CAE522F85}"/>
            </a:ext>
          </a:extLst>
        </xdr:cNvPr>
        <xdr:cNvPicPr/>
      </xdr:nvPicPr>
      <xdr:blipFill>
        <a:blip xmlns:r="http://schemas.openxmlformats.org/officeDocument/2006/relationships" r:embed="rId1"/>
        <a:stretch/>
      </xdr:blipFill>
      <xdr:spPr>
        <a:xfrm>
          <a:off x="5991225" y="52906710"/>
          <a:ext cx="360" cy="216575"/>
        </a:xfrm>
        <a:prstGeom prst="rect">
          <a:avLst/>
        </a:prstGeom>
        <a:ln>
          <a:noFill/>
        </a:ln>
      </xdr:spPr>
    </xdr:pic>
    <xdr:clientData/>
  </xdr:oneCellAnchor>
  <xdr:oneCellAnchor>
    <xdr:from>
      <xdr:col>5</xdr:col>
      <xdr:colOff>0</xdr:colOff>
      <xdr:row>287</xdr:row>
      <xdr:rowOff>124560</xdr:rowOff>
    </xdr:from>
    <xdr:ext cx="360" cy="254855"/>
    <xdr:pic>
      <xdr:nvPicPr>
        <xdr:cNvPr id="622" name="6 Imagen">
          <a:extLst>
            <a:ext uri="{FF2B5EF4-FFF2-40B4-BE49-F238E27FC236}">
              <a16:creationId xmlns:a16="http://schemas.microsoft.com/office/drawing/2014/main" id="{F83B1BB3-3E63-44DD-A315-978BB856149F}"/>
            </a:ext>
          </a:extLst>
        </xdr:cNvPr>
        <xdr:cNvPicPr/>
      </xdr:nvPicPr>
      <xdr:blipFill>
        <a:blip xmlns:r="http://schemas.openxmlformats.org/officeDocument/2006/relationships" r:embed="rId1"/>
        <a:stretch/>
      </xdr:blipFill>
      <xdr:spPr>
        <a:xfrm>
          <a:off x="5991225" y="52912110"/>
          <a:ext cx="360" cy="254855"/>
        </a:xfrm>
        <a:prstGeom prst="rect">
          <a:avLst/>
        </a:prstGeom>
        <a:ln>
          <a:noFill/>
        </a:ln>
      </xdr:spPr>
    </xdr:pic>
    <xdr:clientData/>
  </xdr:oneCellAnchor>
  <xdr:oneCellAnchor>
    <xdr:from>
      <xdr:col>5</xdr:col>
      <xdr:colOff>0</xdr:colOff>
      <xdr:row>287</xdr:row>
      <xdr:rowOff>119160</xdr:rowOff>
    </xdr:from>
    <xdr:ext cx="360" cy="216575"/>
    <xdr:pic>
      <xdr:nvPicPr>
        <xdr:cNvPr id="623" name="6 Imagen">
          <a:extLst>
            <a:ext uri="{FF2B5EF4-FFF2-40B4-BE49-F238E27FC236}">
              <a16:creationId xmlns:a16="http://schemas.microsoft.com/office/drawing/2014/main" id="{C8560B39-C7F3-4C59-9B7D-E7EAAD61F561}"/>
            </a:ext>
          </a:extLst>
        </xdr:cNvPr>
        <xdr:cNvPicPr/>
      </xdr:nvPicPr>
      <xdr:blipFill>
        <a:blip xmlns:r="http://schemas.openxmlformats.org/officeDocument/2006/relationships" r:embed="rId1"/>
        <a:stretch/>
      </xdr:blipFill>
      <xdr:spPr>
        <a:xfrm>
          <a:off x="5991225" y="52906710"/>
          <a:ext cx="360" cy="216575"/>
        </a:xfrm>
        <a:prstGeom prst="rect">
          <a:avLst/>
        </a:prstGeom>
        <a:ln>
          <a:noFill/>
        </a:ln>
      </xdr:spPr>
    </xdr:pic>
    <xdr:clientData/>
  </xdr:oneCellAnchor>
  <xdr:oneCellAnchor>
    <xdr:from>
      <xdr:col>5</xdr:col>
      <xdr:colOff>0</xdr:colOff>
      <xdr:row>288</xdr:row>
      <xdr:rowOff>124560</xdr:rowOff>
    </xdr:from>
    <xdr:ext cx="360" cy="254855"/>
    <xdr:pic>
      <xdr:nvPicPr>
        <xdr:cNvPr id="624" name="6 Imagen">
          <a:extLst>
            <a:ext uri="{FF2B5EF4-FFF2-40B4-BE49-F238E27FC236}">
              <a16:creationId xmlns:a16="http://schemas.microsoft.com/office/drawing/2014/main" id="{B806B164-AAFC-48D9-A17B-6688F2049C3B}"/>
            </a:ext>
          </a:extLst>
        </xdr:cNvPr>
        <xdr:cNvPicPr/>
      </xdr:nvPicPr>
      <xdr:blipFill>
        <a:blip xmlns:r="http://schemas.openxmlformats.org/officeDocument/2006/relationships" r:embed="rId1"/>
        <a:stretch/>
      </xdr:blipFill>
      <xdr:spPr>
        <a:xfrm>
          <a:off x="5991225" y="53140710"/>
          <a:ext cx="360" cy="254855"/>
        </a:xfrm>
        <a:prstGeom prst="rect">
          <a:avLst/>
        </a:prstGeom>
        <a:ln>
          <a:noFill/>
        </a:ln>
      </xdr:spPr>
    </xdr:pic>
    <xdr:clientData/>
  </xdr:oneCellAnchor>
  <xdr:oneCellAnchor>
    <xdr:from>
      <xdr:col>5</xdr:col>
      <xdr:colOff>0</xdr:colOff>
      <xdr:row>288</xdr:row>
      <xdr:rowOff>119160</xdr:rowOff>
    </xdr:from>
    <xdr:ext cx="360" cy="216575"/>
    <xdr:pic>
      <xdr:nvPicPr>
        <xdr:cNvPr id="625" name="6 Imagen">
          <a:extLst>
            <a:ext uri="{FF2B5EF4-FFF2-40B4-BE49-F238E27FC236}">
              <a16:creationId xmlns:a16="http://schemas.microsoft.com/office/drawing/2014/main" id="{D3606FA5-9326-4AE6-9AE8-997035EC3AAC}"/>
            </a:ext>
          </a:extLst>
        </xdr:cNvPr>
        <xdr:cNvPicPr/>
      </xdr:nvPicPr>
      <xdr:blipFill>
        <a:blip xmlns:r="http://schemas.openxmlformats.org/officeDocument/2006/relationships" r:embed="rId1"/>
        <a:stretch/>
      </xdr:blipFill>
      <xdr:spPr>
        <a:xfrm>
          <a:off x="5991225" y="53135310"/>
          <a:ext cx="360" cy="216575"/>
        </a:xfrm>
        <a:prstGeom prst="rect">
          <a:avLst/>
        </a:prstGeom>
        <a:ln>
          <a:noFill/>
        </a:ln>
      </xdr:spPr>
    </xdr:pic>
    <xdr:clientData/>
  </xdr:oneCellAnchor>
  <xdr:oneCellAnchor>
    <xdr:from>
      <xdr:col>5</xdr:col>
      <xdr:colOff>0</xdr:colOff>
      <xdr:row>288</xdr:row>
      <xdr:rowOff>124560</xdr:rowOff>
    </xdr:from>
    <xdr:ext cx="360" cy="254855"/>
    <xdr:pic>
      <xdr:nvPicPr>
        <xdr:cNvPr id="626" name="6 Imagen">
          <a:extLst>
            <a:ext uri="{FF2B5EF4-FFF2-40B4-BE49-F238E27FC236}">
              <a16:creationId xmlns:a16="http://schemas.microsoft.com/office/drawing/2014/main" id="{F7461BC6-3C78-483E-99F6-9C9D0DE47958}"/>
            </a:ext>
          </a:extLst>
        </xdr:cNvPr>
        <xdr:cNvPicPr/>
      </xdr:nvPicPr>
      <xdr:blipFill>
        <a:blip xmlns:r="http://schemas.openxmlformats.org/officeDocument/2006/relationships" r:embed="rId1"/>
        <a:stretch/>
      </xdr:blipFill>
      <xdr:spPr>
        <a:xfrm>
          <a:off x="5991225" y="53140710"/>
          <a:ext cx="360" cy="254855"/>
        </a:xfrm>
        <a:prstGeom prst="rect">
          <a:avLst/>
        </a:prstGeom>
        <a:ln>
          <a:noFill/>
        </a:ln>
      </xdr:spPr>
    </xdr:pic>
    <xdr:clientData/>
  </xdr:oneCellAnchor>
  <xdr:oneCellAnchor>
    <xdr:from>
      <xdr:col>5</xdr:col>
      <xdr:colOff>0</xdr:colOff>
      <xdr:row>288</xdr:row>
      <xdr:rowOff>119160</xdr:rowOff>
    </xdr:from>
    <xdr:ext cx="360" cy="216575"/>
    <xdr:pic>
      <xdr:nvPicPr>
        <xdr:cNvPr id="627" name="6 Imagen">
          <a:extLst>
            <a:ext uri="{FF2B5EF4-FFF2-40B4-BE49-F238E27FC236}">
              <a16:creationId xmlns:a16="http://schemas.microsoft.com/office/drawing/2014/main" id="{4A45FFAF-5966-4EE6-B491-1052A500249A}"/>
            </a:ext>
          </a:extLst>
        </xdr:cNvPr>
        <xdr:cNvPicPr/>
      </xdr:nvPicPr>
      <xdr:blipFill>
        <a:blip xmlns:r="http://schemas.openxmlformats.org/officeDocument/2006/relationships" r:embed="rId1"/>
        <a:stretch/>
      </xdr:blipFill>
      <xdr:spPr>
        <a:xfrm>
          <a:off x="5991225" y="53135310"/>
          <a:ext cx="360" cy="216575"/>
        </a:xfrm>
        <a:prstGeom prst="rect">
          <a:avLst/>
        </a:prstGeom>
        <a:ln>
          <a:noFill/>
        </a:ln>
      </xdr:spPr>
    </xdr:pic>
    <xdr:clientData/>
  </xdr:oneCellAnchor>
  <xdr:oneCellAnchor>
    <xdr:from>
      <xdr:col>5</xdr:col>
      <xdr:colOff>0</xdr:colOff>
      <xdr:row>289</xdr:row>
      <xdr:rowOff>124560</xdr:rowOff>
    </xdr:from>
    <xdr:ext cx="360" cy="254855"/>
    <xdr:pic>
      <xdr:nvPicPr>
        <xdr:cNvPr id="628" name="6 Imagen">
          <a:extLst>
            <a:ext uri="{FF2B5EF4-FFF2-40B4-BE49-F238E27FC236}">
              <a16:creationId xmlns:a16="http://schemas.microsoft.com/office/drawing/2014/main" id="{4D4C4C61-B0FA-4F25-89E6-2FF0274DE194}"/>
            </a:ext>
          </a:extLst>
        </xdr:cNvPr>
        <xdr:cNvPicPr/>
      </xdr:nvPicPr>
      <xdr:blipFill>
        <a:blip xmlns:r="http://schemas.openxmlformats.org/officeDocument/2006/relationships" r:embed="rId1"/>
        <a:stretch/>
      </xdr:blipFill>
      <xdr:spPr>
        <a:xfrm>
          <a:off x="5991225" y="53369310"/>
          <a:ext cx="360" cy="254855"/>
        </a:xfrm>
        <a:prstGeom prst="rect">
          <a:avLst/>
        </a:prstGeom>
        <a:ln>
          <a:noFill/>
        </a:ln>
      </xdr:spPr>
    </xdr:pic>
    <xdr:clientData/>
  </xdr:oneCellAnchor>
  <xdr:oneCellAnchor>
    <xdr:from>
      <xdr:col>5</xdr:col>
      <xdr:colOff>0</xdr:colOff>
      <xdr:row>289</xdr:row>
      <xdr:rowOff>119160</xdr:rowOff>
    </xdr:from>
    <xdr:ext cx="360" cy="216575"/>
    <xdr:pic>
      <xdr:nvPicPr>
        <xdr:cNvPr id="629" name="6 Imagen">
          <a:extLst>
            <a:ext uri="{FF2B5EF4-FFF2-40B4-BE49-F238E27FC236}">
              <a16:creationId xmlns:a16="http://schemas.microsoft.com/office/drawing/2014/main" id="{B48F6A46-F398-4627-963E-8DF4D442F60D}"/>
            </a:ext>
          </a:extLst>
        </xdr:cNvPr>
        <xdr:cNvPicPr/>
      </xdr:nvPicPr>
      <xdr:blipFill>
        <a:blip xmlns:r="http://schemas.openxmlformats.org/officeDocument/2006/relationships" r:embed="rId1"/>
        <a:stretch/>
      </xdr:blipFill>
      <xdr:spPr>
        <a:xfrm>
          <a:off x="5991225" y="53363910"/>
          <a:ext cx="360" cy="216575"/>
        </a:xfrm>
        <a:prstGeom prst="rect">
          <a:avLst/>
        </a:prstGeom>
        <a:ln>
          <a:noFill/>
        </a:ln>
      </xdr:spPr>
    </xdr:pic>
    <xdr:clientData/>
  </xdr:oneCellAnchor>
  <xdr:oneCellAnchor>
    <xdr:from>
      <xdr:col>5</xdr:col>
      <xdr:colOff>0</xdr:colOff>
      <xdr:row>289</xdr:row>
      <xdr:rowOff>124560</xdr:rowOff>
    </xdr:from>
    <xdr:ext cx="360" cy="254855"/>
    <xdr:pic>
      <xdr:nvPicPr>
        <xdr:cNvPr id="630" name="6 Imagen">
          <a:extLst>
            <a:ext uri="{FF2B5EF4-FFF2-40B4-BE49-F238E27FC236}">
              <a16:creationId xmlns:a16="http://schemas.microsoft.com/office/drawing/2014/main" id="{8CDE7535-425E-4C26-A089-B98866FC16A5}"/>
            </a:ext>
          </a:extLst>
        </xdr:cNvPr>
        <xdr:cNvPicPr/>
      </xdr:nvPicPr>
      <xdr:blipFill>
        <a:blip xmlns:r="http://schemas.openxmlformats.org/officeDocument/2006/relationships" r:embed="rId1"/>
        <a:stretch/>
      </xdr:blipFill>
      <xdr:spPr>
        <a:xfrm>
          <a:off x="5991225" y="53369310"/>
          <a:ext cx="360" cy="254855"/>
        </a:xfrm>
        <a:prstGeom prst="rect">
          <a:avLst/>
        </a:prstGeom>
        <a:ln>
          <a:noFill/>
        </a:ln>
      </xdr:spPr>
    </xdr:pic>
    <xdr:clientData/>
  </xdr:oneCellAnchor>
  <xdr:oneCellAnchor>
    <xdr:from>
      <xdr:col>5</xdr:col>
      <xdr:colOff>0</xdr:colOff>
      <xdr:row>289</xdr:row>
      <xdr:rowOff>119160</xdr:rowOff>
    </xdr:from>
    <xdr:ext cx="360" cy="216575"/>
    <xdr:pic>
      <xdr:nvPicPr>
        <xdr:cNvPr id="631" name="6 Imagen">
          <a:extLst>
            <a:ext uri="{FF2B5EF4-FFF2-40B4-BE49-F238E27FC236}">
              <a16:creationId xmlns:a16="http://schemas.microsoft.com/office/drawing/2014/main" id="{E86C69B2-29B1-42BD-BDA3-AB8B666F4FD1}"/>
            </a:ext>
          </a:extLst>
        </xdr:cNvPr>
        <xdr:cNvPicPr/>
      </xdr:nvPicPr>
      <xdr:blipFill>
        <a:blip xmlns:r="http://schemas.openxmlformats.org/officeDocument/2006/relationships" r:embed="rId1"/>
        <a:stretch/>
      </xdr:blipFill>
      <xdr:spPr>
        <a:xfrm>
          <a:off x="5991225" y="53363910"/>
          <a:ext cx="360" cy="216575"/>
        </a:xfrm>
        <a:prstGeom prst="rect">
          <a:avLst/>
        </a:prstGeom>
        <a:ln>
          <a:noFill/>
        </a:ln>
      </xdr:spPr>
    </xdr:pic>
    <xdr:clientData/>
  </xdr:oneCellAnchor>
  <xdr:oneCellAnchor>
    <xdr:from>
      <xdr:col>5</xdr:col>
      <xdr:colOff>0</xdr:colOff>
      <xdr:row>290</xdr:row>
      <xdr:rowOff>124560</xdr:rowOff>
    </xdr:from>
    <xdr:ext cx="360" cy="254855"/>
    <xdr:pic>
      <xdr:nvPicPr>
        <xdr:cNvPr id="632" name="6 Imagen">
          <a:extLst>
            <a:ext uri="{FF2B5EF4-FFF2-40B4-BE49-F238E27FC236}">
              <a16:creationId xmlns:a16="http://schemas.microsoft.com/office/drawing/2014/main" id="{FD2BF73C-FDB8-476A-95A2-BC741974A7B4}"/>
            </a:ext>
          </a:extLst>
        </xdr:cNvPr>
        <xdr:cNvPicPr/>
      </xdr:nvPicPr>
      <xdr:blipFill>
        <a:blip xmlns:r="http://schemas.openxmlformats.org/officeDocument/2006/relationships" r:embed="rId1"/>
        <a:stretch/>
      </xdr:blipFill>
      <xdr:spPr>
        <a:xfrm>
          <a:off x="5991225" y="53597910"/>
          <a:ext cx="360" cy="254855"/>
        </a:xfrm>
        <a:prstGeom prst="rect">
          <a:avLst/>
        </a:prstGeom>
        <a:ln>
          <a:noFill/>
        </a:ln>
      </xdr:spPr>
    </xdr:pic>
    <xdr:clientData/>
  </xdr:oneCellAnchor>
  <xdr:oneCellAnchor>
    <xdr:from>
      <xdr:col>5</xdr:col>
      <xdr:colOff>0</xdr:colOff>
      <xdr:row>290</xdr:row>
      <xdr:rowOff>119160</xdr:rowOff>
    </xdr:from>
    <xdr:ext cx="360" cy="216575"/>
    <xdr:pic>
      <xdr:nvPicPr>
        <xdr:cNvPr id="633" name="6 Imagen">
          <a:extLst>
            <a:ext uri="{FF2B5EF4-FFF2-40B4-BE49-F238E27FC236}">
              <a16:creationId xmlns:a16="http://schemas.microsoft.com/office/drawing/2014/main" id="{55F24C71-436F-4B2E-98B2-E14039DF68ED}"/>
            </a:ext>
          </a:extLst>
        </xdr:cNvPr>
        <xdr:cNvPicPr/>
      </xdr:nvPicPr>
      <xdr:blipFill>
        <a:blip xmlns:r="http://schemas.openxmlformats.org/officeDocument/2006/relationships" r:embed="rId1"/>
        <a:stretch/>
      </xdr:blipFill>
      <xdr:spPr>
        <a:xfrm>
          <a:off x="5991225" y="53592510"/>
          <a:ext cx="360" cy="216575"/>
        </a:xfrm>
        <a:prstGeom prst="rect">
          <a:avLst/>
        </a:prstGeom>
        <a:ln>
          <a:noFill/>
        </a:ln>
      </xdr:spPr>
    </xdr:pic>
    <xdr:clientData/>
  </xdr:oneCellAnchor>
  <xdr:oneCellAnchor>
    <xdr:from>
      <xdr:col>5</xdr:col>
      <xdr:colOff>0</xdr:colOff>
      <xdr:row>290</xdr:row>
      <xdr:rowOff>124560</xdr:rowOff>
    </xdr:from>
    <xdr:ext cx="360" cy="254855"/>
    <xdr:pic>
      <xdr:nvPicPr>
        <xdr:cNvPr id="634" name="6 Imagen">
          <a:extLst>
            <a:ext uri="{FF2B5EF4-FFF2-40B4-BE49-F238E27FC236}">
              <a16:creationId xmlns:a16="http://schemas.microsoft.com/office/drawing/2014/main" id="{2C5D4C77-CABA-4B08-ADF7-80825613A864}"/>
            </a:ext>
          </a:extLst>
        </xdr:cNvPr>
        <xdr:cNvPicPr/>
      </xdr:nvPicPr>
      <xdr:blipFill>
        <a:blip xmlns:r="http://schemas.openxmlformats.org/officeDocument/2006/relationships" r:embed="rId1"/>
        <a:stretch/>
      </xdr:blipFill>
      <xdr:spPr>
        <a:xfrm>
          <a:off x="5991225" y="53597910"/>
          <a:ext cx="360" cy="254855"/>
        </a:xfrm>
        <a:prstGeom prst="rect">
          <a:avLst/>
        </a:prstGeom>
        <a:ln>
          <a:noFill/>
        </a:ln>
      </xdr:spPr>
    </xdr:pic>
    <xdr:clientData/>
  </xdr:oneCellAnchor>
  <xdr:oneCellAnchor>
    <xdr:from>
      <xdr:col>5</xdr:col>
      <xdr:colOff>0</xdr:colOff>
      <xdr:row>290</xdr:row>
      <xdr:rowOff>119160</xdr:rowOff>
    </xdr:from>
    <xdr:ext cx="360" cy="216575"/>
    <xdr:pic>
      <xdr:nvPicPr>
        <xdr:cNvPr id="635" name="6 Imagen">
          <a:extLst>
            <a:ext uri="{FF2B5EF4-FFF2-40B4-BE49-F238E27FC236}">
              <a16:creationId xmlns:a16="http://schemas.microsoft.com/office/drawing/2014/main" id="{0B3D3090-B55B-4DCD-9C03-B675F44FDBCF}"/>
            </a:ext>
          </a:extLst>
        </xdr:cNvPr>
        <xdr:cNvPicPr/>
      </xdr:nvPicPr>
      <xdr:blipFill>
        <a:blip xmlns:r="http://schemas.openxmlformats.org/officeDocument/2006/relationships" r:embed="rId1"/>
        <a:stretch/>
      </xdr:blipFill>
      <xdr:spPr>
        <a:xfrm>
          <a:off x="5991225" y="53592510"/>
          <a:ext cx="360" cy="216575"/>
        </a:xfrm>
        <a:prstGeom prst="rect">
          <a:avLst/>
        </a:prstGeom>
        <a:ln>
          <a:noFill/>
        </a:ln>
      </xdr:spPr>
    </xdr:pic>
    <xdr:clientData/>
  </xdr:oneCellAnchor>
  <xdr:oneCellAnchor>
    <xdr:from>
      <xdr:col>5</xdr:col>
      <xdr:colOff>0</xdr:colOff>
      <xdr:row>291</xdr:row>
      <xdr:rowOff>124560</xdr:rowOff>
    </xdr:from>
    <xdr:ext cx="360" cy="254855"/>
    <xdr:pic>
      <xdr:nvPicPr>
        <xdr:cNvPr id="636" name="6 Imagen">
          <a:extLst>
            <a:ext uri="{FF2B5EF4-FFF2-40B4-BE49-F238E27FC236}">
              <a16:creationId xmlns:a16="http://schemas.microsoft.com/office/drawing/2014/main" id="{F2B4C9BD-DE31-444C-BA50-400C17BFFED8}"/>
            </a:ext>
          </a:extLst>
        </xdr:cNvPr>
        <xdr:cNvPicPr/>
      </xdr:nvPicPr>
      <xdr:blipFill>
        <a:blip xmlns:r="http://schemas.openxmlformats.org/officeDocument/2006/relationships" r:embed="rId1"/>
        <a:stretch/>
      </xdr:blipFill>
      <xdr:spPr>
        <a:xfrm>
          <a:off x="5991225" y="53826510"/>
          <a:ext cx="360" cy="254855"/>
        </a:xfrm>
        <a:prstGeom prst="rect">
          <a:avLst/>
        </a:prstGeom>
        <a:ln>
          <a:noFill/>
        </a:ln>
      </xdr:spPr>
    </xdr:pic>
    <xdr:clientData/>
  </xdr:oneCellAnchor>
  <xdr:oneCellAnchor>
    <xdr:from>
      <xdr:col>5</xdr:col>
      <xdr:colOff>0</xdr:colOff>
      <xdr:row>291</xdr:row>
      <xdr:rowOff>119160</xdr:rowOff>
    </xdr:from>
    <xdr:ext cx="360" cy="216575"/>
    <xdr:pic>
      <xdr:nvPicPr>
        <xdr:cNvPr id="637" name="6 Imagen">
          <a:extLst>
            <a:ext uri="{FF2B5EF4-FFF2-40B4-BE49-F238E27FC236}">
              <a16:creationId xmlns:a16="http://schemas.microsoft.com/office/drawing/2014/main" id="{EF5030D7-83D2-4DF0-89F1-C40CD8F56A8C}"/>
            </a:ext>
          </a:extLst>
        </xdr:cNvPr>
        <xdr:cNvPicPr/>
      </xdr:nvPicPr>
      <xdr:blipFill>
        <a:blip xmlns:r="http://schemas.openxmlformats.org/officeDocument/2006/relationships" r:embed="rId1"/>
        <a:stretch/>
      </xdr:blipFill>
      <xdr:spPr>
        <a:xfrm>
          <a:off x="5991225" y="53821110"/>
          <a:ext cx="360" cy="216575"/>
        </a:xfrm>
        <a:prstGeom prst="rect">
          <a:avLst/>
        </a:prstGeom>
        <a:ln>
          <a:noFill/>
        </a:ln>
      </xdr:spPr>
    </xdr:pic>
    <xdr:clientData/>
  </xdr:oneCellAnchor>
  <xdr:oneCellAnchor>
    <xdr:from>
      <xdr:col>5</xdr:col>
      <xdr:colOff>0</xdr:colOff>
      <xdr:row>291</xdr:row>
      <xdr:rowOff>124560</xdr:rowOff>
    </xdr:from>
    <xdr:ext cx="360" cy="254855"/>
    <xdr:pic>
      <xdr:nvPicPr>
        <xdr:cNvPr id="638" name="6 Imagen">
          <a:extLst>
            <a:ext uri="{FF2B5EF4-FFF2-40B4-BE49-F238E27FC236}">
              <a16:creationId xmlns:a16="http://schemas.microsoft.com/office/drawing/2014/main" id="{0F4453E6-FA40-42D4-BEB9-FCBD99A5207E}"/>
            </a:ext>
          </a:extLst>
        </xdr:cNvPr>
        <xdr:cNvPicPr/>
      </xdr:nvPicPr>
      <xdr:blipFill>
        <a:blip xmlns:r="http://schemas.openxmlformats.org/officeDocument/2006/relationships" r:embed="rId1"/>
        <a:stretch/>
      </xdr:blipFill>
      <xdr:spPr>
        <a:xfrm>
          <a:off x="5991225" y="53826510"/>
          <a:ext cx="360" cy="254855"/>
        </a:xfrm>
        <a:prstGeom prst="rect">
          <a:avLst/>
        </a:prstGeom>
        <a:ln>
          <a:noFill/>
        </a:ln>
      </xdr:spPr>
    </xdr:pic>
    <xdr:clientData/>
  </xdr:oneCellAnchor>
  <xdr:oneCellAnchor>
    <xdr:from>
      <xdr:col>5</xdr:col>
      <xdr:colOff>0</xdr:colOff>
      <xdr:row>291</xdr:row>
      <xdr:rowOff>119160</xdr:rowOff>
    </xdr:from>
    <xdr:ext cx="360" cy="216575"/>
    <xdr:pic>
      <xdr:nvPicPr>
        <xdr:cNvPr id="639" name="6 Imagen">
          <a:extLst>
            <a:ext uri="{FF2B5EF4-FFF2-40B4-BE49-F238E27FC236}">
              <a16:creationId xmlns:a16="http://schemas.microsoft.com/office/drawing/2014/main" id="{EFB45CE6-74F8-421A-A706-38CF7FF5C589}"/>
            </a:ext>
          </a:extLst>
        </xdr:cNvPr>
        <xdr:cNvPicPr/>
      </xdr:nvPicPr>
      <xdr:blipFill>
        <a:blip xmlns:r="http://schemas.openxmlformats.org/officeDocument/2006/relationships" r:embed="rId1"/>
        <a:stretch/>
      </xdr:blipFill>
      <xdr:spPr>
        <a:xfrm>
          <a:off x="5991225" y="53821110"/>
          <a:ext cx="360" cy="216575"/>
        </a:xfrm>
        <a:prstGeom prst="rect">
          <a:avLst/>
        </a:prstGeom>
        <a:ln>
          <a:noFill/>
        </a:ln>
      </xdr:spPr>
    </xdr:pic>
    <xdr:clientData/>
  </xdr:oneCellAnchor>
  <xdr:oneCellAnchor>
    <xdr:from>
      <xdr:col>5</xdr:col>
      <xdr:colOff>0</xdr:colOff>
      <xdr:row>292</xdr:row>
      <xdr:rowOff>124560</xdr:rowOff>
    </xdr:from>
    <xdr:ext cx="360" cy="254855"/>
    <xdr:pic>
      <xdr:nvPicPr>
        <xdr:cNvPr id="640" name="6 Imagen">
          <a:extLst>
            <a:ext uri="{FF2B5EF4-FFF2-40B4-BE49-F238E27FC236}">
              <a16:creationId xmlns:a16="http://schemas.microsoft.com/office/drawing/2014/main" id="{E1FF30B0-7A19-4A53-92A5-3F985EF6C402}"/>
            </a:ext>
          </a:extLst>
        </xdr:cNvPr>
        <xdr:cNvPicPr/>
      </xdr:nvPicPr>
      <xdr:blipFill>
        <a:blip xmlns:r="http://schemas.openxmlformats.org/officeDocument/2006/relationships" r:embed="rId1"/>
        <a:stretch/>
      </xdr:blipFill>
      <xdr:spPr>
        <a:xfrm>
          <a:off x="5991225" y="54055110"/>
          <a:ext cx="360" cy="254855"/>
        </a:xfrm>
        <a:prstGeom prst="rect">
          <a:avLst/>
        </a:prstGeom>
        <a:ln>
          <a:noFill/>
        </a:ln>
      </xdr:spPr>
    </xdr:pic>
    <xdr:clientData/>
  </xdr:oneCellAnchor>
  <xdr:oneCellAnchor>
    <xdr:from>
      <xdr:col>5</xdr:col>
      <xdr:colOff>0</xdr:colOff>
      <xdr:row>292</xdr:row>
      <xdr:rowOff>119160</xdr:rowOff>
    </xdr:from>
    <xdr:ext cx="360" cy="216575"/>
    <xdr:pic>
      <xdr:nvPicPr>
        <xdr:cNvPr id="641" name="6 Imagen">
          <a:extLst>
            <a:ext uri="{FF2B5EF4-FFF2-40B4-BE49-F238E27FC236}">
              <a16:creationId xmlns:a16="http://schemas.microsoft.com/office/drawing/2014/main" id="{D5519622-D94D-4213-865F-0E0BC9E3B25C}"/>
            </a:ext>
          </a:extLst>
        </xdr:cNvPr>
        <xdr:cNvPicPr/>
      </xdr:nvPicPr>
      <xdr:blipFill>
        <a:blip xmlns:r="http://schemas.openxmlformats.org/officeDocument/2006/relationships" r:embed="rId1"/>
        <a:stretch/>
      </xdr:blipFill>
      <xdr:spPr>
        <a:xfrm>
          <a:off x="5991225" y="54049710"/>
          <a:ext cx="360" cy="216575"/>
        </a:xfrm>
        <a:prstGeom prst="rect">
          <a:avLst/>
        </a:prstGeom>
        <a:ln>
          <a:noFill/>
        </a:ln>
      </xdr:spPr>
    </xdr:pic>
    <xdr:clientData/>
  </xdr:oneCellAnchor>
  <xdr:oneCellAnchor>
    <xdr:from>
      <xdr:col>5</xdr:col>
      <xdr:colOff>0</xdr:colOff>
      <xdr:row>292</xdr:row>
      <xdr:rowOff>124560</xdr:rowOff>
    </xdr:from>
    <xdr:ext cx="360" cy="254855"/>
    <xdr:pic>
      <xdr:nvPicPr>
        <xdr:cNvPr id="642" name="6 Imagen">
          <a:extLst>
            <a:ext uri="{FF2B5EF4-FFF2-40B4-BE49-F238E27FC236}">
              <a16:creationId xmlns:a16="http://schemas.microsoft.com/office/drawing/2014/main" id="{940E375D-F49D-4982-B2EB-F3D9644F2E49}"/>
            </a:ext>
          </a:extLst>
        </xdr:cNvPr>
        <xdr:cNvPicPr/>
      </xdr:nvPicPr>
      <xdr:blipFill>
        <a:blip xmlns:r="http://schemas.openxmlformats.org/officeDocument/2006/relationships" r:embed="rId1"/>
        <a:stretch/>
      </xdr:blipFill>
      <xdr:spPr>
        <a:xfrm>
          <a:off x="5991225" y="54055110"/>
          <a:ext cx="360" cy="254855"/>
        </a:xfrm>
        <a:prstGeom prst="rect">
          <a:avLst/>
        </a:prstGeom>
        <a:ln>
          <a:noFill/>
        </a:ln>
      </xdr:spPr>
    </xdr:pic>
    <xdr:clientData/>
  </xdr:oneCellAnchor>
  <xdr:oneCellAnchor>
    <xdr:from>
      <xdr:col>5</xdr:col>
      <xdr:colOff>0</xdr:colOff>
      <xdr:row>292</xdr:row>
      <xdr:rowOff>119160</xdr:rowOff>
    </xdr:from>
    <xdr:ext cx="360" cy="216575"/>
    <xdr:pic>
      <xdr:nvPicPr>
        <xdr:cNvPr id="643" name="6 Imagen">
          <a:extLst>
            <a:ext uri="{FF2B5EF4-FFF2-40B4-BE49-F238E27FC236}">
              <a16:creationId xmlns:a16="http://schemas.microsoft.com/office/drawing/2014/main" id="{A38465FE-AF06-45B9-9C9E-DE3CF7ABF661}"/>
            </a:ext>
          </a:extLst>
        </xdr:cNvPr>
        <xdr:cNvPicPr/>
      </xdr:nvPicPr>
      <xdr:blipFill>
        <a:blip xmlns:r="http://schemas.openxmlformats.org/officeDocument/2006/relationships" r:embed="rId1"/>
        <a:stretch/>
      </xdr:blipFill>
      <xdr:spPr>
        <a:xfrm>
          <a:off x="5991225" y="54049710"/>
          <a:ext cx="360" cy="216575"/>
        </a:xfrm>
        <a:prstGeom prst="rect">
          <a:avLst/>
        </a:prstGeom>
        <a:ln>
          <a:noFill/>
        </a:ln>
      </xdr:spPr>
    </xdr:pic>
    <xdr:clientData/>
  </xdr:oneCellAnchor>
  <xdr:oneCellAnchor>
    <xdr:from>
      <xdr:col>5</xdr:col>
      <xdr:colOff>0</xdr:colOff>
      <xdr:row>293</xdr:row>
      <xdr:rowOff>124560</xdr:rowOff>
    </xdr:from>
    <xdr:ext cx="360" cy="254855"/>
    <xdr:pic>
      <xdr:nvPicPr>
        <xdr:cNvPr id="644" name="6 Imagen">
          <a:extLst>
            <a:ext uri="{FF2B5EF4-FFF2-40B4-BE49-F238E27FC236}">
              <a16:creationId xmlns:a16="http://schemas.microsoft.com/office/drawing/2014/main" id="{9FD419B2-C951-4533-A52B-B38034431C66}"/>
            </a:ext>
          </a:extLst>
        </xdr:cNvPr>
        <xdr:cNvPicPr/>
      </xdr:nvPicPr>
      <xdr:blipFill>
        <a:blip xmlns:r="http://schemas.openxmlformats.org/officeDocument/2006/relationships" r:embed="rId1"/>
        <a:stretch/>
      </xdr:blipFill>
      <xdr:spPr>
        <a:xfrm>
          <a:off x="5991225" y="54283710"/>
          <a:ext cx="360" cy="254855"/>
        </a:xfrm>
        <a:prstGeom prst="rect">
          <a:avLst/>
        </a:prstGeom>
        <a:ln>
          <a:noFill/>
        </a:ln>
      </xdr:spPr>
    </xdr:pic>
    <xdr:clientData/>
  </xdr:oneCellAnchor>
  <xdr:oneCellAnchor>
    <xdr:from>
      <xdr:col>5</xdr:col>
      <xdr:colOff>0</xdr:colOff>
      <xdr:row>293</xdr:row>
      <xdr:rowOff>119160</xdr:rowOff>
    </xdr:from>
    <xdr:ext cx="360" cy="216575"/>
    <xdr:pic>
      <xdr:nvPicPr>
        <xdr:cNvPr id="645" name="6 Imagen">
          <a:extLst>
            <a:ext uri="{FF2B5EF4-FFF2-40B4-BE49-F238E27FC236}">
              <a16:creationId xmlns:a16="http://schemas.microsoft.com/office/drawing/2014/main" id="{979AF3FC-6245-41E1-B5BD-8D2014EE3D62}"/>
            </a:ext>
          </a:extLst>
        </xdr:cNvPr>
        <xdr:cNvPicPr/>
      </xdr:nvPicPr>
      <xdr:blipFill>
        <a:blip xmlns:r="http://schemas.openxmlformats.org/officeDocument/2006/relationships" r:embed="rId1"/>
        <a:stretch/>
      </xdr:blipFill>
      <xdr:spPr>
        <a:xfrm>
          <a:off x="5991225" y="54278310"/>
          <a:ext cx="360" cy="216575"/>
        </a:xfrm>
        <a:prstGeom prst="rect">
          <a:avLst/>
        </a:prstGeom>
        <a:ln>
          <a:noFill/>
        </a:ln>
      </xdr:spPr>
    </xdr:pic>
    <xdr:clientData/>
  </xdr:oneCellAnchor>
  <xdr:oneCellAnchor>
    <xdr:from>
      <xdr:col>5</xdr:col>
      <xdr:colOff>0</xdr:colOff>
      <xdr:row>293</xdr:row>
      <xdr:rowOff>124560</xdr:rowOff>
    </xdr:from>
    <xdr:ext cx="360" cy="254855"/>
    <xdr:pic>
      <xdr:nvPicPr>
        <xdr:cNvPr id="646" name="6 Imagen">
          <a:extLst>
            <a:ext uri="{FF2B5EF4-FFF2-40B4-BE49-F238E27FC236}">
              <a16:creationId xmlns:a16="http://schemas.microsoft.com/office/drawing/2014/main" id="{E2E41490-F4D0-4DD3-B396-91F56776537C}"/>
            </a:ext>
          </a:extLst>
        </xdr:cNvPr>
        <xdr:cNvPicPr/>
      </xdr:nvPicPr>
      <xdr:blipFill>
        <a:blip xmlns:r="http://schemas.openxmlformats.org/officeDocument/2006/relationships" r:embed="rId1"/>
        <a:stretch/>
      </xdr:blipFill>
      <xdr:spPr>
        <a:xfrm>
          <a:off x="5991225" y="54283710"/>
          <a:ext cx="360" cy="254855"/>
        </a:xfrm>
        <a:prstGeom prst="rect">
          <a:avLst/>
        </a:prstGeom>
        <a:ln>
          <a:noFill/>
        </a:ln>
      </xdr:spPr>
    </xdr:pic>
    <xdr:clientData/>
  </xdr:oneCellAnchor>
  <xdr:oneCellAnchor>
    <xdr:from>
      <xdr:col>5</xdr:col>
      <xdr:colOff>0</xdr:colOff>
      <xdr:row>293</xdr:row>
      <xdr:rowOff>119160</xdr:rowOff>
    </xdr:from>
    <xdr:ext cx="360" cy="216575"/>
    <xdr:pic>
      <xdr:nvPicPr>
        <xdr:cNvPr id="647" name="6 Imagen">
          <a:extLst>
            <a:ext uri="{FF2B5EF4-FFF2-40B4-BE49-F238E27FC236}">
              <a16:creationId xmlns:a16="http://schemas.microsoft.com/office/drawing/2014/main" id="{C4CC4B65-35D8-4997-9B0A-BCB30FC03EBB}"/>
            </a:ext>
          </a:extLst>
        </xdr:cNvPr>
        <xdr:cNvPicPr/>
      </xdr:nvPicPr>
      <xdr:blipFill>
        <a:blip xmlns:r="http://schemas.openxmlformats.org/officeDocument/2006/relationships" r:embed="rId1"/>
        <a:stretch/>
      </xdr:blipFill>
      <xdr:spPr>
        <a:xfrm>
          <a:off x="5991225" y="54278310"/>
          <a:ext cx="360" cy="216575"/>
        </a:xfrm>
        <a:prstGeom prst="rect">
          <a:avLst/>
        </a:prstGeom>
        <a:ln>
          <a:noFill/>
        </a:ln>
      </xdr:spPr>
    </xdr:pic>
    <xdr:clientData/>
  </xdr:oneCellAnchor>
  <xdr:oneCellAnchor>
    <xdr:from>
      <xdr:col>5</xdr:col>
      <xdr:colOff>0</xdr:colOff>
      <xdr:row>294</xdr:row>
      <xdr:rowOff>124560</xdr:rowOff>
    </xdr:from>
    <xdr:ext cx="360" cy="254855"/>
    <xdr:pic>
      <xdr:nvPicPr>
        <xdr:cNvPr id="648" name="6 Imagen">
          <a:extLst>
            <a:ext uri="{FF2B5EF4-FFF2-40B4-BE49-F238E27FC236}">
              <a16:creationId xmlns:a16="http://schemas.microsoft.com/office/drawing/2014/main" id="{CDF44A42-8049-4527-B220-D2A24D4031A9}"/>
            </a:ext>
          </a:extLst>
        </xdr:cNvPr>
        <xdr:cNvPicPr/>
      </xdr:nvPicPr>
      <xdr:blipFill>
        <a:blip xmlns:r="http://schemas.openxmlformats.org/officeDocument/2006/relationships" r:embed="rId1"/>
        <a:stretch/>
      </xdr:blipFill>
      <xdr:spPr>
        <a:xfrm>
          <a:off x="5991225" y="54512310"/>
          <a:ext cx="360" cy="254855"/>
        </a:xfrm>
        <a:prstGeom prst="rect">
          <a:avLst/>
        </a:prstGeom>
        <a:ln>
          <a:noFill/>
        </a:ln>
      </xdr:spPr>
    </xdr:pic>
    <xdr:clientData/>
  </xdr:oneCellAnchor>
  <xdr:oneCellAnchor>
    <xdr:from>
      <xdr:col>5</xdr:col>
      <xdr:colOff>0</xdr:colOff>
      <xdr:row>294</xdr:row>
      <xdr:rowOff>119160</xdr:rowOff>
    </xdr:from>
    <xdr:ext cx="360" cy="216575"/>
    <xdr:pic>
      <xdr:nvPicPr>
        <xdr:cNvPr id="649" name="6 Imagen">
          <a:extLst>
            <a:ext uri="{FF2B5EF4-FFF2-40B4-BE49-F238E27FC236}">
              <a16:creationId xmlns:a16="http://schemas.microsoft.com/office/drawing/2014/main" id="{107F9739-9EED-4E44-8A99-1BBB2CF9D9B2}"/>
            </a:ext>
          </a:extLst>
        </xdr:cNvPr>
        <xdr:cNvPicPr/>
      </xdr:nvPicPr>
      <xdr:blipFill>
        <a:blip xmlns:r="http://schemas.openxmlformats.org/officeDocument/2006/relationships" r:embed="rId1"/>
        <a:stretch/>
      </xdr:blipFill>
      <xdr:spPr>
        <a:xfrm>
          <a:off x="5991225" y="54506910"/>
          <a:ext cx="360" cy="216575"/>
        </a:xfrm>
        <a:prstGeom prst="rect">
          <a:avLst/>
        </a:prstGeom>
        <a:ln>
          <a:noFill/>
        </a:ln>
      </xdr:spPr>
    </xdr:pic>
    <xdr:clientData/>
  </xdr:oneCellAnchor>
  <xdr:oneCellAnchor>
    <xdr:from>
      <xdr:col>5</xdr:col>
      <xdr:colOff>0</xdr:colOff>
      <xdr:row>294</xdr:row>
      <xdr:rowOff>124560</xdr:rowOff>
    </xdr:from>
    <xdr:ext cx="360" cy="254855"/>
    <xdr:pic>
      <xdr:nvPicPr>
        <xdr:cNvPr id="650" name="6 Imagen">
          <a:extLst>
            <a:ext uri="{FF2B5EF4-FFF2-40B4-BE49-F238E27FC236}">
              <a16:creationId xmlns:a16="http://schemas.microsoft.com/office/drawing/2014/main" id="{B968B1C4-DD5A-41C0-BB56-B8AA76F63A76}"/>
            </a:ext>
          </a:extLst>
        </xdr:cNvPr>
        <xdr:cNvPicPr/>
      </xdr:nvPicPr>
      <xdr:blipFill>
        <a:blip xmlns:r="http://schemas.openxmlformats.org/officeDocument/2006/relationships" r:embed="rId1"/>
        <a:stretch/>
      </xdr:blipFill>
      <xdr:spPr>
        <a:xfrm>
          <a:off x="5991225" y="54512310"/>
          <a:ext cx="360" cy="254855"/>
        </a:xfrm>
        <a:prstGeom prst="rect">
          <a:avLst/>
        </a:prstGeom>
        <a:ln>
          <a:noFill/>
        </a:ln>
      </xdr:spPr>
    </xdr:pic>
    <xdr:clientData/>
  </xdr:oneCellAnchor>
  <xdr:oneCellAnchor>
    <xdr:from>
      <xdr:col>5</xdr:col>
      <xdr:colOff>0</xdr:colOff>
      <xdr:row>294</xdr:row>
      <xdr:rowOff>119160</xdr:rowOff>
    </xdr:from>
    <xdr:ext cx="360" cy="216575"/>
    <xdr:pic>
      <xdr:nvPicPr>
        <xdr:cNvPr id="651" name="6 Imagen">
          <a:extLst>
            <a:ext uri="{FF2B5EF4-FFF2-40B4-BE49-F238E27FC236}">
              <a16:creationId xmlns:a16="http://schemas.microsoft.com/office/drawing/2014/main" id="{04BEC48C-A7CF-4572-9788-E64A34150261}"/>
            </a:ext>
          </a:extLst>
        </xdr:cNvPr>
        <xdr:cNvPicPr/>
      </xdr:nvPicPr>
      <xdr:blipFill>
        <a:blip xmlns:r="http://schemas.openxmlformats.org/officeDocument/2006/relationships" r:embed="rId1"/>
        <a:stretch/>
      </xdr:blipFill>
      <xdr:spPr>
        <a:xfrm>
          <a:off x="5991225" y="54506910"/>
          <a:ext cx="360" cy="216575"/>
        </a:xfrm>
        <a:prstGeom prst="rect">
          <a:avLst/>
        </a:prstGeom>
        <a:ln>
          <a:noFill/>
        </a:ln>
      </xdr:spPr>
    </xdr:pic>
    <xdr:clientData/>
  </xdr:oneCellAnchor>
  <xdr:oneCellAnchor>
    <xdr:from>
      <xdr:col>5</xdr:col>
      <xdr:colOff>0</xdr:colOff>
      <xdr:row>295</xdr:row>
      <xdr:rowOff>124560</xdr:rowOff>
    </xdr:from>
    <xdr:ext cx="360" cy="254855"/>
    <xdr:pic>
      <xdr:nvPicPr>
        <xdr:cNvPr id="652" name="6 Imagen">
          <a:extLst>
            <a:ext uri="{FF2B5EF4-FFF2-40B4-BE49-F238E27FC236}">
              <a16:creationId xmlns:a16="http://schemas.microsoft.com/office/drawing/2014/main" id="{697DD9D7-971E-4DD9-8B30-B859BCC4C19A}"/>
            </a:ext>
          </a:extLst>
        </xdr:cNvPr>
        <xdr:cNvPicPr/>
      </xdr:nvPicPr>
      <xdr:blipFill>
        <a:blip xmlns:r="http://schemas.openxmlformats.org/officeDocument/2006/relationships" r:embed="rId1"/>
        <a:stretch/>
      </xdr:blipFill>
      <xdr:spPr>
        <a:xfrm>
          <a:off x="5991225" y="54740910"/>
          <a:ext cx="360" cy="254855"/>
        </a:xfrm>
        <a:prstGeom prst="rect">
          <a:avLst/>
        </a:prstGeom>
        <a:ln>
          <a:noFill/>
        </a:ln>
      </xdr:spPr>
    </xdr:pic>
    <xdr:clientData/>
  </xdr:oneCellAnchor>
  <xdr:oneCellAnchor>
    <xdr:from>
      <xdr:col>5</xdr:col>
      <xdr:colOff>0</xdr:colOff>
      <xdr:row>295</xdr:row>
      <xdr:rowOff>119160</xdr:rowOff>
    </xdr:from>
    <xdr:ext cx="360" cy="216575"/>
    <xdr:pic>
      <xdr:nvPicPr>
        <xdr:cNvPr id="653" name="6 Imagen">
          <a:extLst>
            <a:ext uri="{FF2B5EF4-FFF2-40B4-BE49-F238E27FC236}">
              <a16:creationId xmlns:a16="http://schemas.microsoft.com/office/drawing/2014/main" id="{8ED7601C-4165-4C57-B666-EE874E8FDC75}"/>
            </a:ext>
          </a:extLst>
        </xdr:cNvPr>
        <xdr:cNvPicPr/>
      </xdr:nvPicPr>
      <xdr:blipFill>
        <a:blip xmlns:r="http://schemas.openxmlformats.org/officeDocument/2006/relationships" r:embed="rId1"/>
        <a:stretch/>
      </xdr:blipFill>
      <xdr:spPr>
        <a:xfrm>
          <a:off x="5991225" y="54735510"/>
          <a:ext cx="360" cy="216575"/>
        </a:xfrm>
        <a:prstGeom prst="rect">
          <a:avLst/>
        </a:prstGeom>
        <a:ln>
          <a:noFill/>
        </a:ln>
      </xdr:spPr>
    </xdr:pic>
    <xdr:clientData/>
  </xdr:oneCellAnchor>
  <xdr:oneCellAnchor>
    <xdr:from>
      <xdr:col>5</xdr:col>
      <xdr:colOff>0</xdr:colOff>
      <xdr:row>295</xdr:row>
      <xdr:rowOff>124560</xdr:rowOff>
    </xdr:from>
    <xdr:ext cx="360" cy="254855"/>
    <xdr:pic>
      <xdr:nvPicPr>
        <xdr:cNvPr id="654" name="6 Imagen">
          <a:extLst>
            <a:ext uri="{FF2B5EF4-FFF2-40B4-BE49-F238E27FC236}">
              <a16:creationId xmlns:a16="http://schemas.microsoft.com/office/drawing/2014/main" id="{62DBA9C2-E1C1-468D-B736-D8C7568A1B0C}"/>
            </a:ext>
          </a:extLst>
        </xdr:cNvPr>
        <xdr:cNvPicPr/>
      </xdr:nvPicPr>
      <xdr:blipFill>
        <a:blip xmlns:r="http://schemas.openxmlformats.org/officeDocument/2006/relationships" r:embed="rId1"/>
        <a:stretch/>
      </xdr:blipFill>
      <xdr:spPr>
        <a:xfrm>
          <a:off x="5991225" y="54740910"/>
          <a:ext cx="360" cy="254855"/>
        </a:xfrm>
        <a:prstGeom prst="rect">
          <a:avLst/>
        </a:prstGeom>
        <a:ln>
          <a:noFill/>
        </a:ln>
      </xdr:spPr>
    </xdr:pic>
    <xdr:clientData/>
  </xdr:oneCellAnchor>
  <xdr:oneCellAnchor>
    <xdr:from>
      <xdr:col>5</xdr:col>
      <xdr:colOff>0</xdr:colOff>
      <xdr:row>295</xdr:row>
      <xdr:rowOff>119160</xdr:rowOff>
    </xdr:from>
    <xdr:ext cx="360" cy="216575"/>
    <xdr:pic>
      <xdr:nvPicPr>
        <xdr:cNvPr id="655" name="6 Imagen">
          <a:extLst>
            <a:ext uri="{FF2B5EF4-FFF2-40B4-BE49-F238E27FC236}">
              <a16:creationId xmlns:a16="http://schemas.microsoft.com/office/drawing/2014/main" id="{FE473F9B-DFEE-4B5E-A597-A49969F6355A}"/>
            </a:ext>
          </a:extLst>
        </xdr:cNvPr>
        <xdr:cNvPicPr/>
      </xdr:nvPicPr>
      <xdr:blipFill>
        <a:blip xmlns:r="http://schemas.openxmlformats.org/officeDocument/2006/relationships" r:embed="rId1"/>
        <a:stretch/>
      </xdr:blipFill>
      <xdr:spPr>
        <a:xfrm>
          <a:off x="5991225" y="54735510"/>
          <a:ext cx="360" cy="216575"/>
        </a:xfrm>
        <a:prstGeom prst="rect">
          <a:avLst/>
        </a:prstGeom>
        <a:ln>
          <a:noFill/>
        </a:ln>
      </xdr:spPr>
    </xdr:pic>
    <xdr:clientData/>
  </xdr:oneCellAnchor>
  <xdr:oneCellAnchor>
    <xdr:from>
      <xdr:col>5</xdr:col>
      <xdr:colOff>0</xdr:colOff>
      <xdr:row>296</xdr:row>
      <xdr:rowOff>124560</xdr:rowOff>
    </xdr:from>
    <xdr:ext cx="360" cy="254855"/>
    <xdr:pic>
      <xdr:nvPicPr>
        <xdr:cNvPr id="656" name="6 Imagen">
          <a:extLst>
            <a:ext uri="{FF2B5EF4-FFF2-40B4-BE49-F238E27FC236}">
              <a16:creationId xmlns:a16="http://schemas.microsoft.com/office/drawing/2014/main" id="{CD5846A7-33CB-4113-9F82-61D524EE962A}"/>
            </a:ext>
          </a:extLst>
        </xdr:cNvPr>
        <xdr:cNvPicPr/>
      </xdr:nvPicPr>
      <xdr:blipFill>
        <a:blip xmlns:r="http://schemas.openxmlformats.org/officeDocument/2006/relationships" r:embed="rId1"/>
        <a:stretch/>
      </xdr:blipFill>
      <xdr:spPr>
        <a:xfrm>
          <a:off x="5991225" y="54969510"/>
          <a:ext cx="360" cy="254855"/>
        </a:xfrm>
        <a:prstGeom prst="rect">
          <a:avLst/>
        </a:prstGeom>
        <a:ln>
          <a:noFill/>
        </a:ln>
      </xdr:spPr>
    </xdr:pic>
    <xdr:clientData/>
  </xdr:oneCellAnchor>
  <xdr:oneCellAnchor>
    <xdr:from>
      <xdr:col>5</xdr:col>
      <xdr:colOff>0</xdr:colOff>
      <xdr:row>296</xdr:row>
      <xdr:rowOff>119160</xdr:rowOff>
    </xdr:from>
    <xdr:ext cx="360" cy="216575"/>
    <xdr:pic>
      <xdr:nvPicPr>
        <xdr:cNvPr id="657" name="6 Imagen">
          <a:extLst>
            <a:ext uri="{FF2B5EF4-FFF2-40B4-BE49-F238E27FC236}">
              <a16:creationId xmlns:a16="http://schemas.microsoft.com/office/drawing/2014/main" id="{B0650447-0C9A-4324-B9AE-8FFDF35E6C7B}"/>
            </a:ext>
          </a:extLst>
        </xdr:cNvPr>
        <xdr:cNvPicPr/>
      </xdr:nvPicPr>
      <xdr:blipFill>
        <a:blip xmlns:r="http://schemas.openxmlformats.org/officeDocument/2006/relationships" r:embed="rId1"/>
        <a:stretch/>
      </xdr:blipFill>
      <xdr:spPr>
        <a:xfrm>
          <a:off x="5991225" y="54964110"/>
          <a:ext cx="360" cy="216575"/>
        </a:xfrm>
        <a:prstGeom prst="rect">
          <a:avLst/>
        </a:prstGeom>
        <a:ln>
          <a:noFill/>
        </a:ln>
      </xdr:spPr>
    </xdr:pic>
    <xdr:clientData/>
  </xdr:oneCellAnchor>
  <xdr:oneCellAnchor>
    <xdr:from>
      <xdr:col>5</xdr:col>
      <xdr:colOff>0</xdr:colOff>
      <xdr:row>296</xdr:row>
      <xdr:rowOff>124560</xdr:rowOff>
    </xdr:from>
    <xdr:ext cx="360" cy="254855"/>
    <xdr:pic>
      <xdr:nvPicPr>
        <xdr:cNvPr id="658" name="6 Imagen">
          <a:extLst>
            <a:ext uri="{FF2B5EF4-FFF2-40B4-BE49-F238E27FC236}">
              <a16:creationId xmlns:a16="http://schemas.microsoft.com/office/drawing/2014/main" id="{BD8B40CD-1385-4C28-AEAE-2F4D06DC5635}"/>
            </a:ext>
          </a:extLst>
        </xdr:cNvPr>
        <xdr:cNvPicPr/>
      </xdr:nvPicPr>
      <xdr:blipFill>
        <a:blip xmlns:r="http://schemas.openxmlformats.org/officeDocument/2006/relationships" r:embed="rId1"/>
        <a:stretch/>
      </xdr:blipFill>
      <xdr:spPr>
        <a:xfrm>
          <a:off x="5991225" y="54969510"/>
          <a:ext cx="360" cy="254855"/>
        </a:xfrm>
        <a:prstGeom prst="rect">
          <a:avLst/>
        </a:prstGeom>
        <a:ln>
          <a:noFill/>
        </a:ln>
      </xdr:spPr>
    </xdr:pic>
    <xdr:clientData/>
  </xdr:oneCellAnchor>
  <xdr:oneCellAnchor>
    <xdr:from>
      <xdr:col>5</xdr:col>
      <xdr:colOff>0</xdr:colOff>
      <xdr:row>296</xdr:row>
      <xdr:rowOff>119160</xdr:rowOff>
    </xdr:from>
    <xdr:ext cx="360" cy="216575"/>
    <xdr:pic>
      <xdr:nvPicPr>
        <xdr:cNvPr id="659" name="6 Imagen">
          <a:extLst>
            <a:ext uri="{FF2B5EF4-FFF2-40B4-BE49-F238E27FC236}">
              <a16:creationId xmlns:a16="http://schemas.microsoft.com/office/drawing/2014/main" id="{F9EE2CF9-DD92-4DD9-BE03-20341CC8F481}"/>
            </a:ext>
          </a:extLst>
        </xdr:cNvPr>
        <xdr:cNvPicPr/>
      </xdr:nvPicPr>
      <xdr:blipFill>
        <a:blip xmlns:r="http://schemas.openxmlformats.org/officeDocument/2006/relationships" r:embed="rId1"/>
        <a:stretch/>
      </xdr:blipFill>
      <xdr:spPr>
        <a:xfrm>
          <a:off x="5991225" y="54964110"/>
          <a:ext cx="360" cy="216575"/>
        </a:xfrm>
        <a:prstGeom prst="rect">
          <a:avLst/>
        </a:prstGeom>
        <a:ln>
          <a:noFill/>
        </a:ln>
      </xdr:spPr>
    </xdr:pic>
    <xdr:clientData/>
  </xdr:oneCellAnchor>
  <xdr:oneCellAnchor>
    <xdr:from>
      <xdr:col>5</xdr:col>
      <xdr:colOff>0</xdr:colOff>
      <xdr:row>300</xdr:row>
      <xdr:rowOff>124560</xdr:rowOff>
    </xdr:from>
    <xdr:ext cx="360" cy="254855"/>
    <xdr:pic>
      <xdr:nvPicPr>
        <xdr:cNvPr id="660" name="6 Imagen">
          <a:extLst>
            <a:ext uri="{FF2B5EF4-FFF2-40B4-BE49-F238E27FC236}">
              <a16:creationId xmlns:a16="http://schemas.microsoft.com/office/drawing/2014/main" id="{B1341D68-5C4B-4690-985E-7FE1318A6998}"/>
            </a:ext>
          </a:extLst>
        </xdr:cNvPr>
        <xdr:cNvPicPr/>
      </xdr:nvPicPr>
      <xdr:blipFill>
        <a:blip xmlns:r="http://schemas.openxmlformats.org/officeDocument/2006/relationships" r:embed="rId1"/>
        <a:stretch/>
      </xdr:blipFill>
      <xdr:spPr>
        <a:xfrm>
          <a:off x="5991225" y="55150485"/>
          <a:ext cx="360" cy="254855"/>
        </a:xfrm>
        <a:prstGeom prst="rect">
          <a:avLst/>
        </a:prstGeom>
        <a:ln>
          <a:noFill/>
        </a:ln>
      </xdr:spPr>
    </xdr:pic>
    <xdr:clientData/>
  </xdr:oneCellAnchor>
  <xdr:oneCellAnchor>
    <xdr:from>
      <xdr:col>5</xdr:col>
      <xdr:colOff>0</xdr:colOff>
      <xdr:row>300</xdr:row>
      <xdr:rowOff>119160</xdr:rowOff>
    </xdr:from>
    <xdr:ext cx="360" cy="216575"/>
    <xdr:pic>
      <xdr:nvPicPr>
        <xdr:cNvPr id="661" name="6 Imagen">
          <a:extLst>
            <a:ext uri="{FF2B5EF4-FFF2-40B4-BE49-F238E27FC236}">
              <a16:creationId xmlns:a16="http://schemas.microsoft.com/office/drawing/2014/main" id="{0A1CC70C-46DB-4176-9BF1-2A4B98835BAF}"/>
            </a:ext>
          </a:extLst>
        </xdr:cNvPr>
        <xdr:cNvPicPr/>
      </xdr:nvPicPr>
      <xdr:blipFill>
        <a:blip xmlns:r="http://schemas.openxmlformats.org/officeDocument/2006/relationships" r:embed="rId1"/>
        <a:stretch/>
      </xdr:blipFill>
      <xdr:spPr>
        <a:xfrm>
          <a:off x="5991225" y="55145085"/>
          <a:ext cx="360" cy="216575"/>
        </a:xfrm>
        <a:prstGeom prst="rect">
          <a:avLst/>
        </a:prstGeom>
        <a:ln>
          <a:noFill/>
        </a:ln>
      </xdr:spPr>
    </xdr:pic>
    <xdr:clientData/>
  </xdr:oneCellAnchor>
  <xdr:oneCellAnchor>
    <xdr:from>
      <xdr:col>5</xdr:col>
      <xdr:colOff>0</xdr:colOff>
      <xdr:row>300</xdr:row>
      <xdr:rowOff>124560</xdr:rowOff>
    </xdr:from>
    <xdr:ext cx="360" cy="254855"/>
    <xdr:pic>
      <xdr:nvPicPr>
        <xdr:cNvPr id="662" name="6 Imagen">
          <a:extLst>
            <a:ext uri="{FF2B5EF4-FFF2-40B4-BE49-F238E27FC236}">
              <a16:creationId xmlns:a16="http://schemas.microsoft.com/office/drawing/2014/main" id="{AA1A2514-742B-4C3A-AA6F-E70018AE8518}"/>
            </a:ext>
          </a:extLst>
        </xdr:cNvPr>
        <xdr:cNvPicPr/>
      </xdr:nvPicPr>
      <xdr:blipFill>
        <a:blip xmlns:r="http://schemas.openxmlformats.org/officeDocument/2006/relationships" r:embed="rId1"/>
        <a:stretch/>
      </xdr:blipFill>
      <xdr:spPr>
        <a:xfrm>
          <a:off x="5991225" y="55150485"/>
          <a:ext cx="360" cy="254855"/>
        </a:xfrm>
        <a:prstGeom prst="rect">
          <a:avLst/>
        </a:prstGeom>
        <a:ln>
          <a:noFill/>
        </a:ln>
      </xdr:spPr>
    </xdr:pic>
    <xdr:clientData/>
  </xdr:oneCellAnchor>
  <xdr:oneCellAnchor>
    <xdr:from>
      <xdr:col>5</xdr:col>
      <xdr:colOff>0</xdr:colOff>
      <xdr:row>300</xdr:row>
      <xdr:rowOff>119160</xdr:rowOff>
    </xdr:from>
    <xdr:ext cx="360" cy="216575"/>
    <xdr:pic>
      <xdr:nvPicPr>
        <xdr:cNvPr id="663" name="6 Imagen">
          <a:extLst>
            <a:ext uri="{FF2B5EF4-FFF2-40B4-BE49-F238E27FC236}">
              <a16:creationId xmlns:a16="http://schemas.microsoft.com/office/drawing/2014/main" id="{DA415BD1-604B-4902-8FBB-44D94E619091}"/>
            </a:ext>
          </a:extLst>
        </xdr:cNvPr>
        <xdr:cNvPicPr/>
      </xdr:nvPicPr>
      <xdr:blipFill>
        <a:blip xmlns:r="http://schemas.openxmlformats.org/officeDocument/2006/relationships" r:embed="rId1"/>
        <a:stretch/>
      </xdr:blipFill>
      <xdr:spPr>
        <a:xfrm>
          <a:off x="5991225" y="55145085"/>
          <a:ext cx="360" cy="216575"/>
        </a:xfrm>
        <a:prstGeom prst="rect">
          <a:avLst/>
        </a:prstGeom>
        <a:ln>
          <a:noFill/>
        </a:ln>
      </xdr:spPr>
    </xdr:pic>
    <xdr:clientData/>
  </xdr:oneCellAnchor>
  <xdr:oneCellAnchor>
    <xdr:from>
      <xdr:col>5</xdr:col>
      <xdr:colOff>0</xdr:colOff>
      <xdr:row>301</xdr:row>
      <xdr:rowOff>124560</xdr:rowOff>
    </xdr:from>
    <xdr:ext cx="360" cy="254855"/>
    <xdr:pic>
      <xdr:nvPicPr>
        <xdr:cNvPr id="664" name="6 Imagen">
          <a:extLst>
            <a:ext uri="{FF2B5EF4-FFF2-40B4-BE49-F238E27FC236}">
              <a16:creationId xmlns:a16="http://schemas.microsoft.com/office/drawing/2014/main" id="{24CDBEC6-2CEC-4E7A-8C1E-A30527C6EAAE}"/>
            </a:ext>
          </a:extLst>
        </xdr:cNvPr>
        <xdr:cNvPicPr/>
      </xdr:nvPicPr>
      <xdr:blipFill>
        <a:blip xmlns:r="http://schemas.openxmlformats.org/officeDocument/2006/relationships" r:embed="rId1"/>
        <a:stretch/>
      </xdr:blipFill>
      <xdr:spPr>
        <a:xfrm>
          <a:off x="5991225" y="55331460"/>
          <a:ext cx="360" cy="254855"/>
        </a:xfrm>
        <a:prstGeom prst="rect">
          <a:avLst/>
        </a:prstGeom>
        <a:ln>
          <a:noFill/>
        </a:ln>
      </xdr:spPr>
    </xdr:pic>
    <xdr:clientData/>
  </xdr:oneCellAnchor>
  <xdr:oneCellAnchor>
    <xdr:from>
      <xdr:col>5</xdr:col>
      <xdr:colOff>0</xdr:colOff>
      <xdr:row>301</xdr:row>
      <xdr:rowOff>119160</xdr:rowOff>
    </xdr:from>
    <xdr:ext cx="360" cy="216575"/>
    <xdr:pic>
      <xdr:nvPicPr>
        <xdr:cNvPr id="665" name="6 Imagen">
          <a:extLst>
            <a:ext uri="{FF2B5EF4-FFF2-40B4-BE49-F238E27FC236}">
              <a16:creationId xmlns:a16="http://schemas.microsoft.com/office/drawing/2014/main" id="{34171117-5B9D-4A47-8FBF-A67C229E292F}"/>
            </a:ext>
          </a:extLst>
        </xdr:cNvPr>
        <xdr:cNvPicPr/>
      </xdr:nvPicPr>
      <xdr:blipFill>
        <a:blip xmlns:r="http://schemas.openxmlformats.org/officeDocument/2006/relationships" r:embed="rId1"/>
        <a:stretch/>
      </xdr:blipFill>
      <xdr:spPr>
        <a:xfrm>
          <a:off x="5991225" y="55326060"/>
          <a:ext cx="360" cy="216575"/>
        </a:xfrm>
        <a:prstGeom prst="rect">
          <a:avLst/>
        </a:prstGeom>
        <a:ln>
          <a:noFill/>
        </a:ln>
      </xdr:spPr>
    </xdr:pic>
    <xdr:clientData/>
  </xdr:oneCellAnchor>
  <xdr:oneCellAnchor>
    <xdr:from>
      <xdr:col>5</xdr:col>
      <xdr:colOff>0</xdr:colOff>
      <xdr:row>301</xdr:row>
      <xdr:rowOff>124560</xdr:rowOff>
    </xdr:from>
    <xdr:ext cx="360" cy="254855"/>
    <xdr:pic>
      <xdr:nvPicPr>
        <xdr:cNvPr id="666" name="6 Imagen">
          <a:extLst>
            <a:ext uri="{FF2B5EF4-FFF2-40B4-BE49-F238E27FC236}">
              <a16:creationId xmlns:a16="http://schemas.microsoft.com/office/drawing/2014/main" id="{FFE48C2F-65AD-4C42-A34E-A82DD74B4A62}"/>
            </a:ext>
          </a:extLst>
        </xdr:cNvPr>
        <xdr:cNvPicPr/>
      </xdr:nvPicPr>
      <xdr:blipFill>
        <a:blip xmlns:r="http://schemas.openxmlformats.org/officeDocument/2006/relationships" r:embed="rId1"/>
        <a:stretch/>
      </xdr:blipFill>
      <xdr:spPr>
        <a:xfrm>
          <a:off x="5991225" y="55331460"/>
          <a:ext cx="360" cy="254855"/>
        </a:xfrm>
        <a:prstGeom prst="rect">
          <a:avLst/>
        </a:prstGeom>
        <a:ln>
          <a:noFill/>
        </a:ln>
      </xdr:spPr>
    </xdr:pic>
    <xdr:clientData/>
  </xdr:oneCellAnchor>
  <xdr:oneCellAnchor>
    <xdr:from>
      <xdr:col>5</xdr:col>
      <xdr:colOff>0</xdr:colOff>
      <xdr:row>301</xdr:row>
      <xdr:rowOff>119160</xdr:rowOff>
    </xdr:from>
    <xdr:ext cx="360" cy="216575"/>
    <xdr:pic>
      <xdr:nvPicPr>
        <xdr:cNvPr id="667" name="6 Imagen">
          <a:extLst>
            <a:ext uri="{FF2B5EF4-FFF2-40B4-BE49-F238E27FC236}">
              <a16:creationId xmlns:a16="http://schemas.microsoft.com/office/drawing/2014/main" id="{F8E2C5C7-CB6A-47A0-A45A-490E0E1C6872}"/>
            </a:ext>
          </a:extLst>
        </xdr:cNvPr>
        <xdr:cNvPicPr/>
      </xdr:nvPicPr>
      <xdr:blipFill>
        <a:blip xmlns:r="http://schemas.openxmlformats.org/officeDocument/2006/relationships" r:embed="rId1"/>
        <a:stretch/>
      </xdr:blipFill>
      <xdr:spPr>
        <a:xfrm>
          <a:off x="5991225" y="55326060"/>
          <a:ext cx="360" cy="216575"/>
        </a:xfrm>
        <a:prstGeom prst="rect">
          <a:avLst/>
        </a:prstGeom>
        <a:ln>
          <a:noFill/>
        </a:ln>
      </xdr:spPr>
    </xdr:pic>
    <xdr:clientData/>
  </xdr:oneCellAnchor>
  <xdr:oneCellAnchor>
    <xdr:from>
      <xdr:col>5</xdr:col>
      <xdr:colOff>0</xdr:colOff>
      <xdr:row>302</xdr:row>
      <xdr:rowOff>124560</xdr:rowOff>
    </xdr:from>
    <xdr:ext cx="360" cy="254855"/>
    <xdr:pic>
      <xdr:nvPicPr>
        <xdr:cNvPr id="668" name="6 Imagen">
          <a:extLst>
            <a:ext uri="{FF2B5EF4-FFF2-40B4-BE49-F238E27FC236}">
              <a16:creationId xmlns:a16="http://schemas.microsoft.com/office/drawing/2014/main" id="{5837CF3D-01DB-4927-A9AD-F153DFDC73C8}"/>
            </a:ext>
          </a:extLst>
        </xdr:cNvPr>
        <xdr:cNvPicPr/>
      </xdr:nvPicPr>
      <xdr:blipFill>
        <a:blip xmlns:r="http://schemas.openxmlformats.org/officeDocument/2006/relationships" r:embed="rId1"/>
        <a:stretch/>
      </xdr:blipFill>
      <xdr:spPr>
        <a:xfrm>
          <a:off x="5991225" y="55512435"/>
          <a:ext cx="360" cy="254855"/>
        </a:xfrm>
        <a:prstGeom prst="rect">
          <a:avLst/>
        </a:prstGeom>
        <a:ln>
          <a:noFill/>
        </a:ln>
      </xdr:spPr>
    </xdr:pic>
    <xdr:clientData/>
  </xdr:oneCellAnchor>
  <xdr:oneCellAnchor>
    <xdr:from>
      <xdr:col>5</xdr:col>
      <xdr:colOff>0</xdr:colOff>
      <xdr:row>302</xdr:row>
      <xdr:rowOff>119160</xdr:rowOff>
    </xdr:from>
    <xdr:ext cx="360" cy="216575"/>
    <xdr:pic>
      <xdr:nvPicPr>
        <xdr:cNvPr id="669" name="6 Imagen">
          <a:extLst>
            <a:ext uri="{FF2B5EF4-FFF2-40B4-BE49-F238E27FC236}">
              <a16:creationId xmlns:a16="http://schemas.microsoft.com/office/drawing/2014/main" id="{0E3E13D5-DF8D-48BE-AB82-29C08BB1A063}"/>
            </a:ext>
          </a:extLst>
        </xdr:cNvPr>
        <xdr:cNvPicPr/>
      </xdr:nvPicPr>
      <xdr:blipFill>
        <a:blip xmlns:r="http://schemas.openxmlformats.org/officeDocument/2006/relationships" r:embed="rId1"/>
        <a:stretch/>
      </xdr:blipFill>
      <xdr:spPr>
        <a:xfrm>
          <a:off x="5991225" y="55507035"/>
          <a:ext cx="360" cy="216575"/>
        </a:xfrm>
        <a:prstGeom prst="rect">
          <a:avLst/>
        </a:prstGeom>
        <a:ln>
          <a:noFill/>
        </a:ln>
      </xdr:spPr>
    </xdr:pic>
    <xdr:clientData/>
  </xdr:oneCellAnchor>
  <xdr:oneCellAnchor>
    <xdr:from>
      <xdr:col>5</xdr:col>
      <xdr:colOff>0</xdr:colOff>
      <xdr:row>302</xdr:row>
      <xdr:rowOff>124560</xdr:rowOff>
    </xdr:from>
    <xdr:ext cx="360" cy="254855"/>
    <xdr:pic>
      <xdr:nvPicPr>
        <xdr:cNvPr id="670" name="6 Imagen">
          <a:extLst>
            <a:ext uri="{FF2B5EF4-FFF2-40B4-BE49-F238E27FC236}">
              <a16:creationId xmlns:a16="http://schemas.microsoft.com/office/drawing/2014/main" id="{46F4A26C-5F39-4819-8874-DBC606207EA6}"/>
            </a:ext>
          </a:extLst>
        </xdr:cNvPr>
        <xdr:cNvPicPr/>
      </xdr:nvPicPr>
      <xdr:blipFill>
        <a:blip xmlns:r="http://schemas.openxmlformats.org/officeDocument/2006/relationships" r:embed="rId1"/>
        <a:stretch/>
      </xdr:blipFill>
      <xdr:spPr>
        <a:xfrm>
          <a:off x="5991225" y="55512435"/>
          <a:ext cx="360" cy="254855"/>
        </a:xfrm>
        <a:prstGeom prst="rect">
          <a:avLst/>
        </a:prstGeom>
        <a:ln>
          <a:noFill/>
        </a:ln>
      </xdr:spPr>
    </xdr:pic>
    <xdr:clientData/>
  </xdr:oneCellAnchor>
  <xdr:oneCellAnchor>
    <xdr:from>
      <xdr:col>5</xdr:col>
      <xdr:colOff>0</xdr:colOff>
      <xdr:row>302</xdr:row>
      <xdr:rowOff>119160</xdr:rowOff>
    </xdr:from>
    <xdr:ext cx="360" cy="216575"/>
    <xdr:pic>
      <xdr:nvPicPr>
        <xdr:cNvPr id="671" name="6 Imagen">
          <a:extLst>
            <a:ext uri="{FF2B5EF4-FFF2-40B4-BE49-F238E27FC236}">
              <a16:creationId xmlns:a16="http://schemas.microsoft.com/office/drawing/2014/main" id="{B48E9527-CB73-49E7-8316-7AB6FA65FA30}"/>
            </a:ext>
          </a:extLst>
        </xdr:cNvPr>
        <xdr:cNvPicPr/>
      </xdr:nvPicPr>
      <xdr:blipFill>
        <a:blip xmlns:r="http://schemas.openxmlformats.org/officeDocument/2006/relationships" r:embed="rId1"/>
        <a:stretch/>
      </xdr:blipFill>
      <xdr:spPr>
        <a:xfrm>
          <a:off x="5991225" y="55507035"/>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72" name="6 Imagen">
          <a:extLst>
            <a:ext uri="{FF2B5EF4-FFF2-40B4-BE49-F238E27FC236}">
              <a16:creationId xmlns:a16="http://schemas.microsoft.com/office/drawing/2014/main" id="{E0D8A8B2-C433-4A97-8D74-341885593D84}"/>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73" name="6 Imagen">
          <a:extLst>
            <a:ext uri="{FF2B5EF4-FFF2-40B4-BE49-F238E27FC236}">
              <a16:creationId xmlns:a16="http://schemas.microsoft.com/office/drawing/2014/main" id="{020B1195-E3DC-46D5-AF12-17F44C0EF963}"/>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74" name="6 Imagen">
          <a:extLst>
            <a:ext uri="{FF2B5EF4-FFF2-40B4-BE49-F238E27FC236}">
              <a16:creationId xmlns:a16="http://schemas.microsoft.com/office/drawing/2014/main" id="{DCFE06A7-0D6A-4A82-A6C2-60AE7CEADB2E}"/>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75" name="6 Imagen">
          <a:extLst>
            <a:ext uri="{FF2B5EF4-FFF2-40B4-BE49-F238E27FC236}">
              <a16:creationId xmlns:a16="http://schemas.microsoft.com/office/drawing/2014/main" id="{3C0F7649-CC3E-4ED7-8899-8B3D739CBBFD}"/>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76" name="6 Imagen">
          <a:extLst>
            <a:ext uri="{FF2B5EF4-FFF2-40B4-BE49-F238E27FC236}">
              <a16:creationId xmlns:a16="http://schemas.microsoft.com/office/drawing/2014/main" id="{364ED731-ABCF-4DB9-A7B5-08073B448707}"/>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77" name="6 Imagen">
          <a:extLst>
            <a:ext uri="{FF2B5EF4-FFF2-40B4-BE49-F238E27FC236}">
              <a16:creationId xmlns:a16="http://schemas.microsoft.com/office/drawing/2014/main" id="{128FAE10-EB65-471D-AD0C-0646CEBE635B}"/>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78" name="6 Imagen">
          <a:extLst>
            <a:ext uri="{FF2B5EF4-FFF2-40B4-BE49-F238E27FC236}">
              <a16:creationId xmlns:a16="http://schemas.microsoft.com/office/drawing/2014/main" id="{8675F09B-49AC-40D3-B201-66567AACE923}"/>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79" name="6 Imagen">
          <a:extLst>
            <a:ext uri="{FF2B5EF4-FFF2-40B4-BE49-F238E27FC236}">
              <a16:creationId xmlns:a16="http://schemas.microsoft.com/office/drawing/2014/main" id="{658CD665-EC2E-4B13-A592-9F57D44ACF84}"/>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80" name="6 Imagen">
          <a:extLst>
            <a:ext uri="{FF2B5EF4-FFF2-40B4-BE49-F238E27FC236}">
              <a16:creationId xmlns:a16="http://schemas.microsoft.com/office/drawing/2014/main" id="{F93E578C-C733-4566-94E1-E32463C9C899}"/>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81" name="6 Imagen">
          <a:extLst>
            <a:ext uri="{FF2B5EF4-FFF2-40B4-BE49-F238E27FC236}">
              <a16:creationId xmlns:a16="http://schemas.microsoft.com/office/drawing/2014/main" id="{2B03D442-8CFF-444B-9080-77796C44E956}"/>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82" name="6 Imagen">
          <a:extLst>
            <a:ext uri="{FF2B5EF4-FFF2-40B4-BE49-F238E27FC236}">
              <a16:creationId xmlns:a16="http://schemas.microsoft.com/office/drawing/2014/main" id="{0ADAD501-EA18-45AF-8978-7EAB45103F6E}"/>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83" name="6 Imagen">
          <a:extLst>
            <a:ext uri="{FF2B5EF4-FFF2-40B4-BE49-F238E27FC236}">
              <a16:creationId xmlns:a16="http://schemas.microsoft.com/office/drawing/2014/main" id="{994700C7-5C45-444E-B236-74F243BE2512}"/>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84" name="6 Imagen">
          <a:extLst>
            <a:ext uri="{FF2B5EF4-FFF2-40B4-BE49-F238E27FC236}">
              <a16:creationId xmlns:a16="http://schemas.microsoft.com/office/drawing/2014/main" id="{F40DECB6-68DF-477F-8838-EC1330045321}"/>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85" name="6 Imagen">
          <a:extLst>
            <a:ext uri="{FF2B5EF4-FFF2-40B4-BE49-F238E27FC236}">
              <a16:creationId xmlns:a16="http://schemas.microsoft.com/office/drawing/2014/main" id="{EA1C06EF-CC3F-488B-A67C-9B304A6A5F5E}"/>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86" name="6 Imagen">
          <a:extLst>
            <a:ext uri="{FF2B5EF4-FFF2-40B4-BE49-F238E27FC236}">
              <a16:creationId xmlns:a16="http://schemas.microsoft.com/office/drawing/2014/main" id="{CA07FCA0-D9D7-4EF6-A981-873AFCF49446}"/>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87" name="6 Imagen">
          <a:extLst>
            <a:ext uri="{FF2B5EF4-FFF2-40B4-BE49-F238E27FC236}">
              <a16:creationId xmlns:a16="http://schemas.microsoft.com/office/drawing/2014/main" id="{C4CE926C-9ADB-409C-B1E5-8C11A2FDA6B9}"/>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688" name="6 Imagen">
          <a:extLst>
            <a:ext uri="{FF2B5EF4-FFF2-40B4-BE49-F238E27FC236}">
              <a16:creationId xmlns:a16="http://schemas.microsoft.com/office/drawing/2014/main" id="{80B15014-5C57-48E5-997C-5022A39DBA27}"/>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689" name="6 Imagen">
          <a:extLst>
            <a:ext uri="{FF2B5EF4-FFF2-40B4-BE49-F238E27FC236}">
              <a16:creationId xmlns:a16="http://schemas.microsoft.com/office/drawing/2014/main" id="{0769931F-2265-41A2-803C-ECD57D5B8FF9}"/>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6</xdr:col>
      <xdr:colOff>0</xdr:colOff>
      <xdr:row>279</xdr:row>
      <xdr:rowOff>124560</xdr:rowOff>
    </xdr:from>
    <xdr:ext cx="360" cy="254855"/>
    <xdr:pic>
      <xdr:nvPicPr>
        <xdr:cNvPr id="690" name="6 Imagen">
          <a:extLst>
            <a:ext uri="{FF2B5EF4-FFF2-40B4-BE49-F238E27FC236}">
              <a16:creationId xmlns:a16="http://schemas.microsoft.com/office/drawing/2014/main" id="{3CB9C034-B0B5-42E0-8A73-51E6E8840205}"/>
            </a:ext>
          </a:extLst>
        </xdr:cNvPr>
        <xdr:cNvPicPr/>
      </xdr:nvPicPr>
      <xdr:blipFill>
        <a:blip xmlns:r="http://schemas.openxmlformats.org/officeDocument/2006/relationships" r:embed="rId1"/>
        <a:stretch/>
      </xdr:blipFill>
      <xdr:spPr>
        <a:xfrm>
          <a:off x="7258050" y="51083310"/>
          <a:ext cx="360" cy="254855"/>
        </a:xfrm>
        <a:prstGeom prst="rect">
          <a:avLst/>
        </a:prstGeom>
        <a:ln>
          <a:noFill/>
        </a:ln>
      </xdr:spPr>
    </xdr:pic>
    <xdr:clientData/>
  </xdr:oneCellAnchor>
  <xdr:oneCellAnchor>
    <xdr:from>
      <xdr:col>6</xdr:col>
      <xdr:colOff>0</xdr:colOff>
      <xdr:row>279</xdr:row>
      <xdr:rowOff>119160</xdr:rowOff>
    </xdr:from>
    <xdr:ext cx="360" cy="216575"/>
    <xdr:pic>
      <xdr:nvPicPr>
        <xdr:cNvPr id="691" name="6 Imagen">
          <a:extLst>
            <a:ext uri="{FF2B5EF4-FFF2-40B4-BE49-F238E27FC236}">
              <a16:creationId xmlns:a16="http://schemas.microsoft.com/office/drawing/2014/main" id="{1C3EE6FF-7538-4A07-B4A1-64CD5E00EAAF}"/>
            </a:ext>
          </a:extLst>
        </xdr:cNvPr>
        <xdr:cNvPicPr/>
      </xdr:nvPicPr>
      <xdr:blipFill>
        <a:blip xmlns:r="http://schemas.openxmlformats.org/officeDocument/2006/relationships" r:embed="rId1"/>
        <a:stretch/>
      </xdr:blipFill>
      <xdr:spPr>
        <a:xfrm>
          <a:off x="7258050" y="51077910"/>
          <a:ext cx="360" cy="216575"/>
        </a:xfrm>
        <a:prstGeom prst="rect">
          <a:avLst/>
        </a:prstGeom>
        <a:ln>
          <a:noFill/>
        </a:ln>
      </xdr:spPr>
    </xdr:pic>
    <xdr:clientData/>
  </xdr:oneCellAnchor>
  <xdr:oneCellAnchor>
    <xdr:from>
      <xdr:col>5</xdr:col>
      <xdr:colOff>0</xdr:colOff>
      <xdr:row>281</xdr:row>
      <xdr:rowOff>124560</xdr:rowOff>
    </xdr:from>
    <xdr:ext cx="360" cy="254855"/>
    <xdr:pic>
      <xdr:nvPicPr>
        <xdr:cNvPr id="692" name="6 Imagen">
          <a:extLst>
            <a:ext uri="{FF2B5EF4-FFF2-40B4-BE49-F238E27FC236}">
              <a16:creationId xmlns:a16="http://schemas.microsoft.com/office/drawing/2014/main" id="{A6AAAF08-5E48-4689-AA33-32E2E9347BE8}"/>
            </a:ext>
          </a:extLst>
        </xdr:cNvPr>
        <xdr:cNvPicPr/>
      </xdr:nvPicPr>
      <xdr:blipFill>
        <a:blip xmlns:r="http://schemas.openxmlformats.org/officeDocument/2006/relationships" r:embed="rId1"/>
        <a:stretch/>
      </xdr:blipFill>
      <xdr:spPr>
        <a:xfrm>
          <a:off x="5991225" y="51540510"/>
          <a:ext cx="360" cy="254855"/>
        </a:xfrm>
        <a:prstGeom prst="rect">
          <a:avLst/>
        </a:prstGeom>
        <a:ln>
          <a:noFill/>
        </a:ln>
      </xdr:spPr>
    </xdr:pic>
    <xdr:clientData/>
  </xdr:oneCellAnchor>
  <xdr:oneCellAnchor>
    <xdr:from>
      <xdr:col>5</xdr:col>
      <xdr:colOff>0</xdr:colOff>
      <xdr:row>281</xdr:row>
      <xdr:rowOff>119160</xdr:rowOff>
    </xdr:from>
    <xdr:ext cx="360" cy="216575"/>
    <xdr:pic>
      <xdr:nvPicPr>
        <xdr:cNvPr id="693" name="6 Imagen">
          <a:extLst>
            <a:ext uri="{FF2B5EF4-FFF2-40B4-BE49-F238E27FC236}">
              <a16:creationId xmlns:a16="http://schemas.microsoft.com/office/drawing/2014/main" id="{04115D58-3EBF-477E-B4C3-673B8557363A}"/>
            </a:ext>
          </a:extLst>
        </xdr:cNvPr>
        <xdr:cNvPicPr/>
      </xdr:nvPicPr>
      <xdr:blipFill>
        <a:blip xmlns:r="http://schemas.openxmlformats.org/officeDocument/2006/relationships" r:embed="rId1"/>
        <a:stretch/>
      </xdr:blipFill>
      <xdr:spPr>
        <a:xfrm>
          <a:off x="5991225" y="51535110"/>
          <a:ext cx="360" cy="216575"/>
        </a:xfrm>
        <a:prstGeom prst="rect">
          <a:avLst/>
        </a:prstGeom>
        <a:ln>
          <a:noFill/>
        </a:ln>
      </xdr:spPr>
    </xdr:pic>
    <xdr:clientData/>
  </xdr:oneCellAnchor>
  <xdr:oneCellAnchor>
    <xdr:from>
      <xdr:col>4</xdr:col>
      <xdr:colOff>771525</xdr:colOff>
      <xdr:row>281</xdr:row>
      <xdr:rowOff>62010</xdr:rowOff>
    </xdr:from>
    <xdr:ext cx="360" cy="216575"/>
    <xdr:pic>
      <xdr:nvPicPr>
        <xdr:cNvPr id="694" name="6 Imagen">
          <a:extLst>
            <a:ext uri="{FF2B5EF4-FFF2-40B4-BE49-F238E27FC236}">
              <a16:creationId xmlns:a16="http://schemas.microsoft.com/office/drawing/2014/main" id="{8B63A02E-96C6-4249-BD3B-3AFD8BA98ED1}"/>
            </a:ext>
          </a:extLst>
        </xdr:cNvPr>
        <xdr:cNvPicPr/>
      </xdr:nvPicPr>
      <xdr:blipFill>
        <a:blip xmlns:r="http://schemas.openxmlformats.org/officeDocument/2006/relationships" r:embed="rId1"/>
        <a:stretch/>
      </xdr:blipFill>
      <xdr:spPr>
        <a:xfrm>
          <a:off x="5695950" y="51477960"/>
          <a:ext cx="360" cy="216575"/>
        </a:xfrm>
        <a:prstGeom prst="rect">
          <a:avLst/>
        </a:prstGeom>
        <a:ln>
          <a:noFill/>
        </a:ln>
      </xdr:spPr>
    </xdr:pic>
    <xdr:clientData/>
  </xdr:oneCellAnchor>
  <xdr:oneCellAnchor>
    <xdr:from>
      <xdr:col>5</xdr:col>
      <xdr:colOff>0</xdr:colOff>
      <xdr:row>281</xdr:row>
      <xdr:rowOff>124560</xdr:rowOff>
    </xdr:from>
    <xdr:ext cx="360" cy="254855"/>
    <xdr:pic>
      <xdr:nvPicPr>
        <xdr:cNvPr id="695" name="6 Imagen">
          <a:extLst>
            <a:ext uri="{FF2B5EF4-FFF2-40B4-BE49-F238E27FC236}">
              <a16:creationId xmlns:a16="http://schemas.microsoft.com/office/drawing/2014/main" id="{6B1FFBE6-4B97-435B-A38C-F56428EB1530}"/>
            </a:ext>
          </a:extLst>
        </xdr:cNvPr>
        <xdr:cNvPicPr/>
      </xdr:nvPicPr>
      <xdr:blipFill>
        <a:blip xmlns:r="http://schemas.openxmlformats.org/officeDocument/2006/relationships" r:embed="rId1"/>
        <a:stretch/>
      </xdr:blipFill>
      <xdr:spPr>
        <a:xfrm>
          <a:off x="5991225" y="51540510"/>
          <a:ext cx="360" cy="254855"/>
        </a:xfrm>
        <a:prstGeom prst="rect">
          <a:avLst/>
        </a:prstGeom>
        <a:ln>
          <a:noFill/>
        </a:ln>
      </xdr:spPr>
    </xdr:pic>
    <xdr:clientData/>
  </xdr:oneCellAnchor>
  <xdr:oneCellAnchor>
    <xdr:from>
      <xdr:col>5</xdr:col>
      <xdr:colOff>0</xdr:colOff>
      <xdr:row>281</xdr:row>
      <xdr:rowOff>119160</xdr:rowOff>
    </xdr:from>
    <xdr:ext cx="360" cy="216575"/>
    <xdr:pic>
      <xdr:nvPicPr>
        <xdr:cNvPr id="696" name="6 Imagen">
          <a:extLst>
            <a:ext uri="{FF2B5EF4-FFF2-40B4-BE49-F238E27FC236}">
              <a16:creationId xmlns:a16="http://schemas.microsoft.com/office/drawing/2014/main" id="{F3623CCF-E213-469B-B527-93284528C38A}"/>
            </a:ext>
          </a:extLst>
        </xdr:cNvPr>
        <xdr:cNvPicPr/>
      </xdr:nvPicPr>
      <xdr:blipFill>
        <a:blip xmlns:r="http://schemas.openxmlformats.org/officeDocument/2006/relationships" r:embed="rId1"/>
        <a:stretch/>
      </xdr:blipFill>
      <xdr:spPr>
        <a:xfrm>
          <a:off x="5991225" y="51535110"/>
          <a:ext cx="360" cy="216575"/>
        </a:xfrm>
        <a:prstGeom prst="rect">
          <a:avLst/>
        </a:prstGeom>
        <a:ln>
          <a:noFill/>
        </a:ln>
      </xdr:spPr>
    </xdr:pic>
    <xdr:clientData/>
  </xdr:oneCellAnchor>
  <xdr:oneCellAnchor>
    <xdr:from>
      <xdr:col>5</xdr:col>
      <xdr:colOff>0</xdr:colOff>
      <xdr:row>281</xdr:row>
      <xdr:rowOff>124560</xdr:rowOff>
    </xdr:from>
    <xdr:ext cx="360" cy="254855"/>
    <xdr:pic>
      <xdr:nvPicPr>
        <xdr:cNvPr id="697" name="6 Imagen">
          <a:extLst>
            <a:ext uri="{FF2B5EF4-FFF2-40B4-BE49-F238E27FC236}">
              <a16:creationId xmlns:a16="http://schemas.microsoft.com/office/drawing/2014/main" id="{35793090-E0C3-4C26-AC42-4548A26A207B}"/>
            </a:ext>
          </a:extLst>
        </xdr:cNvPr>
        <xdr:cNvPicPr/>
      </xdr:nvPicPr>
      <xdr:blipFill>
        <a:blip xmlns:r="http://schemas.openxmlformats.org/officeDocument/2006/relationships" r:embed="rId1"/>
        <a:stretch/>
      </xdr:blipFill>
      <xdr:spPr>
        <a:xfrm>
          <a:off x="5991225" y="51540510"/>
          <a:ext cx="360" cy="254855"/>
        </a:xfrm>
        <a:prstGeom prst="rect">
          <a:avLst/>
        </a:prstGeom>
        <a:ln>
          <a:noFill/>
        </a:ln>
      </xdr:spPr>
    </xdr:pic>
    <xdr:clientData/>
  </xdr:oneCellAnchor>
  <xdr:oneCellAnchor>
    <xdr:from>
      <xdr:col>5</xdr:col>
      <xdr:colOff>0</xdr:colOff>
      <xdr:row>281</xdr:row>
      <xdr:rowOff>119160</xdr:rowOff>
    </xdr:from>
    <xdr:ext cx="360" cy="216575"/>
    <xdr:pic>
      <xdr:nvPicPr>
        <xdr:cNvPr id="698" name="6 Imagen">
          <a:extLst>
            <a:ext uri="{FF2B5EF4-FFF2-40B4-BE49-F238E27FC236}">
              <a16:creationId xmlns:a16="http://schemas.microsoft.com/office/drawing/2014/main" id="{DBB99B79-F466-417E-88E3-83DC6CDFB5B8}"/>
            </a:ext>
          </a:extLst>
        </xdr:cNvPr>
        <xdr:cNvPicPr/>
      </xdr:nvPicPr>
      <xdr:blipFill>
        <a:blip xmlns:r="http://schemas.openxmlformats.org/officeDocument/2006/relationships" r:embed="rId1"/>
        <a:stretch/>
      </xdr:blipFill>
      <xdr:spPr>
        <a:xfrm>
          <a:off x="5991225" y="51535110"/>
          <a:ext cx="360" cy="216575"/>
        </a:xfrm>
        <a:prstGeom prst="rect">
          <a:avLst/>
        </a:prstGeom>
        <a:ln>
          <a:noFill/>
        </a:ln>
      </xdr:spPr>
    </xdr:pic>
    <xdr:clientData/>
  </xdr:oneCellAnchor>
  <xdr:oneCellAnchor>
    <xdr:from>
      <xdr:col>5</xdr:col>
      <xdr:colOff>0</xdr:colOff>
      <xdr:row>281</xdr:row>
      <xdr:rowOff>124560</xdr:rowOff>
    </xdr:from>
    <xdr:ext cx="360" cy="254855"/>
    <xdr:pic>
      <xdr:nvPicPr>
        <xdr:cNvPr id="699" name="6 Imagen">
          <a:extLst>
            <a:ext uri="{FF2B5EF4-FFF2-40B4-BE49-F238E27FC236}">
              <a16:creationId xmlns:a16="http://schemas.microsoft.com/office/drawing/2014/main" id="{F5DE6BDB-9758-4EBA-98AF-D236E36DE2A8}"/>
            </a:ext>
          </a:extLst>
        </xdr:cNvPr>
        <xdr:cNvPicPr/>
      </xdr:nvPicPr>
      <xdr:blipFill>
        <a:blip xmlns:r="http://schemas.openxmlformats.org/officeDocument/2006/relationships" r:embed="rId1"/>
        <a:stretch/>
      </xdr:blipFill>
      <xdr:spPr>
        <a:xfrm>
          <a:off x="5991225" y="51540510"/>
          <a:ext cx="360" cy="254855"/>
        </a:xfrm>
        <a:prstGeom prst="rect">
          <a:avLst/>
        </a:prstGeom>
        <a:ln>
          <a:noFill/>
        </a:ln>
      </xdr:spPr>
    </xdr:pic>
    <xdr:clientData/>
  </xdr:oneCellAnchor>
  <xdr:oneCellAnchor>
    <xdr:from>
      <xdr:col>5</xdr:col>
      <xdr:colOff>0</xdr:colOff>
      <xdr:row>281</xdr:row>
      <xdr:rowOff>119160</xdr:rowOff>
    </xdr:from>
    <xdr:ext cx="360" cy="216575"/>
    <xdr:pic>
      <xdr:nvPicPr>
        <xdr:cNvPr id="700" name="6 Imagen">
          <a:extLst>
            <a:ext uri="{FF2B5EF4-FFF2-40B4-BE49-F238E27FC236}">
              <a16:creationId xmlns:a16="http://schemas.microsoft.com/office/drawing/2014/main" id="{BFA49CB3-FB65-42C0-BA59-E6593429CBC9}"/>
            </a:ext>
          </a:extLst>
        </xdr:cNvPr>
        <xdr:cNvPicPr/>
      </xdr:nvPicPr>
      <xdr:blipFill>
        <a:blip xmlns:r="http://schemas.openxmlformats.org/officeDocument/2006/relationships" r:embed="rId1"/>
        <a:stretch/>
      </xdr:blipFill>
      <xdr:spPr>
        <a:xfrm>
          <a:off x="5991225" y="51535110"/>
          <a:ext cx="360" cy="216575"/>
        </a:xfrm>
        <a:prstGeom prst="rect">
          <a:avLst/>
        </a:prstGeom>
        <a:ln>
          <a:noFill/>
        </a:ln>
      </xdr:spPr>
    </xdr:pic>
    <xdr:clientData/>
  </xdr:oneCellAnchor>
  <xdr:oneCellAnchor>
    <xdr:from>
      <xdr:col>5</xdr:col>
      <xdr:colOff>0</xdr:colOff>
      <xdr:row>282</xdr:row>
      <xdr:rowOff>124560</xdr:rowOff>
    </xdr:from>
    <xdr:ext cx="360" cy="254855"/>
    <xdr:pic>
      <xdr:nvPicPr>
        <xdr:cNvPr id="701" name="6 Imagen">
          <a:extLst>
            <a:ext uri="{FF2B5EF4-FFF2-40B4-BE49-F238E27FC236}">
              <a16:creationId xmlns:a16="http://schemas.microsoft.com/office/drawing/2014/main" id="{647CE280-6C3D-48DF-B8CB-B867C3FAB2A7}"/>
            </a:ext>
          </a:extLst>
        </xdr:cNvPr>
        <xdr:cNvPicPr/>
      </xdr:nvPicPr>
      <xdr:blipFill>
        <a:blip xmlns:r="http://schemas.openxmlformats.org/officeDocument/2006/relationships" r:embed="rId1"/>
        <a:stretch/>
      </xdr:blipFill>
      <xdr:spPr>
        <a:xfrm>
          <a:off x="5991225" y="51769110"/>
          <a:ext cx="360" cy="254855"/>
        </a:xfrm>
        <a:prstGeom prst="rect">
          <a:avLst/>
        </a:prstGeom>
        <a:ln>
          <a:noFill/>
        </a:ln>
      </xdr:spPr>
    </xdr:pic>
    <xdr:clientData/>
  </xdr:oneCellAnchor>
  <xdr:oneCellAnchor>
    <xdr:from>
      <xdr:col>5</xdr:col>
      <xdr:colOff>0</xdr:colOff>
      <xdr:row>282</xdr:row>
      <xdr:rowOff>119160</xdr:rowOff>
    </xdr:from>
    <xdr:ext cx="360" cy="216575"/>
    <xdr:pic>
      <xdr:nvPicPr>
        <xdr:cNvPr id="702" name="6 Imagen">
          <a:extLst>
            <a:ext uri="{FF2B5EF4-FFF2-40B4-BE49-F238E27FC236}">
              <a16:creationId xmlns:a16="http://schemas.microsoft.com/office/drawing/2014/main" id="{4BE504B5-2329-4224-B5C3-9B38431B2A11}"/>
            </a:ext>
          </a:extLst>
        </xdr:cNvPr>
        <xdr:cNvPicPr/>
      </xdr:nvPicPr>
      <xdr:blipFill>
        <a:blip xmlns:r="http://schemas.openxmlformats.org/officeDocument/2006/relationships" r:embed="rId1"/>
        <a:stretch/>
      </xdr:blipFill>
      <xdr:spPr>
        <a:xfrm>
          <a:off x="5991225" y="51763710"/>
          <a:ext cx="360" cy="216575"/>
        </a:xfrm>
        <a:prstGeom prst="rect">
          <a:avLst/>
        </a:prstGeom>
        <a:ln>
          <a:noFill/>
        </a:ln>
      </xdr:spPr>
    </xdr:pic>
    <xdr:clientData/>
  </xdr:oneCellAnchor>
  <xdr:oneCellAnchor>
    <xdr:from>
      <xdr:col>5</xdr:col>
      <xdr:colOff>0</xdr:colOff>
      <xdr:row>282</xdr:row>
      <xdr:rowOff>124560</xdr:rowOff>
    </xdr:from>
    <xdr:ext cx="360" cy="254855"/>
    <xdr:pic>
      <xdr:nvPicPr>
        <xdr:cNvPr id="703" name="6 Imagen">
          <a:extLst>
            <a:ext uri="{FF2B5EF4-FFF2-40B4-BE49-F238E27FC236}">
              <a16:creationId xmlns:a16="http://schemas.microsoft.com/office/drawing/2014/main" id="{1A7FF2CB-3212-46D2-88BB-F6EA8454D8DA}"/>
            </a:ext>
          </a:extLst>
        </xdr:cNvPr>
        <xdr:cNvPicPr/>
      </xdr:nvPicPr>
      <xdr:blipFill>
        <a:blip xmlns:r="http://schemas.openxmlformats.org/officeDocument/2006/relationships" r:embed="rId1"/>
        <a:stretch/>
      </xdr:blipFill>
      <xdr:spPr>
        <a:xfrm>
          <a:off x="5991225" y="51769110"/>
          <a:ext cx="360" cy="254855"/>
        </a:xfrm>
        <a:prstGeom prst="rect">
          <a:avLst/>
        </a:prstGeom>
        <a:ln>
          <a:noFill/>
        </a:ln>
      </xdr:spPr>
    </xdr:pic>
    <xdr:clientData/>
  </xdr:oneCellAnchor>
  <xdr:oneCellAnchor>
    <xdr:from>
      <xdr:col>5</xdr:col>
      <xdr:colOff>0</xdr:colOff>
      <xdr:row>282</xdr:row>
      <xdr:rowOff>119160</xdr:rowOff>
    </xdr:from>
    <xdr:ext cx="360" cy="216575"/>
    <xdr:pic>
      <xdr:nvPicPr>
        <xdr:cNvPr id="704" name="6 Imagen">
          <a:extLst>
            <a:ext uri="{FF2B5EF4-FFF2-40B4-BE49-F238E27FC236}">
              <a16:creationId xmlns:a16="http://schemas.microsoft.com/office/drawing/2014/main" id="{986D1930-E435-4EC8-BDE0-92394A4C7A4F}"/>
            </a:ext>
          </a:extLst>
        </xdr:cNvPr>
        <xdr:cNvPicPr/>
      </xdr:nvPicPr>
      <xdr:blipFill>
        <a:blip xmlns:r="http://schemas.openxmlformats.org/officeDocument/2006/relationships" r:embed="rId1"/>
        <a:stretch/>
      </xdr:blipFill>
      <xdr:spPr>
        <a:xfrm>
          <a:off x="5991225" y="51763710"/>
          <a:ext cx="360" cy="216575"/>
        </a:xfrm>
        <a:prstGeom prst="rect">
          <a:avLst/>
        </a:prstGeom>
        <a:ln>
          <a:noFill/>
        </a:ln>
      </xdr:spPr>
    </xdr:pic>
    <xdr:clientData/>
  </xdr:oneCellAnchor>
  <xdr:oneCellAnchor>
    <xdr:from>
      <xdr:col>5</xdr:col>
      <xdr:colOff>0</xdr:colOff>
      <xdr:row>282</xdr:row>
      <xdr:rowOff>124560</xdr:rowOff>
    </xdr:from>
    <xdr:ext cx="360" cy="254855"/>
    <xdr:pic>
      <xdr:nvPicPr>
        <xdr:cNvPr id="705" name="6 Imagen">
          <a:extLst>
            <a:ext uri="{FF2B5EF4-FFF2-40B4-BE49-F238E27FC236}">
              <a16:creationId xmlns:a16="http://schemas.microsoft.com/office/drawing/2014/main" id="{C8127908-4995-4D85-BD3A-08A626D7F161}"/>
            </a:ext>
          </a:extLst>
        </xdr:cNvPr>
        <xdr:cNvPicPr/>
      </xdr:nvPicPr>
      <xdr:blipFill>
        <a:blip xmlns:r="http://schemas.openxmlformats.org/officeDocument/2006/relationships" r:embed="rId1"/>
        <a:stretch/>
      </xdr:blipFill>
      <xdr:spPr>
        <a:xfrm>
          <a:off x="5991225" y="51769110"/>
          <a:ext cx="360" cy="254855"/>
        </a:xfrm>
        <a:prstGeom prst="rect">
          <a:avLst/>
        </a:prstGeom>
        <a:ln>
          <a:noFill/>
        </a:ln>
      </xdr:spPr>
    </xdr:pic>
    <xdr:clientData/>
  </xdr:oneCellAnchor>
  <xdr:oneCellAnchor>
    <xdr:from>
      <xdr:col>5</xdr:col>
      <xdr:colOff>0</xdr:colOff>
      <xdr:row>282</xdr:row>
      <xdr:rowOff>119160</xdr:rowOff>
    </xdr:from>
    <xdr:ext cx="360" cy="216575"/>
    <xdr:pic>
      <xdr:nvPicPr>
        <xdr:cNvPr id="706" name="6 Imagen">
          <a:extLst>
            <a:ext uri="{FF2B5EF4-FFF2-40B4-BE49-F238E27FC236}">
              <a16:creationId xmlns:a16="http://schemas.microsoft.com/office/drawing/2014/main" id="{ED0C091A-FEC8-40CA-A885-FF18F4971B93}"/>
            </a:ext>
          </a:extLst>
        </xdr:cNvPr>
        <xdr:cNvPicPr/>
      </xdr:nvPicPr>
      <xdr:blipFill>
        <a:blip xmlns:r="http://schemas.openxmlformats.org/officeDocument/2006/relationships" r:embed="rId1"/>
        <a:stretch/>
      </xdr:blipFill>
      <xdr:spPr>
        <a:xfrm>
          <a:off x="5991225" y="51763710"/>
          <a:ext cx="360" cy="216575"/>
        </a:xfrm>
        <a:prstGeom prst="rect">
          <a:avLst/>
        </a:prstGeom>
        <a:ln>
          <a:noFill/>
        </a:ln>
      </xdr:spPr>
    </xdr:pic>
    <xdr:clientData/>
  </xdr:oneCellAnchor>
  <xdr:oneCellAnchor>
    <xdr:from>
      <xdr:col>5</xdr:col>
      <xdr:colOff>0</xdr:colOff>
      <xdr:row>282</xdr:row>
      <xdr:rowOff>124560</xdr:rowOff>
    </xdr:from>
    <xdr:ext cx="360" cy="254855"/>
    <xdr:pic>
      <xdr:nvPicPr>
        <xdr:cNvPr id="707" name="6 Imagen">
          <a:extLst>
            <a:ext uri="{FF2B5EF4-FFF2-40B4-BE49-F238E27FC236}">
              <a16:creationId xmlns:a16="http://schemas.microsoft.com/office/drawing/2014/main" id="{5AFCBD69-6812-4FA7-8B80-025EF9AC6466}"/>
            </a:ext>
          </a:extLst>
        </xdr:cNvPr>
        <xdr:cNvPicPr/>
      </xdr:nvPicPr>
      <xdr:blipFill>
        <a:blip xmlns:r="http://schemas.openxmlformats.org/officeDocument/2006/relationships" r:embed="rId1"/>
        <a:stretch/>
      </xdr:blipFill>
      <xdr:spPr>
        <a:xfrm>
          <a:off x="5991225" y="51769110"/>
          <a:ext cx="360" cy="254855"/>
        </a:xfrm>
        <a:prstGeom prst="rect">
          <a:avLst/>
        </a:prstGeom>
        <a:ln>
          <a:noFill/>
        </a:ln>
      </xdr:spPr>
    </xdr:pic>
    <xdr:clientData/>
  </xdr:oneCellAnchor>
  <xdr:oneCellAnchor>
    <xdr:from>
      <xdr:col>5</xdr:col>
      <xdr:colOff>0</xdr:colOff>
      <xdr:row>282</xdr:row>
      <xdr:rowOff>119160</xdr:rowOff>
    </xdr:from>
    <xdr:ext cx="360" cy="216575"/>
    <xdr:pic>
      <xdr:nvPicPr>
        <xdr:cNvPr id="708" name="6 Imagen">
          <a:extLst>
            <a:ext uri="{FF2B5EF4-FFF2-40B4-BE49-F238E27FC236}">
              <a16:creationId xmlns:a16="http://schemas.microsoft.com/office/drawing/2014/main" id="{74CD5C1E-04A9-4833-9183-DCDE26625089}"/>
            </a:ext>
          </a:extLst>
        </xdr:cNvPr>
        <xdr:cNvPicPr/>
      </xdr:nvPicPr>
      <xdr:blipFill>
        <a:blip xmlns:r="http://schemas.openxmlformats.org/officeDocument/2006/relationships" r:embed="rId1"/>
        <a:stretch/>
      </xdr:blipFill>
      <xdr:spPr>
        <a:xfrm>
          <a:off x="5991225" y="51763710"/>
          <a:ext cx="360" cy="216575"/>
        </a:xfrm>
        <a:prstGeom prst="rect">
          <a:avLst/>
        </a:prstGeom>
        <a:ln>
          <a:noFill/>
        </a:ln>
      </xdr:spPr>
    </xdr:pic>
    <xdr:clientData/>
  </xdr:oneCellAnchor>
  <xdr:oneCellAnchor>
    <xdr:from>
      <xdr:col>5</xdr:col>
      <xdr:colOff>0</xdr:colOff>
      <xdr:row>283</xdr:row>
      <xdr:rowOff>124560</xdr:rowOff>
    </xdr:from>
    <xdr:ext cx="360" cy="254855"/>
    <xdr:pic>
      <xdr:nvPicPr>
        <xdr:cNvPr id="709" name="6 Imagen">
          <a:extLst>
            <a:ext uri="{FF2B5EF4-FFF2-40B4-BE49-F238E27FC236}">
              <a16:creationId xmlns:a16="http://schemas.microsoft.com/office/drawing/2014/main" id="{A6E458F0-C0C2-42ED-9BA3-8CC201F58345}"/>
            </a:ext>
          </a:extLst>
        </xdr:cNvPr>
        <xdr:cNvPicPr/>
      </xdr:nvPicPr>
      <xdr:blipFill>
        <a:blip xmlns:r="http://schemas.openxmlformats.org/officeDocument/2006/relationships" r:embed="rId1"/>
        <a:stretch/>
      </xdr:blipFill>
      <xdr:spPr>
        <a:xfrm>
          <a:off x="5991225" y="51997710"/>
          <a:ext cx="360" cy="254855"/>
        </a:xfrm>
        <a:prstGeom prst="rect">
          <a:avLst/>
        </a:prstGeom>
        <a:ln>
          <a:noFill/>
        </a:ln>
      </xdr:spPr>
    </xdr:pic>
    <xdr:clientData/>
  </xdr:oneCellAnchor>
  <xdr:oneCellAnchor>
    <xdr:from>
      <xdr:col>5</xdr:col>
      <xdr:colOff>0</xdr:colOff>
      <xdr:row>283</xdr:row>
      <xdr:rowOff>119160</xdr:rowOff>
    </xdr:from>
    <xdr:ext cx="360" cy="216575"/>
    <xdr:pic>
      <xdr:nvPicPr>
        <xdr:cNvPr id="710" name="6 Imagen">
          <a:extLst>
            <a:ext uri="{FF2B5EF4-FFF2-40B4-BE49-F238E27FC236}">
              <a16:creationId xmlns:a16="http://schemas.microsoft.com/office/drawing/2014/main" id="{E12956D2-96DF-4079-946B-14C53E839364}"/>
            </a:ext>
          </a:extLst>
        </xdr:cNvPr>
        <xdr:cNvPicPr/>
      </xdr:nvPicPr>
      <xdr:blipFill>
        <a:blip xmlns:r="http://schemas.openxmlformats.org/officeDocument/2006/relationships" r:embed="rId1"/>
        <a:stretch/>
      </xdr:blipFill>
      <xdr:spPr>
        <a:xfrm>
          <a:off x="5991225" y="51992310"/>
          <a:ext cx="360" cy="216575"/>
        </a:xfrm>
        <a:prstGeom prst="rect">
          <a:avLst/>
        </a:prstGeom>
        <a:ln>
          <a:noFill/>
        </a:ln>
      </xdr:spPr>
    </xdr:pic>
    <xdr:clientData/>
  </xdr:oneCellAnchor>
  <xdr:oneCellAnchor>
    <xdr:from>
      <xdr:col>5</xdr:col>
      <xdr:colOff>0</xdr:colOff>
      <xdr:row>283</xdr:row>
      <xdr:rowOff>124560</xdr:rowOff>
    </xdr:from>
    <xdr:ext cx="360" cy="254855"/>
    <xdr:pic>
      <xdr:nvPicPr>
        <xdr:cNvPr id="711" name="6 Imagen">
          <a:extLst>
            <a:ext uri="{FF2B5EF4-FFF2-40B4-BE49-F238E27FC236}">
              <a16:creationId xmlns:a16="http://schemas.microsoft.com/office/drawing/2014/main" id="{C61C1FA7-347D-46ED-8C67-041569EF4E72}"/>
            </a:ext>
          </a:extLst>
        </xdr:cNvPr>
        <xdr:cNvPicPr/>
      </xdr:nvPicPr>
      <xdr:blipFill>
        <a:blip xmlns:r="http://schemas.openxmlformats.org/officeDocument/2006/relationships" r:embed="rId1"/>
        <a:stretch/>
      </xdr:blipFill>
      <xdr:spPr>
        <a:xfrm>
          <a:off x="5991225" y="51997710"/>
          <a:ext cx="360" cy="254855"/>
        </a:xfrm>
        <a:prstGeom prst="rect">
          <a:avLst/>
        </a:prstGeom>
        <a:ln>
          <a:noFill/>
        </a:ln>
      </xdr:spPr>
    </xdr:pic>
    <xdr:clientData/>
  </xdr:oneCellAnchor>
  <xdr:oneCellAnchor>
    <xdr:from>
      <xdr:col>5</xdr:col>
      <xdr:colOff>0</xdr:colOff>
      <xdr:row>283</xdr:row>
      <xdr:rowOff>119160</xdr:rowOff>
    </xdr:from>
    <xdr:ext cx="360" cy="216575"/>
    <xdr:pic>
      <xdr:nvPicPr>
        <xdr:cNvPr id="712" name="6 Imagen">
          <a:extLst>
            <a:ext uri="{FF2B5EF4-FFF2-40B4-BE49-F238E27FC236}">
              <a16:creationId xmlns:a16="http://schemas.microsoft.com/office/drawing/2014/main" id="{244E086C-6AEE-4E41-848C-296F4CF1A079}"/>
            </a:ext>
          </a:extLst>
        </xdr:cNvPr>
        <xdr:cNvPicPr/>
      </xdr:nvPicPr>
      <xdr:blipFill>
        <a:blip xmlns:r="http://schemas.openxmlformats.org/officeDocument/2006/relationships" r:embed="rId1"/>
        <a:stretch/>
      </xdr:blipFill>
      <xdr:spPr>
        <a:xfrm>
          <a:off x="5991225" y="51992310"/>
          <a:ext cx="360" cy="216575"/>
        </a:xfrm>
        <a:prstGeom prst="rect">
          <a:avLst/>
        </a:prstGeom>
        <a:ln>
          <a:noFill/>
        </a:ln>
      </xdr:spPr>
    </xdr:pic>
    <xdr:clientData/>
  </xdr:oneCellAnchor>
  <xdr:oneCellAnchor>
    <xdr:from>
      <xdr:col>5</xdr:col>
      <xdr:colOff>0</xdr:colOff>
      <xdr:row>283</xdr:row>
      <xdr:rowOff>124560</xdr:rowOff>
    </xdr:from>
    <xdr:ext cx="360" cy="254855"/>
    <xdr:pic>
      <xdr:nvPicPr>
        <xdr:cNvPr id="713" name="6 Imagen">
          <a:extLst>
            <a:ext uri="{FF2B5EF4-FFF2-40B4-BE49-F238E27FC236}">
              <a16:creationId xmlns:a16="http://schemas.microsoft.com/office/drawing/2014/main" id="{55C974D5-9516-4167-9DD5-2F38DB8EDFE1}"/>
            </a:ext>
          </a:extLst>
        </xdr:cNvPr>
        <xdr:cNvPicPr/>
      </xdr:nvPicPr>
      <xdr:blipFill>
        <a:blip xmlns:r="http://schemas.openxmlformats.org/officeDocument/2006/relationships" r:embed="rId1"/>
        <a:stretch/>
      </xdr:blipFill>
      <xdr:spPr>
        <a:xfrm>
          <a:off x="5991225" y="51997710"/>
          <a:ext cx="360" cy="254855"/>
        </a:xfrm>
        <a:prstGeom prst="rect">
          <a:avLst/>
        </a:prstGeom>
        <a:ln>
          <a:noFill/>
        </a:ln>
      </xdr:spPr>
    </xdr:pic>
    <xdr:clientData/>
  </xdr:oneCellAnchor>
  <xdr:oneCellAnchor>
    <xdr:from>
      <xdr:col>5</xdr:col>
      <xdr:colOff>0</xdr:colOff>
      <xdr:row>283</xdr:row>
      <xdr:rowOff>119160</xdr:rowOff>
    </xdr:from>
    <xdr:ext cx="360" cy="216575"/>
    <xdr:pic>
      <xdr:nvPicPr>
        <xdr:cNvPr id="714" name="6 Imagen">
          <a:extLst>
            <a:ext uri="{FF2B5EF4-FFF2-40B4-BE49-F238E27FC236}">
              <a16:creationId xmlns:a16="http://schemas.microsoft.com/office/drawing/2014/main" id="{B08C7E2B-0EBB-4244-81B3-F3D9636BBDC8}"/>
            </a:ext>
          </a:extLst>
        </xdr:cNvPr>
        <xdr:cNvPicPr/>
      </xdr:nvPicPr>
      <xdr:blipFill>
        <a:blip xmlns:r="http://schemas.openxmlformats.org/officeDocument/2006/relationships" r:embed="rId1"/>
        <a:stretch/>
      </xdr:blipFill>
      <xdr:spPr>
        <a:xfrm>
          <a:off x="5991225" y="51992310"/>
          <a:ext cx="360" cy="216575"/>
        </a:xfrm>
        <a:prstGeom prst="rect">
          <a:avLst/>
        </a:prstGeom>
        <a:ln>
          <a:noFill/>
        </a:ln>
      </xdr:spPr>
    </xdr:pic>
    <xdr:clientData/>
  </xdr:oneCellAnchor>
  <xdr:oneCellAnchor>
    <xdr:from>
      <xdr:col>5</xdr:col>
      <xdr:colOff>0</xdr:colOff>
      <xdr:row>283</xdr:row>
      <xdr:rowOff>124560</xdr:rowOff>
    </xdr:from>
    <xdr:ext cx="360" cy="254855"/>
    <xdr:pic>
      <xdr:nvPicPr>
        <xdr:cNvPr id="715" name="6 Imagen">
          <a:extLst>
            <a:ext uri="{FF2B5EF4-FFF2-40B4-BE49-F238E27FC236}">
              <a16:creationId xmlns:a16="http://schemas.microsoft.com/office/drawing/2014/main" id="{79874293-1392-4015-9E26-03D549CE44E3}"/>
            </a:ext>
          </a:extLst>
        </xdr:cNvPr>
        <xdr:cNvPicPr/>
      </xdr:nvPicPr>
      <xdr:blipFill>
        <a:blip xmlns:r="http://schemas.openxmlformats.org/officeDocument/2006/relationships" r:embed="rId1"/>
        <a:stretch/>
      </xdr:blipFill>
      <xdr:spPr>
        <a:xfrm>
          <a:off x="5991225" y="51997710"/>
          <a:ext cx="360" cy="254855"/>
        </a:xfrm>
        <a:prstGeom prst="rect">
          <a:avLst/>
        </a:prstGeom>
        <a:ln>
          <a:noFill/>
        </a:ln>
      </xdr:spPr>
    </xdr:pic>
    <xdr:clientData/>
  </xdr:oneCellAnchor>
  <xdr:oneCellAnchor>
    <xdr:from>
      <xdr:col>5</xdr:col>
      <xdr:colOff>0</xdr:colOff>
      <xdr:row>283</xdr:row>
      <xdr:rowOff>119160</xdr:rowOff>
    </xdr:from>
    <xdr:ext cx="360" cy="216575"/>
    <xdr:pic>
      <xdr:nvPicPr>
        <xdr:cNvPr id="716" name="6 Imagen">
          <a:extLst>
            <a:ext uri="{FF2B5EF4-FFF2-40B4-BE49-F238E27FC236}">
              <a16:creationId xmlns:a16="http://schemas.microsoft.com/office/drawing/2014/main" id="{B009AC67-98F6-4D40-8836-27DC39419E4C}"/>
            </a:ext>
          </a:extLst>
        </xdr:cNvPr>
        <xdr:cNvPicPr/>
      </xdr:nvPicPr>
      <xdr:blipFill>
        <a:blip xmlns:r="http://schemas.openxmlformats.org/officeDocument/2006/relationships" r:embed="rId1"/>
        <a:stretch/>
      </xdr:blipFill>
      <xdr:spPr>
        <a:xfrm>
          <a:off x="5991225" y="51992310"/>
          <a:ext cx="360" cy="216575"/>
        </a:xfrm>
        <a:prstGeom prst="rect">
          <a:avLst/>
        </a:prstGeom>
        <a:ln>
          <a:noFill/>
        </a:ln>
      </xdr:spPr>
    </xdr:pic>
    <xdr:clientData/>
  </xdr:oneCellAnchor>
  <xdr:oneCellAnchor>
    <xdr:from>
      <xdr:col>5</xdr:col>
      <xdr:colOff>0</xdr:colOff>
      <xdr:row>284</xdr:row>
      <xdr:rowOff>124560</xdr:rowOff>
    </xdr:from>
    <xdr:ext cx="360" cy="254855"/>
    <xdr:pic>
      <xdr:nvPicPr>
        <xdr:cNvPr id="717" name="6 Imagen">
          <a:extLst>
            <a:ext uri="{FF2B5EF4-FFF2-40B4-BE49-F238E27FC236}">
              <a16:creationId xmlns:a16="http://schemas.microsoft.com/office/drawing/2014/main" id="{2C1BB86D-1518-489E-9C49-04560674998C}"/>
            </a:ext>
          </a:extLst>
        </xdr:cNvPr>
        <xdr:cNvPicPr/>
      </xdr:nvPicPr>
      <xdr:blipFill>
        <a:blip xmlns:r="http://schemas.openxmlformats.org/officeDocument/2006/relationships" r:embed="rId1"/>
        <a:stretch/>
      </xdr:blipFill>
      <xdr:spPr>
        <a:xfrm>
          <a:off x="5991225" y="52226310"/>
          <a:ext cx="360" cy="254855"/>
        </a:xfrm>
        <a:prstGeom prst="rect">
          <a:avLst/>
        </a:prstGeom>
        <a:ln>
          <a:noFill/>
        </a:ln>
      </xdr:spPr>
    </xdr:pic>
    <xdr:clientData/>
  </xdr:oneCellAnchor>
  <xdr:oneCellAnchor>
    <xdr:from>
      <xdr:col>5</xdr:col>
      <xdr:colOff>0</xdr:colOff>
      <xdr:row>284</xdr:row>
      <xdr:rowOff>119160</xdr:rowOff>
    </xdr:from>
    <xdr:ext cx="360" cy="216575"/>
    <xdr:pic>
      <xdr:nvPicPr>
        <xdr:cNvPr id="718" name="6 Imagen">
          <a:extLst>
            <a:ext uri="{FF2B5EF4-FFF2-40B4-BE49-F238E27FC236}">
              <a16:creationId xmlns:a16="http://schemas.microsoft.com/office/drawing/2014/main" id="{02A9AB19-373A-41C2-B46F-C5B6D4B89F20}"/>
            </a:ext>
          </a:extLst>
        </xdr:cNvPr>
        <xdr:cNvPicPr/>
      </xdr:nvPicPr>
      <xdr:blipFill>
        <a:blip xmlns:r="http://schemas.openxmlformats.org/officeDocument/2006/relationships" r:embed="rId1"/>
        <a:stretch/>
      </xdr:blipFill>
      <xdr:spPr>
        <a:xfrm>
          <a:off x="5991225" y="52220910"/>
          <a:ext cx="360" cy="216575"/>
        </a:xfrm>
        <a:prstGeom prst="rect">
          <a:avLst/>
        </a:prstGeom>
        <a:ln>
          <a:noFill/>
        </a:ln>
      </xdr:spPr>
    </xdr:pic>
    <xdr:clientData/>
  </xdr:oneCellAnchor>
  <xdr:oneCellAnchor>
    <xdr:from>
      <xdr:col>5</xdr:col>
      <xdr:colOff>0</xdr:colOff>
      <xdr:row>284</xdr:row>
      <xdr:rowOff>124560</xdr:rowOff>
    </xdr:from>
    <xdr:ext cx="360" cy="254855"/>
    <xdr:pic>
      <xdr:nvPicPr>
        <xdr:cNvPr id="719" name="6 Imagen">
          <a:extLst>
            <a:ext uri="{FF2B5EF4-FFF2-40B4-BE49-F238E27FC236}">
              <a16:creationId xmlns:a16="http://schemas.microsoft.com/office/drawing/2014/main" id="{CCF077EC-290A-4D5D-A5A2-709CEC891144}"/>
            </a:ext>
          </a:extLst>
        </xdr:cNvPr>
        <xdr:cNvPicPr/>
      </xdr:nvPicPr>
      <xdr:blipFill>
        <a:blip xmlns:r="http://schemas.openxmlformats.org/officeDocument/2006/relationships" r:embed="rId1"/>
        <a:stretch/>
      </xdr:blipFill>
      <xdr:spPr>
        <a:xfrm>
          <a:off x="5991225" y="52226310"/>
          <a:ext cx="360" cy="254855"/>
        </a:xfrm>
        <a:prstGeom prst="rect">
          <a:avLst/>
        </a:prstGeom>
        <a:ln>
          <a:noFill/>
        </a:ln>
      </xdr:spPr>
    </xdr:pic>
    <xdr:clientData/>
  </xdr:oneCellAnchor>
  <xdr:oneCellAnchor>
    <xdr:from>
      <xdr:col>5</xdr:col>
      <xdr:colOff>0</xdr:colOff>
      <xdr:row>284</xdr:row>
      <xdr:rowOff>119160</xdr:rowOff>
    </xdr:from>
    <xdr:ext cx="360" cy="216575"/>
    <xdr:pic>
      <xdr:nvPicPr>
        <xdr:cNvPr id="720" name="6 Imagen">
          <a:extLst>
            <a:ext uri="{FF2B5EF4-FFF2-40B4-BE49-F238E27FC236}">
              <a16:creationId xmlns:a16="http://schemas.microsoft.com/office/drawing/2014/main" id="{85A22116-485A-480E-A67C-3AC99261C8BD}"/>
            </a:ext>
          </a:extLst>
        </xdr:cNvPr>
        <xdr:cNvPicPr/>
      </xdr:nvPicPr>
      <xdr:blipFill>
        <a:blip xmlns:r="http://schemas.openxmlformats.org/officeDocument/2006/relationships" r:embed="rId1"/>
        <a:stretch/>
      </xdr:blipFill>
      <xdr:spPr>
        <a:xfrm>
          <a:off x="5991225" y="52220910"/>
          <a:ext cx="360" cy="216575"/>
        </a:xfrm>
        <a:prstGeom prst="rect">
          <a:avLst/>
        </a:prstGeom>
        <a:ln>
          <a:noFill/>
        </a:ln>
      </xdr:spPr>
    </xdr:pic>
    <xdr:clientData/>
  </xdr:oneCellAnchor>
  <xdr:oneCellAnchor>
    <xdr:from>
      <xdr:col>5</xdr:col>
      <xdr:colOff>0</xdr:colOff>
      <xdr:row>284</xdr:row>
      <xdr:rowOff>124560</xdr:rowOff>
    </xdr:from>
    <xdr:ext cx="360" cy="254855"/>
    <xdr:pic>
      <xdr:nvPicPr>
        <xdr:cNvPr id="721" name="6 Imagen">
          <a:extLst>
            <a:ext uri="{FF2B5EF4-FFF2-40B4-BE49-F238E27FC236}">
              <a16:creationId xmlns:a16="http://schemas.microsoft.com/office/drawing/2014/main" id="{BCC661FF-CCEB-4D3F-B5FF-19B2F9F0ABA1}"/>
            </a:ext>
          </a:extLst>
        </xdr:cNvPr>
        <xdr:cNvPicPr/>
      </xdr:nvPicPr>
      <xdr:blipFill>
        <a:blip xmlns:r="http://schemas.openxmlformats.org/officeDocument/2006/relationships" r:embed="rId1"/>
        <a:stretch/>
      </xdr:blipFill>
      <xdr:spPr>
        <a:xfrm>
          <a:off x="5991225" y="52226310"/>
          <a:ext cx="360" cy="254855"/>
        </a:xfrm>
        <a:prstGeom prst="rect">
          <a:avLst/>
        </a:prstGeom>
        <a:ln>
          <a:noFill/>
        </a:ln>
      </xdr:spPr>
    </xdr:pic>
    <xdr:clientData/>
  </xdr:oneCellAnchor>
  <xdr:oneCellAnchor>
    <xdr:from>
      <xdr:col>5</xdr:col>
      <xdr:colOff>0</xdr:colOff>
      <xdr:row>284</xdr:row>
      <xdr:rowOff>119160</xdr:rowOff>
    </xdr:from>
    <xdr:ext cx="360" cy="216575"/>
    <xdr:pic>
      <xdr:nvPicPr>
        <xdr:cNvPr id="722" name="6 Imagen">
          <a:extLst>
            <a:ext uri="{FF2B5EF4-FFF2-40B4-BE49-F238E27FC236}">
              <a16:creationId xmlns:a16="http://schemas.microsoft.com/office/drawing/2014/main" id="{6F7A3BED-176B-4637-A731-2E24A3F3FE2B}"/>
            </a:ext>
          </a:extLst>
        </xdr:cNvPr>
        <xdr:cNvPicPr/>
      </xdr:nvPicPr>
      <xdr:blipFill>
        <a:blip xmlns:r="http://schemas.openxmlformats.org/officeDocument/2006/relationships" r:embed="rId1"/>
        <a:stretch/>
      </xdr:blipFill>
      <xdr:spPr>
        <a:xfrm>
          <a:off x="5991225" y="52220910"/>
          <a:ext cx="360" cy="216575"/>
        </a:xfrm>
        <a:prstGeom prst="rect">
          <a:avLst/>
        </a:prstGeom>
        <a:ln>
          <a:noFill/>
        </a:ln>
      </xdr:spPr>
    </xdr:pic>
    <xdr:clientData/>
  </xdr:oneCellAnchor>
  <xdr:oneCellAnchor>
    <xdr:from>
      <xdr:col>5</xdr:col>
      <xdr:colOff>0</xdr:colOff>
      <xdr:row>284</xdr:row>
      <xdr:rowOff>124560</xdr:rowOff>
    </xdr:from>
    <xdr:ext cx="360" cy="254855"/>
    <xdr:pic>
      <xdr:nvPicPr>
        <xdr:cNvPr id="723" name="6 Imagen">
          <a:extLst>
            <a:ext uri="{FF2B5EF4-FFF2-40B4-BE49-F238E27FC236}">
              <a16:creationId xmlns:a16="http://schemas.microsoft.com/office/drawing/2014/main" id="{574AA557-A810-4495-93DD-51DD4FCCA20E}"/>
            </a:ext>
          </a:extLst>
        </xdr:cNvPr>
        <xdr:cNvPicPr/>
      </xdr:nvPicPr>
      <xdr:blipFill>
        <a:blip xmlns:r="http://schemas.openxmlformats.org/officeDocument/2006/relationships" r:embed="rId1"/>
        <a:stretch/>
      </xdr:blipFill>
      <xdr:spPr>
        <a:xfrm>
          <a:off x="5991225" y="52226310"/>
          <a:ext cx="360" cy="254855"/>
        </a:xfrm>
        <a:prstGeom prst="rect">
          <a:avLst/>
        </a:prstGeom>
        <a:ln>
          <a:noFill/>
        </a:ln>
      </xdr:spPr>
    </xdr:pic>
    <xdr:clientData/>
  </xdr:oneCellAnchor>
  <xdr:oneCellAnchor>
    <xdr:from>
      <xdr:col>5</xdr:col>
      <xdr:colOff>0</xdr:colOff>
      <xdr:row>284</xdr:row>
      <xdr:rowOff>119160</xdr:rowOff>
    </xdr:from>
    <xdr:ext cx="360" cy="216575"/>
    <xdr:pic>
      <xdr:nvPicPr>
        <xdr:cNvPr id="724" name="6 Imagen">
          <a:extLst>
            <a:ext uri="{FF2B5EF4-FFF2-40B4-BE49-F238E27FC236}">
              <a16:creationId xmlns:a16="http://schemas.microsoft.com/office/drawing/2014/main" id="{091BDE1E-F8CE-44D7-869B-439C1417C664}"/>
            </a:ext>
          </a:extLst>
        </xdr:cNvPr>
        <xdr:cNvPicPr/>
      </xdr:nvPicPr>
      <xdr:blipFill>
        <a:blip xmlns:r="http://schemas.openxmlformats.org/officeDocument/2006/relationships" r:embed="rId1"/>
        <a:stretch/>
      </xdr:blipFill>
      <xdr:spPr>
        <a:xfrm>
          <a:off x="5991225" y="52220910"/>
          <a:ext cx="360" cy="216575"/>
        </a:xfrm>
        <a:prstGeom prst="rect">
          <a:avLst/>
        </a:prstGeom>
        <a:ln>
          <a:noFill/>
        </a:ln>
      </xdr:spPr>
    </xdr:pic>
    <xdr:clientData/>
  </xdr:oneCellAnchor>
  <xdr:oneCellAnchor>
    <xdr:from>
      <xdr:col>5</xdr:col>
      <xdr:colOff>0</xdr:colOff>
      <xdr:row>285</xdr:row>
      <xdr:rowOff>124560</xdr:rowOff>
    </xdr:from>
    <xdr:ext cx="360" cy="254855"/>
    <xdr:pic>
      <xdr:nvPicPr>
        <xdr:cNvPr id="725" name="6 Imagen">
          <a:extLst>
            <a:ext uri="{FF2B5EF4-FFF2-40B4-BE49-F238E27FC236}">
              <a16:creationId xmlns:a16="http://schemas.microsoft.com/office/drawing/2014/main" id="{CF1ED7E3-314D-4E7B-A187-FE0DB19742D5}"/>
            </a:ext>
          </a:extLst>
        </xdr:cNvPr>
        <xdr:cNvPicPr/>
      </xdr:nvPicPr>
      <xdr:blipFill>
        <a:blip xmlns:r="http://schemas.openxmlformats.org/officeDocument/2006/relationships" r:embed="rId1"/>
        <a:stretch/>
      </xdr:blipFill>
      <xdr:spPr>
        <a:xfrm>
          <a:off x="5991225" y="52454910"/>
          <a:ext cx="360" cy="254855"/>
        </a:xfrm>
        <a:prstGeom prst="rect">
          <a:avLst/>
        </a:prstGeom>
        <a:ln>
          <a:noFill/>
        </a:ln>
      </xdr:spPr>
    </xdr:pic>
    <xdr:clientData/>
  </xdr:oneCellAnchor>
  <xdr:oneCellAnchor>
    <xdr:from>
      <xdr:col>5</xdr:col>
      <xdr:colOff>0</xdr:colOff>
      <xdr:row>285</xdr:row>
      <xdr:rowOff>119160</xdr:rowOff>
    </xdr:from>
    <xdr:ext cx="360" cy="216575"/>
    <xdr:pic>
      <xdr:nvPicPr>
        <xdr:cNvPr id="726" name="6 Imagen">
          <a:extLst>
            <a:ext uri="{FF2B5EF4-FFF2-40B4-BE49-F238E27FC236}">
              <a16:creationId xmlns:a16="http://schemas.microsoft.com/office/drawing/2014/main" id="{898111B3-3EE7-4F34-AF3D-1FFCBB605707}"/>
            </a:ext>
          </a:extLst>
        </xdr:cNvPr>
        <xdr:cNvPicPr/>
      </xdr:nvPicPr>
      <xdr:blipFill>
        <a:blip xmlns:r="http://schemas.openxmlformats.org/officeDocument/2006/relationships" r:embed="rId1"/>
        <a:stretch/>
      </xdr:blipFill>
      <xdr:spPr>
        <a:xfrm>
          <a:off x="5991225" y="52449510"/>
          <a:ext cx="360" cy="216575"/>
        </a:xfrm>
        <a:prstGeom prst="rect">
          <a:avLst/>
        </a:prstGeom>
        <a:ln>
          <a:noFill/>
        </a:ln>
      </xdr:spPr>
    </xdr:pic>
    <xdr:clientData/>
  </xdr:oneCellAnchor>
  <xdr:oneCellAnchor>
    <xdr:from>
      <xdr:col>5</xdr:col>
      <xdr:colOff>0</xdr:colOff>
      <xdr:row>285</xdr:row>
      <xdr:rowOff>124560</xdr:rowOff>
    </xdr:from>
    <xdr:ext cx="360" cy="254855"/>
    <xdr:pic>
      <xdr:nvPicPr>
        <xdr:cNvPr id="727" name="6 Imagen">
          <a:extLst>
            <a:ext uri="{FF2B5EF4-FFF2-40B4-BE49-F238E27FC236}">
              <a16:creationId xmlns:a16="http://schemas.microsoft.com/office/drawing/2014/main" id="{E097B7B0-B1BC-4823-A11B-66680101B884}"/>
            </a:ext>
          </a:extLst>
        </xdr:cNvPr>
        <xdr:cNvPicPr/>
      </xdr:nvPicPr>
      <xdr:blipFill>
        <a:blip xmlns:r="http://schemas.openxmlformats.org/officeDocument/2006/relationships" r:embed="rId1"/>
        <a:stretch/>
      </xdr:blipFill>
      <xdr:spPr>
        <a:xfrm>
          <a:off x="5991225" y="52454910"/>
          <a:ext cx="360" cy="254855"/>
        </a:xfrm>
        <a:prstGeom prst="rect">
          <a:avLst/>
        </a:prstGeom>
        <a:ln>
          <a:noFill/>
        </a:ln>
      </xdr:spPr>
    </xdr:pic>
    <xdr:clientData/>
  </xdr:oneCellAnchor>
  <xdr:oneCellAnchor>
    <xdr:from>
      <xdr:col>5</xdr:col>
      <xdr:colOff>0</xdr:colOff>
      <xdr:row>285</xdr:row>
      <xdr:rowOff>119160</xdr:rowOff>
    </xdr:from>
    <xdr:ext cx="360" cy="216575"/>
    <xdr:pic>
      <xdr:nvPicPr>
        <xdr:cNvPr id="728" name="6 Imagen">
          <a:extLst>
            <a:ext uri="{FF2B5EF4-FFF2-40B4-BE49-F238E27FC236}">
              <a16:creationId xmlns:a16="http://schemas.microsoft.com/office/drawing/2014/main" id="{FF7B861B-691D-4B0B-8D7A-F5CF360DA73C}"/>
            </a:ext>
          </a:extLst>
        </xdr:cNvPr>
        <xdr:cNvPicPr/>
      </xdr:nvPicPr>
      <xdr:blipFill>
        <a:blip xmlns:r="http://schemas.openxmlformats.org/officeDocument/2006/relationships" r:embed="rId1"/>
        <a:stretch/>
      </xdr:blipFill>
      <xdr:spPr>
        <a:xfrm>
          <a:off x="5991225" y="52449510"/>
          <a:ext cx="360" cy="216575"/>
        </a:xfrm>
        <a:prstGeom prst="rect">
          <a:avLst/>
        </a:prstGeom>
        <a:ln>
          <a:noFill/>
        </a:ln>
      </xdr:spPr>
    </xdr:pic>
    <xdr:clientData/>
  </xdr:oneCellAnchor>
  <xdr:oneCellAnchor>
    <xdr:from>
      <xdr:col>5</xdr:col>
      <xdr:colOff>0</xdr:colOff>
      <xdr:row>285</xdr:row>
      <xdr:rowOff>124560</xdr:rowOff>
    </xdr:from>
    <xdr:ext cx="360" cy="254855"/>
    <xdr:pic>
      <xdr:nvPicPr>
        <xdr:cNvPr id="729" name="6 Imagen">
          <a:extLst>
            <a:ext uri="{FF2B5EF4-FFF2-40B4-BE49-F238E27FC236}">
              <a16:creationId xmlns:a16="http://schemas.microsoft.com/office/drawing/2014/main" id="{43DCF394-2D67-4D74-AACA-7DD4F13E57B3}"/>
            </a:ext>
          </a:extLst>
        </xdr:cNvPr>
        <xdr:cNvPicPr/>
      </xdr:nvPicPr>
      <xdr:blipFill>
        <a:blip xmlns:r="http://schemas.openxmlformats.org/officeDocument/2006/relationships" r:embed="rId1"/>
        <a:stretch/>
      </xdr:blipFill>
      <xdr:spPr>
        <a:xfrm>
          <a:off x="5991225" y="52454910"/>
          <a:ext cx="360" cy="254855"/>
        </a:xfrm>
        <a:prstGeom prst="rect">
          <a:avLst/>
        </a:prstGeom>
        <a:ln>
          <a:noFill/>
        </a:ln>
      </xdr:spPr>
    </xdr:pic>
    <xdr:clientData/>
  </xdr:oneCellAnchor>
  <xdr:oneCellAnchor>
    <xdr:from>
      <xdr:col>5</xdr:col>
      <xdr:colOff>0</xdr:colOff>
      <xdr:row>285</xdr:row>
      <xdr:rowOff>119160</xdr:rowOff>
    </xdr:from>
    <xdr:ext cx="360" cy="216575"/>
    <xdr:pic>
      <xdr:nvPicPr>
        <xdr:cNvPr id="730" name="6 Imagen">
          <a:extLst>
            <a:ext uri="{FF2B5EF4-FFF2-40B4-BE49-F238E27FC236}">
              <a16:creationId xmlns:a16="http://schemas.microsoft.com/office/drawing/2014/main" id="{40E89070-817A-43CB-94A3-DAD7AD7370E5}"/>
            </a:ext>
          </a:extLst>
        </xdr:cNvPr>
        <xdr:cNvPicPr/>
      </xdr:nvPicPr>
      <xdr:blipFill>
        <a:blip xmlns:r="http://schemas.openxmlformats.org/officeDocument/2006/relationships" r:embed="rId1"/>
        <a:stretch/>
      </xdr:blipFill>
      <xdr:spPr>
        <a:xfrm>
          <a:off x="5991225" y="52449510"/>
          <a:ext cx="360" cy="216575"/>
        </a:xfrm>
        <a:prstGeom prst="rect">
          <a:avLst/>
        </a:prstGeom>
        <a:ln>
          <a:noFill/>
        </a:ln>
      </xdr:spPr>
    </xdr:pic>
    <xdr:clientData/>
  </xdr:oneCellAnchor>
  <xdr:oneCellAnchor>
    <xdr:from>
      <xdr:col>5</xdr:col>
      <xdr:colOff>0</xdr:colOff>
      <xdr:row>285</xdr:row>
      <xdr:rowOff>124560</xdr:rowOff>
    </xdr:from>
    <xdr:ext cx="360" cy="254855"/>
    <xdr:pic>
      <xdr:nvPicPr>
        <xdr:cNvPr id="731" name="6 Imagen">
          <a:extLst>
            <a:ext uri="{FF2B5EF4-FFF2-40B4-BE49-F238E27FC236}">
              <a16:creationId xmlns:a16="http://schemas.microsoft.com/office/drawing/2014/main" id="{1199F7C5-76D6-4241-A4A1-846E73FD4D81}"/>
            </a:ext>
          </a:extLst>
        </xdr:cNvPr>
        <xdr:cNvPicPr/>
      </xdr:nvPicPr>
      <xdr:blipFill>
        <a:blip xmlns:r="http://schemas.openxmlformats.org/officeDocument/2006/relationships" r:embed="rId1"/>
        <a:stretch/>
      </xdr:blipFill>
      <xdr:spPr>
        <a:xfrm>
          <a:off x="5991225" y="52454910"/>
          <a:ext cx="360" cy="254855"/>
        </a:xfrm>
        <a:prstGeom prst="rect">
          <a:avLst/>
        </a:prstGeom>
        <a:ln>
          <a:noFill/>
        </a:ln>
      </xdr:spPr>
    </xdr:pic>
    <xdr:clientData/>
  </xdr:oneCellAnchor>
  <xdr:oneCellAnchor>
    <xdr:from>
      <xdr:col>5</xdr:col>
      <xdr:colOff>0</xdr:colOff>
      <xdr:row>285</xdr:row>
      <xdr:rowOff>119160</xdr:rowOff>
    </xdr:from>
    <xdr:ext cx="360" cy="216575"/>
    <xdr:pic>
      <xdr:nvPicPr>
        <xdr:cNvPr id="732" name="6 Imagen">
          <a:extLst>
            <a:ext uri="{FF2B5EF4-FFF2-40B4-BE49-F238E27FC236}">
              <a16:creationId xmlns:a16="http://schemas.microsoft.com/office/drawing/2014/main" id="{22ACA793-9EBD-4B6F-AEF0-540539324910}"/>
            </a:ext>
          </a:extLst>
        </xdr:cNvPr>
        <xdr:cNvPicPr/>
      </xdr:nvPicPr>
      <xdr:blipFill>
        <a:blip xmlns:r="http://schemas.openxmlformats.org/officeDocument/2006/relationships" r:embed="rId1"/>
        <a:stretch/>
      </xdr:blipFill>
      <xdr:spPr>
        <a:xfrm>
          <a:off x="5991225" y="52449510"/>
          <a:ext cx="360" cy="216575"/>
        </a:xfrm>
        <a:prstGeom prst="rect">
          <a:avLst/>
        </a:prstGeom>
        <a:ln>
          <a:noFill/>
        </a:ln>
      </xdr:spPr>
    </xdr:pic>
    <xdr:clientData/>
  </xdr:oneCellAnchor>
  <xdr:oneCellAnchor>
    <xdr:from>
      <xdr:col>5</xdr:col>
      <xdr:colOff>0</xdr:colOff>
      <xdr:row>286</xdr:row>
      <xdr:rowOff>124560</xdr:rowOff>
    </xdr:from>
    <xdr:ext cx="360" cy="254855"/>
    <xdr:pic>
      <xdr:nvPicPr>
        <xdr:cNvPr id="733" name="6 Imagen">
          <a:extLst>
            <a:ext uri="{FF2B5EF4-FFF2-40B4-BE49-F238E27FC236}">
              <a16:creationId xmlns:a16="http://schemas.microsoft.com/office/drawing/2014/main" id="{29D84A10-A721-45EC-B561-1F02C7E88796}"/>
            </a:ext>
          </a:extLst>
        </xdr:cNvPr>
        <xdr:cNvPicPr/>
      </xdr:nvPicPr>
      <xdr:blipFill>
        <a:blip xmlns:r="http://schemas.openxmlformats.org/officeDocument/2006/relationships" r:embed="rId1"/>
        <a:stretch/>
      </xdr:blipFill>
      <xdr:spPr>
        <a:xfrm>
          <a:off x="5991225" y="52683510"/>
          <a:ext cx="360" cy="254855"/>
        </a:xfrm>
        <a:prstGeom prst="rect">
          <a:avLst/>
        </a:prstGeom>
        <a:ln>
          <a:noFill/>
        </a:ln>
      </xdr:spPr>
    </xdr:pic>
    <xdr:clientData/>
  </xdr:oneCellAnchor>
  <xdr:oneCellAnchor>
    <xdr:from>
      <xdr:col>5</xdr:col>
      <xdr:colOff>0</xdr:colOff>
      <xdr:row>286</xdr:row>
      <xdr:rowOff>119160</xdr:rowOff>
    </xdr:from>
    <xdr:ext cx="360" cy="216575"/>
    <xdr:pic>
      <xdr:nvPicPr>
        <xdr:cNvPr id="734" name="6 Imagen">
          <a:extLst>
            <a:ext uri="{FF2B5EF4-FFF2-40B4-BE49-F238E27FC236}">
              <a16:creationId xmlns:a16="http://schemas.microsoft.com/office/drawing/2014/main" id="{4EFC66D1-494B-480F-B31B-47C16AF63FE8}"/>
            </a:ext>
          </a:extLst>
        </xdr:cNvPr>
        <xdr:cNvPicPr/>
      </xdr:nvPicPr>
      <xdr:blipFill>
        <a:blip xmlns:r="http://schemas.openxmlformats.org/officeDocument/2006/relationships" r:embed="rId1"/>
        <a:stretch/>
      </xdr:blipFill>
      <xdr:spPr>
        <a:xfrm>
          <a:off x="5991225" y="52678110"/>
          <a:ext cx="360" cy="216575"/>
        </a:xfrm>
        <a:prstGeom prst="rect">
          <a:avLst/>
        </a:prstGeom>
        <a:ln>
          <a:noFill/>
        </a:ln>
      </xdr:spPr>
    </xdr:pic>
    <xdr:clientData/>
  </xdr:oneCellAnchor>
  <xdr:oneCellAnchor>
    <xdr:from>
      <xdr:col>5</xdr:col>
      <xdr:colOff>0</xdr:colOff>
      <xdr:row>286</xdr:row>
      <xdr:rowOff>124560</xdr:rowOff>
    </xdr:from>
    <xdr:ext cx="360" cy="254855"/>
    <xdr:pic>
      <xdr:nvPicPr>
        <xdr:cNvPr id="735" name="6 Imagen">
          <a:extLst>
            <a:ext uri="{FF2B5EF4-FFF2-40B4-BE49-F238E27FC236}">
              <a16:creationId xmlns:a16="http://schemas.microsoft.com/office/drawing/2014/main" id="{BB8CEBB8-9565-45A3-B045-C4073900F37D}"/>
            </a:ext>
          </a:extLst>
        </xdr:cNvPr>
        <xdr:cNvPicPr/>
      </xdr:nvPicPr>
      <xdr:blipFill>
        <a:blip xmlns:r="http://schemas.openxmlformats.org/officeDocument/2006/relationships" r:embed="rId1"/>
        <a:stretch/>
      </xdr:blipFill>
      <xdr:spPr>
        <a:xfrm>
          <a:off x="5991225" y="52683510"/>
          <a:ext cx="360" cy="254855"/>
        </a:xfrm>
        <a:prstGeom prst="rect">
          <a:avLst/>
        </a:prstGeom>
        <a:ln>
          <a:noFill/>
        </a:ln>
      </xdr:spPr>
    </xdr:pic>
    <xdr:clientData/>
  </xdr:oneCellAnchor>
  <xdr:oneCellAnchor>
    <xdr:from>
      <xdr:col>5</xdr:col>
      <xdr:colOff>0</xdr:colOff>
      <xdr:row>286</xdr:row>
      <xdr:rowOff>119160</xdr:rowOff>
    </xdr:from>
    <xdr:ext cx="360" cy="216575"/>
    <xdr:pic>
      <xdr:nvPicPr>
        <xdr:cNvPr id="736" name="6 Imagen">
          <a:extLst>
            <a:ext uri="{FF2B5EF4-FFF2-40B4-BE49-F238E27FC236}">
              <a16:creationId xmlns:a16="http://schemas.microsoft.com/office/drawing/2014/main" id="{965E37E2-13CC-4C31-8B5F-9873BEDA5D33}"/>
            </a:ext>
          </a:extLst>
        </xdr:cNvPr>
        <xdr:cNvPicPr/>
      </xdr:nvPicPr>
      <xdr:blipFill>
        <a:blip xmlns:r="http://schemas.openxmlformats.org/officeDocument/2006/relationships" r:embed="rId1"/>
        <a:stretch/>
      </xdr:blipFill>
      <xdr:spPr>
        <a:xfrm>
          <a:off x="5991225" y="52678110"/>
          <a:ext cx="360" cy="216575"/>
        </a:xfrm>
        <a:prstGeom prst="rect">
          <a:avLst/>
        </a:prstGeom>
        <a:ln>
          <a:noFill/>
        </a:ln>
      </xdr:spPr>
    </xdr:pic>
    <xdr:clientData/>
  </xdr:oneCellAnchor>
  <xdr:oneCellAnchor>
    <xdr:from>
      <xdr:col>5</xdr:col>
      <xdr:colOff>0</xdr:colOff>
      <xdr:row>286</xdr:row>
      <xdr:rowOff>124560</xdr:rowOff>
    </xdr:from>
    <xdr:ext cx="360" cy="254855"/>
    <xdr:pic>
      <xdr:nvPicPr>
        <xdr:cNvPr id="737" name="6 Imagen">
          <a:extLst>
            <a:ext uri="{FF2B5EF4-FFF2-40B4-BE49-F238E27FC236}">
              <a16:creationId xmlns:a16="http://schemas.microsoft.com/office/drawing/2014/main" id="{1ADBFEB3-487B-4BAD-A3AB-53DB458A115C}"/>
            </a:ext>
          </a:extLst>
        </xdr:cNvPr>
        <xdr:cNvPicPr/>
      </xdr:nvPicPr>
      <xdr:blipFill>
        <a:blip xmlns:r="http://schemas.openxmlformats.org/officeDocument/2006/relationships" r:embed="rId1"/>
        <a:stretch/>
      </xdr:blipFill>
      <xdr:spPr>
        <a:xfrm>
          <a:off x="5991225" y="52683510"/>
          <a:ext cx="360" cy="254855"/>
        </a:xfrm>
        <a:prstGeom prst="rect">
          <a:avLst/>
        </a:prstGeom>
        <a:ln>
          <a:noFill/>
        </a:ln>
      </xdr:spPr>
    </xdr:pic>
    <xdr:clientData/>
  </xdr:oneCellAnchor>
  <xdr:oneCellAnchor>
    <xdr:from>
      <xdr:col>5</xdr:col>
      <xdr:colOff>0</xdr:colOff>
      <xdr:row>286</xdr:row>
      <xdr:rowOff>119160</xdr:rowOff>
    </xdr:from>
    <xdr:ext cx="360" cy="216575"/>
    <xdr:pic>
      <xdr:nvPicPr>
        <xdr:cNvPr id="738" name="6 Imagen">
          <a:extLst>
            <a:ext uri="{FF2B5EF4-FFF2-40B4-BE49-F238E27FC236}">
              <a16:creationId xmlns:a16="http://schemas.microsoft.com/office/drawing/2014/main" id="{A28E235F-A99A-44A2-A04C-3632571D366A}"/>
            </a:ext>
          </a:extLst>
        </xdr:cNvPr>
        <xdr:cNvPicPr/>
      </xdr:nvPicPr>
      <xdr:blipFill>
        <a:blip xmlns:r="http://schemas.openxmlformats.org/officeDocument/2006/relationships" r:embed="rId1"/>
        <a:stretch/>
      </xdr:blipFill>
      <xdr:spPr>
        <a:xfrm>
          <a:off x="5991225" y="52678110"/>
          <a:ext cx="360" cy="216575"/>
        </a:xfrm>
        <a:prstGeom prst="rect">
          <a:avLst/>
        </a:prstGeom>
        <a:ln>
          <a:noFill/>
        </a:ln>
      </xdr:spPr>
    </xdr:pic>
    <xdr:clientData/>
  </xdr:oneCellAnchor>
  <xdr:oneCellAnchor>
    <xdr:from>
      <xdr:col>5</xdr:col>
      <xdr:colOff>0</xdr:colOff>
      <xdr:row>286</xdr:row>
      <xdr:rowOff>124560</xdr:rowOff>
    </xdr:from>
    <xdr:ext cx="360" cy="254855"/>
    <xdr:pic>
      <xdr:nvPicPr>
        <xdr:cNvPr id="739" name="6 Imagen">
          <a:extLst>
            <a:ext uri="{FF2B5EF4-FFF2-40B4-BE49-F238E27FC236}">
              <a16:creationId xmlns:a16="http://schemas.microsoft.com/office/drawing/2014/main" id="{BD58438A-5CAC-4E6E-90A0-3248E8F94FDF}"/>
            </a:ext>
          </a:extLst>
        </xdr:cNvPr>
        <xdr:cNvPicPr/>
      </xdr:nvPicPr>
      <xdr:blipFill>
        <a:blip xmlns:r="http://schemas.openxmlformats.org/officeDocument/2006/relationships" r:embed="rId1"/>
        <a:stretch/>
      </xdr:blipFill>
      <xdr:spPr>
        <a:xfrm>
          <a:off x="5991225" y="52683510"/>
          <a:ext cx="360" cy="254855"/>
        </a:xfrm>
        <a:prstGeom prst="rect">
          <a:avLst/>
        </a:prstGeom>
        <a:ln>
          <a:noFill/>
        </a:ln>
      </xdr:spPr>
    </xdr:pic>
    <xdr:clientData/>
  </xdr:oneCellAnchor>
  <xdr:oneCellAnchor>
    <xdr:from>
      <xdr:col>5</xdr:col>
      <xdr:colOff>0</xdr:colOff>
      <xdr:row>286</xdr:row>
      <xdr:rowOff>119160</xdr:rowOff>
    </xdr:from>
    <xdr:ext cx="360" cy="216575"/>
    <xdr:pic>
      <xdr:nvPicPr>
        <xdr:cNvPr id="740" name="6 Imagen">
          <a:extLst>
            <a:ext uri="{FF2B5EF4-FFF2-40B4-BE49-F238E27FC236}">
              <a16:creationId xmlns:a16="http://schemas.microsoft.com/office/drawing/2014/main" id="{F12374B7-CDF6-4649-B8B2-02C555ACED86}"/>
            </a:ext>
          </a:extLst>
        </xdr:cNvPr>
        <xdr:cNvPicPr/>
      </xdr:nvPicPr>
      <xdr:blipFill>
        <a:blip xmlns:r="http://schemas.openxmlformats.org/officeDocument/2006/relationships" r:embed="rId1"/>
        <a:stretch/>
      </xdr:blipFill>
      <xdr:spPr>
        <a:xfrm>
          <a:off x="5991225" y="52678110"/>
          <a:ext cx="360" cy="216575"/>
        </a:xfrm>
        <a:prstGeom prst="rect">
          <a:avLst/>
        </a:prstGeom>
        <a:ln>
          <a:noFill/>
        </a:ln>
      </xdr:spPr>
    </xdr:pic>
    <xdr:clientData/>
  </xdr:oneCellAnchor>
  <xdr:oneCellAnchor>
    <xdr:from>
      <xdr:col>5</xdr:col>
      <xdr:colOff>0</xdr:colOff>
      <xdr:row>287</xdr:row>
      <xdr:rowOff>124560</xdr:rowOff>
    </xdr:from>
    <xdr:ext cx="360" cy="254855"/>
    <xdr:pic>
      <xdr:nvPicPr>
        <xdr:cNvPr id="741" name="6 Imagen">
          <a:extLst>
            <a:ext uri="{FF2B5EF4-FFF2-40B4-BE49-F238E27FC236}">
              <a16:creationId xmlns:a16="http://schemas.microsoft.com/office/drawing/2014/main" id="{35C99EC8-C9AC-4B95-9851-A3183BE22481}"/>
            </a:ext>
          </a:extLst>
        </xdr:cNvPr>
        <xdr:cNvPicPr/>
      </xdr:nvPicPr>
      <xdr:blipFill>
        <a:blip xmlns:r="http://schemas.openxmlformats.org/officeDocument/2006/relationships" r:embed="rId1"/>
        <a:stretch/>
      </xdr:blipFill>
      <xdr:spPr>
        <a:xfrm>
          <a:off x="5991225" y="52912110"/>
          <a:ext cx="360" cy="254855"/>
        </a:xfrm>
        <a:prstGeom prst="rect">
          <a:avLst/>
        </a:prstGeom>
        <a:ln>
          <a:noFill/>
        </a:ln>
      </xdr:spPr>
    </xdr:pic>
    <xdr:clientData/>
  </xdr:oneCellAnchor>
  <xdr:oneCellAnchor>
    <xdr:from>
      <xdr:col>5</xdr:col>
      <xdr:colOff>0</xdr:colOff>
      <xdr:row>287</xdr:row>
      <xdr:rowOff>119160</xdr:rowOff>
    </xdr:from>
    <xdr:ext cx="360" cy="216575"/>
    <xdr:pic>
      <xdr:nvPicPr>
        <xdr:cNvPr id="742" name="6 Imagen">
          <a:extLst>
            <a:ext uri="{FF2B5EF4-FFF2-40B4-BE49-F238E27FC236}">
              <a16:creationId xmlns:a16="http://schemas.microsoft.com/office/drawing/2014/main" id="{C54FEE10-22E7-4073-B0AF-832D87511EEC}"/>
            </a:ext>
          </a:extLst>
        </xdr:cNvPr>
        <xdr:cNvPicPr/>
      </xdr:nvPicPr>
      <xdr:blipFill>
        <a:blip xmlns:r="http://schemas.openxmlformats.org/officeDocument/2006/relationships" r:embed="rId1"/>
        <a:stretch/>
      </xdr:blipFill>
      <xdr:spPr>
        <a:xfrm>
          <a:off x="5991225" y="52906710"/>
          <a:ext cx="360" cy="216575"/>
        </a:xfrm>
        <a:prstGeom prst="rect">
          <a:avLst/>
        </a:prstGeom>
        <a:ln>
          <a:noFill/>
        </a:ln>
      </xdr:spPr>
    </xdr:pic>
    <xdr:clientData/>
  </xdr:oneCellAnchor>
  <xdr:oneCellAnchor>
    <xdr:from>
      <xdr:col>5</xdr:col>
      <xdr:colOff>0</xdr:colOff>
      <xdr:row>287</xdr:row>
      <xdr:rowOff>124560</xdr:rowOff>
    </xdr:from>
    <xdr:ext cx="360" cy="254855"/>
    <xdr:pic>
      <xdr:nvPicPr>
        <xdr:cNvPr id="743" name="6 Imagen">
          <a:extLst>
            <a:ext uri="{FF2B5EF4-FFF2-40B4-BE49-F238E27FC236}">
              <a16:creationId xmlns:a16="http://schemas.microsoft.com/office/drawing/2014/main" id="{F013EE88-09D7-4A3E-BD09-96610C8F88FC}"/>
            </a:ext>
          </a:extLst>
        </xdr:cNvPr>
        <xdr:cNvPicPr/>
      </xdr:nvPicPr>
      <xdr:blipFill>
        <a:blip xmlns:r="http://schemas.openxmlformats.org/officeDocument/2006/relationships" r:embed="rId1"/>
        <a:stretch/>
      </xdr:blipFill>
      <xdr:spPr>
        <a:xfrm>
          <a:off x="5991225" y="52912110"/>
          <a:ext cx="360" cy="254855"/>
        </a:xfrm>
        <a:prstGeom prst="rect">
          <a:avLst/>
        </a:prstGeom>
        <a:ln>
          <a:noFill/>
        </a:ln>
      </xdr:spPr>
    </xdr:pic>
    <xdr:clientData/>
  </xdr:oneCellAnchor>
  <xdr:oneCellAnchor>
    <xdr:from>
      <xdr:col>5</xdr:col>
      <xdr:colOff>0</xdr:colOff>
      <xdr:row>287</xdr:row>
      <xdr:rowOff>119160</xdr:rowOff>
    </xdr:from>
    <xdr:ext cx="360" cy="216575"/>
    <xdr:pic>
      <xdr:nvPicPr>
        <xdr:cNvPr id="744" name="6 Imagen">
          <a:extLst>
            <a:ext uri="{FF2B5EF4-FFF2-40B4-BE49-F238E27FC236}">
              <a16:creationId xmlns:a16="http://schemas.microsoft.com/office/drawing/2014/main" id="{66E44EDB-7A24-44D5-BE68-BF3518EEE936}"/>
            </a:ext>
          </a:extLst>
        </xdr:cNvPr>
        <xdr:cNvPicPr/>
      </xdr:nvPicPr>
      <xdr:blipFill>
        <a:blip xmlns:r="http://schemas.openxmlformats.org/officeDocument/2006/relationships" r:embed="rId1"/>
        <a:stretch/>
      </xdr:blipFill>
      <xdr:spPr>
        <a:xfrm>
          <a:off x="5991225" y="52906710"/>
          <a:ext cx="360" cy="216575"/>
        </a:xfrm>
        <a:prstGeom prst="rect">
          <a:avLst/>
        </a:prstGeom>
        <a:ln>
          <a:noFill/>
        </a:ln>
      </xdr:spPr>
    </xdr:pic>
    <xdr:clientData/>
  </xdr:oneCellAnchor>
  <xdr:oneCellAnchor>
    <xdr:from>
      <xdr:col>5</xdr:col>
      <xdr:colOff>0</xdr:colOff>
      <xdr:row>287</xdr:row>
      <xdr:rowOff>124560</xdr:rowOff>
    </xdr:from>
    <xdr:ext cx="360" cy="254855"/>
    <xdr:pic>
      <xdr:nvPicPr>
        <xdr:cNvPr id="745" name="6 Imagen">
          <a:extLst>
            <a:ext uri="{FF2B5EF4-FFF2-40B4-BE49-F238E27FC236}">
              <a16:creationId xmlns:a16="http://schemas.microsoft.com/office/drawing/2014/main" id="{2D93DE8C-3E30-47A0-88F0-060474D2C106}"/>
            </a:ext>
          </a:extLst>
        </xdr:cNvPr>
        <xdr:cNvPicPr/>
      </xdr:nvPicPr>
      <xdr:blipFill>
        <a:blip xmlns:r="http://schemas.openxmlformats.org/officeDocument/2006/relationships" r:embed="rId1"/>
        <a:stretch/>
      </xdr:blipFill>
      <xdr:spPr>
        <a:xfrm>
          <a:off x="5991225" y="52912110"/>
          <a:ext cx="360" cy="254855"/>
        </a:xfrm>
        <a:prstGeom prst="rect">
          <a:avLst/>
        </a:prstGeom>
        <a:ln>
          <a:noFill/>
        </a:ln>
      </xdr:spPr>
    </xdr:pic>
    <xdr:clientData/>
  </xdr:oneCellAnchor>
  <xdr:oneCellAnchor>
    <xdr:from>
      <xdr:col>5</xdr:col>
      <xdr:colOff>0</xdr:colOff>
      <xdr:row>287</xdr:row>
      <xdr:rowOff>119160</xdr:rowOff>
    </xdr:from>
    <xdr:ext cx="360" cy="216575"/>
    <xdr:pic>
      <xdr:nvPicPr>
        <xdr:cNvPr id="746" name="6 Imagen">
          <a:extLst>
            <a:ext uri="{FF2B5EF4-FFF2-40B4-BE49-F238E27FC236}">
              <a16:creationId xmlns:a16="http://schemas.microsoft.com/office/drawing/2014/main" id="{027426F0-BA12-47B9-8C1A-A2F52E385696}"/>
            </a:ext>
          </a:extLst>
        </xdr:cNvPr>
        <xdr:cNvPicPr/>
      </xdr:nvPicPr>
      <xdr:blipFill>
        <a:blip xmlns:r="http://schemas.openxmlformats.org/officeDocument/2006/relationships" r:embed="rId1"/>
        <a:stretch/>
      </xdr:blipFill>
      <xdr:spPr>
        <a:xfrm>
          <a:off x="5991225" y="52906710"/>
          <a:ext cx="360" cy="216575"/>
        </a:xfrm>
        <a:prstGeom prst="rect">
          <a:avLst/>
        </a:prstGeom>
        <a:ln>
          <a:noFill/>
        </a:ln>
      </xdr:spPr>
    </xdr:pic>
    <xdr:clientData/>
  </xdr:oneCellAnchor>
  <xdr:oneCellAnchor>
    <xdr:from>
      <xdr:col>5</xdr:col>
      <xdr:colOff>0</xdr:colOff>
      <xdr:row>287</xdr:row>
      <xdr:rowOff>124560</xdr:rowOff>
    </xdr:from>
    <xdr:ext cx="360" cy="254855"/>
    <xdr:pic>
      <xdr:nvPicPr>
        <xdr:cNvPr id="747" name="6 Imagen">
          <a:extLst>
            <a:ext uri="{FF2B5EF4-FFF2-40B4-BE49-F238E27FC236}">
              <a16:creationId xmlns:a16="http://schemas.microsoft.com/office/drawing/2014/main" id="{B262AF48-5075-4686-B722-AF4DE6035BA0}"/>
            </a:ext>
          </a:extLst>
        </xdr:cNvPr>
        <xdr:cNvPicPr/>
      </xdr:nvPicPr>
      <xdr:blipFill>
        <a:blip xmlns:r="http://schemas.openxmlformats.org/officeDocument/2006/relationships" r:embed="rId1"/>
        <a:stretch/>
      </xdr:blipFill>
      <xdr:spPr>
        <a:xfrm>
          <a:off x="5991225" y="52912110"/>
          <a:ext cx="360" cy="254855"/>
        </a:xfrm>
        <a:prstGeom prst="rect">
          <a:avLst/>
        </a:prstGeom>
        <a:ln>
          <a:noFill/>
        </a:ln>
      </xdr:spPr>
    </xdr:pic>
    <xdr:clientData/>
  </xdr:oneCellAnchor>
  <xdr:oneCellAnchor>
    <xdr:from>
      <xdr:col>5</xdr:col>
      <xdr:colOff>0</xdr:colOff>
      <xdr:row>287</xdr:row>
      <xdr:rowOff>119160</xdr:rowOff>
    </xdr:from>
    <xdr:ext cx="360" cy="216575"/>
    <xdr:pic>
      <xdr:nvPicPr>
        <xdr:cNvPr id="748" name="6 Imagen">
          <a:extLst>
            <a:ext uri="{FF2B5EF4-FFF2-40B4-BE49-F238E27FC236}">
              <a16:creationId xmlns:a16="http://schemas.microsoft.com/office/drawing/2014/main" id="{4127D3A0-1ED2-40A8-AB75-537878BCC972}"/>
            </a:ext>
          </a:extLst>
        </xdr:cNvPr>
        <xdr:cNvPicPr/>
      </xdr:nvPicPr>
      <xdr:blipFill>
        <a:blip xmlns:r="http://schemas.openxmlformats.org/officeDocument/2006/relationships" r:embed="rId1"/>
        <a:stretch/>
      </xdr:blipFill>
      <xdr:spPr>
        <a:xfrm>
          <a:off x="5991225" y="52906710"/>
          <a:ext cx="360" cy="216575"/>
        </a:xfrm>
        <a:prstGeom prst="rect">
          <a:avLst/>
        </a:prstGeom>
        <a:ln>
          <a:noFill/>
        </a:ln>
      </xdr:spPr>
    </xdr:pic>
    <xdr:clientData/>
  </xdr:oneCellAnchor>
  <xdr:oneCellAnchor>
    <xdr:from>
      <xdr:col>5</xdr:col>
      <xdr:colOff>0</xdr:colOff>
      <xdr:row>288</xdr:row>
      <xdr:rowOff>124560</xdr:rowOff>
    </xdr:from>
    <xdr:ext cx="360" cy="254855"/>
    <xdr:pic>
      <xdr:nvPicPr>
        <xdr:cNvPr id="749" name="6 Imagen">
          <a:extLst>
            <a:ext uri="{FF2B5EF4-FFF2-40B4-BE49-F238E27FC236}">
              <a16:creationId xmlns:a16="http://schemas.microsoft.com/office/drawing/2014/main" id="{67F1E911-8CEE-498E-9946-555A12413AF4}"/>
            </a:ext>
          </a:extLst>
        </xdr:cNvPr>
        <xdr:cNvPicPr/>
      </xdr:nvPicPr>
      <xdr:blipFill>
        <a:blip xmlns:r="http://schemas.openxmlformats.org/officeDocument/2006/relationships" r:embed="rId1"/>
        <a:stretch/>
      </xdr:blipFill>
      <xdr:spPr>
        <a:xfrm>
          <a:off x="5991225" y="53140710"/>
          <a:ext cx="360" cy="254855"/>
        </a:xfrm>
        <a:prstGeom prst="rect">
          <a:avLst/>
        </a:prstGeom>
        <a:ln>
          <a:noFill/>
        </a:ln>
      </xdr:spPr>
    </xdr:pic>
    <xdr:clientData/>
  </xdr:oneCellAnchor>
  <xdr:oneCellAnchor>
    <xdr:from>
      <xdr:col>5</xdr:col>
      <xdr:colOff>0</xdr:colOff>
      <xdr:row>288</xdr:row>
      <xdr:rowOff>119160</xdr:rowOff>
    </xdr:from>
    <xdr:ext cx="360" cy="216575"/>
    <xdr:pic>
      <xdr:nvPicPr>
        <xdr:cNvPr id="750" name="6 Imagen">
          <a:extLst>
            <a:ext uri="{FF2B5EF4-FFF2-40B4-BE49-F238E27FC236}">
              <a16:creationId xmlns:a16="http://schemas.microsoft.com/office/drawing/2014/main" id="{7188B469-382A-400A-BD3C-EDD87D83A76D}"/>
            </a:ext>
          </a:extLst>
        </xdr:cNvPr>
        <xdr:cNvPicPr/>
      </xdr:nvPicPr>
      <xdr:blipFill>
        <a:blip xmlns:r="http://schemas.openxmlformats.org/officeDocument/2006/relationships" r:embed="rId1"/>
        <a:stretch/>
      </xdr:blipFill>
      <xdr:spPr>
        <a:xfrm>
          <a:off x="5991225" y="53135310"/>
          <a:ext cx="360" cy="216575"/>
        </a:xfrm>
        <a:prstGeom prst="rect">
          <a:avLst/>
        </a:prstGeom>
        <a:ln>
          <a:noFill/>
        </a:ln>
      </xdr:spPr>
    </xdr:pic>
    <xdr:clientData/>
  </xdr:oneCellAnchor>
  <xdr:oneCellAnchor>
    <xdr:from>
      <xdr:col>5</xdr:col>
      <xdr:colOff>0</xdr:colOff>
      <xdr:row>288</xdr:row>
      <xdr:rowOff>124560</xdr:rowOff>
    </xdr:from>
    <xdr:ext cx="360" cy="254855"/>
    <xdr:pic>
      <xdr:nvPicPr>
        <xdr:cNvPr id="751" name="6 Imagen">
          <a:extLst>
            <a:ext uri="{FF2B5EF4-FFF2-40B4-BE49-F238E27FC236}">
              <a16:creationId xmlns:a16="http://schemas.microsoft.com/office/drawing/2014/main" id="{038AB8E3-57EE-4179-9CA4-1A2F60B15139}"/>
            </a:ext>
          </a:extLst>
        </xdr:cNvPr>
        <xdr:cNvPicPr/>
      </xdr:nvPicPr>
      <xdr:blipFill>
        <a:blip xmlns:r="http://schemas.openxmlformats.org/officeDocument/2006/relationships" r:embed="rId1"/>
        <a:stretch/>
      </xdr:blipFill>
      <xdr:spPr>
        <a:xfrm>
          <a:off x="5991225" y="53140710"/>
          <a:ext cx="360" cy="254855"/>
        </a:xfrm>
        <a:prstGeom prst="rect">
          <a:avLst/>
        </a:prstGeom>
        <a:ln>
          <a:noFill/>
        </a:ln>
      </xdr:spPr>
    </xdr:pic>
    <xdr:clientData/>
  </xdr:oneCellAnchor>
  <xdr:oneCellAnchor>
    <xdr:from>
      <xdr:col>5</xdr:col>
      <xdr:colOff>0</xdr:colOff>
      <xdr:row>288</xdr:row>
      <xdr:rowOff>119160</xdr:rowOff>
    </xdr:from>
    <xdr:ext cx="360" cy="216575"/>
    <xdr:pic>
      <xdr:nvPicPr>
        <xdr:cNvPr id="752" name="6 Imagen">
          <a:extLst>
            <a:ext uri="{FF2B5EF4-FFF2-40B4-BE49-F238E27FC236}">
              <a16:creationId xmlns:a16="http://schemas.microsoft.com/office/drawing/2014/main" id="{E4B1A0DE-E0D9-4C41-96F5-5D402242A3C3}"/>
            </a:ext>
          </a:extLst>
        </xdr:cNvPr>
        <xdr:cNvPicPr/>
      </xdr:nvPicPr>
      <xdr:blipFill>
        <a:blip xmlns:r="http://schemas.openxmlformats.org/officeDocument/2006/relationships" r:embed="rId1"/>
        <a:stretch/>
      </xdr:blipFill>
      <xdr:spPr>
        <a:xfrm>
          <a:off x="5991225" y="53135310"/>
          <a:ext cx="360" cy="216575"/>
        </a:xfrm>
        <a:prstGeom prst="rect">
          <a:avLst/>
        </a:prstGeom>
        <a:ln>
          <a:noFill/>
        </a:ln>
      </xdr:spPr>
    </xdr:pic>
    <xdr:clientData/>
  </xdr:oneCellAnchor>
  <xdr:oneCellAnchor>
    <xdr:from>
      <xdr:col>5</xdr:col>
      <xdr:colOff>0</xdr:colOff>
      <xdr:row>288</xdr:row>
      <xdr:rowOff>124560</xdr:rowOff>
    </xdr:from>
    <xdr:ext cx="360" cy="254855"/>
    <xdr:pic>
      <xdr:nvPicPr>
        <xdr:cNvPr id="753" name="6 Imagen">
          <a:extLst>
            <a:ext uri="{FF2B5EF4-FFF2-40B4-BE49-F238E27FC236}">
              <a16:creationId xmlns:a16="http://schemas.microsoft.com/office/drawing/2014/main" id="{3852C400-FE41-4766-8F00-14545485511D}"/>
            </a:ext>
          </a:extLst>
        </xdr:cNvPr>
        <xdr:cNvPicPr/>
      </xdr:nvPicPr>
      <xdr:blipFill>
        <a:blip xmlns:r="http://schemas.openxmlformats.org/officeDocument/2006/relationships" r:embed="rId1"/>
        <a:stretch/>
      </xdr:blipFill>
      <xdr:spPr>
        <a:xfrm>
          <a:off x="5991225" y="53140710"/>
          <a:ext cx="360" cy="254855"/>
        </a:xfrm>
        <a:prstGeom prst="rect">
          <a:avLst/>
        </a:prstGeom>
        <a:ln>
          <a:noFill/>
        </a:ln>
      </xdr:spPr>
    </xdr:pic>
    <xdr:clientData/>
  </xdr:oneCellAnchor>
  <xdr:oneCellAnchor>
    <xdr:from>
      <xdr:col>5</xdr:col>
      <xdr:colOff>0</xdr:colOff>
      <xdr:row>288</xdr:row>
      <xdr:rowOff>119160</xdr:rowOff>
    </xdr:from>
    <xdr:ext cx="360" cy="216575"/>
    <xdr:pic>
      <xdr:nvPicPr>
        <xdr:cNvPr id="754" name="6 Imagen">
          <a:extLst>
            <a:ext uri="{FF2B5EF4-FFF2-40B4-BE49-F238E27FC236}">
              <a16:creationId xmlns:a16="http://schemas.microsoft.com/office/drawing/2014/main" id="{5258B00F-C3DA-444E-B49A-6E6B6AA5E2D2}"/>
            </a:ext>
          </a:extLst>
        </xdr:cNvPr>
        <xdr:cNvPicPr/>
      </xdr:nvPicPr>
      <xdr:blipFill>
        <a:blip xmlns:r="http://schemas.openxmlformats.org/officeDocument/2006/relationships" r:embed="rId1"/>
        <a:stretch/>
      </xdr:blipFill>
      <xdr:spPr>
        <a:xfrm>
          <a:off x="5991225" y="53135310"/>
          <a:ext cx="360" cy="216575"/>
        </a:xfrm>
        <a:prstGeom prst="rect">
          <a:avLst/>
        </a:prstGeom>
        <a:ln>
          <a:noFill/>
        </a:ln>
      </xdr:spPr>
    </xdr:pic>
    <xdr:clientData/>
  </xdr:oneCellAnchor>
  <xdr:oneCellAnchor>
    <xdr:from>
      <xdr:col>5</xdr:col>
      <xdr:colOff>0</xdr:colOff>
      <xdr:row>288</xdr:row>
      <xdr:rowOff>124560</xdr:rowOff>
    </xdr:from>
    <xdr:ext cx="360" cy="254855"/>
    <xdr:pic>
      <xdr:nvPicPr>
        <xdr:cNvPr id="755" name="6 Imagen">
          <a:extLst>
            <a:ext uri="{FF2B5EF4-FFF2-40B4-BE49-F238E27FC236}">
              <a16:creationId xmlns:a16="http://schemas.microsoft.com/office/drawing/2014/main" id="{E17AD924-9C1C-45E5-9869-F83DE98C05D3}"/>
            </a:ext>
          </a:extLst>
        </xdr:cNvPr>
        <xdr:cNvPicPr/>
      </xdr:nvPicPr>
      <xdr:blipFill>
        <a:blip xmlns:r="http://schemas.openxmlformats.org/officeDocument/2006/relationships" r:embed="rId1"/>
        <a:stretch/>
      </xdr:blipFill>
      <xdr:spPr>
        <a:xfrm>
          <a:off x="5991225" y="53140710"/>
          <a:ext cx="360" cy="254855"/>
        </a:xfrm>
        <a:prstGeom prst="rect">
          <a:avLst/>
        </a:prstGeom>
        <a:ln>
          <a:noFill/>
        </a:ln>
      </xdr:spPr>
    </xdr:pic>
    <xdr:clientData/>
  </xdr:oneCellAnchor>
  <xdr:oneCellAnchor>
    <xdr:from>
      <xdr:col>5</xdr:col>
      <xdr:colOff>0</xdr:colOff>
      <xdr:row>288</xdr:row>
      <xdr:rowOff>119160</xdr:rowOff>
    </xdr:from>
    <xdr:ext cx="360" cy="216575"/>
    <xdr:pic>
      <xdr:nvPicPr>
        <xdr:cNvPr id="756" name="6 Imagen">
          <a:extLst>
            <a:ext uri="{FF2B5EF4-FFF2-40B4-BE49-F238E27FC236}">
              <a16:creationId xmlns:a16="http://schemas.microsoft.com/office/drawing/2014/main" id="{F06EDB5A-8138-4075-AC07-5FD5E0AF51CF}"/>
            </a:ext>
          </a:extLst>
        </xdr:cNvPr>
        <xdr:cNvPicPr/>
      </xdr:nvPicPr>
      <xdr:blipFill>
        <a:blip xmlns:r="http://schemas.openxmlformats.org/officeDocument/2006/relationships" r:embed="rId1"/>
        <a:stretch/>
      </xdr:blipFill>
      <xdr:spPr>
        <a:xfrm>
          <a:off x="5991225" y="53135310"/>
          <a:ext cx="360" cy="216575"/>
        </a:xfrm>
        <a:prstGeom prst="rect">
          <a:avLst/>
        </a:prstGeom>
        <a:ln>
          <a:noFill/>
        </a:ln>
      </xdr:spPr>
    </xdr:pic>
    <xdr:clientData/>
  </xdr:oneCellAnchor>
  <xdr:oneCellAnchor>
    <xdr:from>
      <xdr:col>5</xdr:col>
      <xdr:colOff>0</xdr:colOff>
      <xdr:row>289</xdr:row>
      <xdr:rowOff>124560</xdr:rowOff>
    </xdr:from>
    <xdr:ext cx="360" cy="254855"/>
    <xdr:pic>
      <xdr:nvPicPr>
        <xdr:cNvPr id="757" name="6 Imagen">
          <a:extLst>
            <a:ext uri="{FF2B5EF4-FFF2-40B4-BE49-F238E27FC236}">
              <a16:creationId xmlns:a16="http://schemas.microsoft.com/office/drawing/2014/main" id="{405C4327-042D-4F73-BDC4-43D0DB913803}"/>
            </a:ext>
          </a:extLst>
        </xdr:cNvPr>
        <xdr:cNvPicPr/>
      </xdr:nvPicPr>
      <xdr:blipFill>
        <a:blip xmlns:r="http://schemas.openxmlformats.org/officeDocument/2006/relationships" r:embed="rId1"/>
        <a:stretch/>
      </xdr:blipFill>
      <xdr:spPr>
        <a:xfrm>
          <a:off x="5991225" y="53369310"/>
          <a:ext cx="360" cy="254855"/>
        </a:xfrm>
        <a:prstGeom prst="rect">
          <a:avLst/>
        </a:prstGeom>
        <a:ln>
          <a:noFill/>
        </a:ln>
      </xdr:spPr>
    </xdr:pic>
    <xdr:clientData/>
  </xdr:oneCellAnchor>
  <xdr:oneCellAnchor>
    <xdr:from>
      <xdr:col>5</xdr:col>
      <xdr:colOff>0</xdr:colOff>
      <xdr:row>289</xdr:row>
      <xdr:rowOff>119160</xdr:rowOff>
    </xdr:from>
    <xdr:ext cx="360" cy="216575"/>
    <xdr:pic>
      <xdr:nvPicPr>
        <xdr:cNvPr id="758" name="6 Imagen">
          <a:extLst>
            <a:ext uri="{FF2B5EF4-FFF2-40B4-BE49-F238E27FC236}">
              <a16:creationId xmlns:a16="http://schemas.microsoft.com/office/drawing/2014/main" id="{EFDEAFB5-136C-492B-9F9C-A1A991D04F6F}"/>
            </a:ext>
          </a:extLst>
        </xdr:cNvPr>
        <xdr:cNvPicPr/>
      </xdr:nvPicPr>
      <xdr:blipFill>
        <a:blip xmlns:r="http://schemas.openxmlformats.org/officeDocument/2006/relationships" r:embed="rId1"/>
        <a:stretch/>
      </xdr:blipFill>
      <xdr:spPr>
        <a:xfrm>
          <a:off x="5991225" y="53363910"/>
          <a:ext cx="360" cy="216575"/>
        </a:xfrm>
        <a:prstGeom prst="rect">
          <a:avLst/>
        </a:prstGeom>
        <a:ln>
          <a:noFill/>
        </a:ln>
      </xdr:spPr>
    </xdr:pic>
    <xdr:clientData/>
  </xdr:oneCellAnchor>
  <xdr:oneCellAnchor>
    <xdr:from>
      <xdr:col>5</xdr:col>
      <xdr:colOff>0</xdr:colOff>
      <xdr:row>289</xdr:row>
      <xdr:rowOff>124560</xdr:rowOff>
    </xdr:from>
    <xdr:ext cx="360" cy="254855"/>
    <xdr:pic>
      <xdr:nvPicPr>
        <xdr:cNvPr id="759" name="6 Imagen">
          <a:extLst>
            <a:ext uri="{FF2B5EF4-FFF2-40B4-BE49-F238E27FC236}">
              <a16:creationId xmlns:a16="http://schemas.microsoft.com/office/drawing/2014/main" id="{16424F06-6853-4A46-89D8-D3BF7E67F8B8}"/>
            </a:ext>
          </a:extLst>
        </xdr:cNvPr>
        <xdr:cNvPicPr/>
      </xdr:nvPicPr>
      <xdr:blipFill>
        <a:blip xmlns:r="http://schemas.openxmlformats.org/officeDocument/2006/relationships" r:embed="rId1"/>
        <a:stretch/>
      </xdr:blipFill>
      <xdr:spPr>
        <a:xfrm>
          <a:off x="5991225" y="53369310"/>
          <a:ext cx="360" cy="254855"/>
        </a:xfrm>
        <a:prstGeom prst="rect">
          <a:avLst/>
        </a:prstGeom>
        <a:ln>
          <a:noFill/>
        </a:ln>
      </xdr:spPr>
    </xdr:pic>
    <xdr:clientData/>
  </xdr:oneCellAnchor>
  <xdr:oneCellAnchor>
    <xdr:from>
      <xdr:col>5</xdr:col>
      <xdr:colOff>0</xdr:colOff>
      <xdr:row>289</xdr:row>
      <xdr:rowOff>119160</xdr:rowOff>
    </xdr:from>
    <xdr:ext cx="360" cy="216575"/>
    <xdr:pic>
      <xdr:nvPicPr>
        <xdr:cNvPr id="760" name="6 Imagen">
          <a:extLst>
            <a:ext uri="{FF2B5EF4-FFF2-40B4-BE49-F238E27FC236}">
              <a16:creationId xmlns:a16="http://schemas.microsoft.com/office/drawing/2014/main" id="{205EB5EC-67D0-49A6-9E34-3B6765EE369E}"/>
            </a:ext>
          </a:extLst>
        </xdr:cNvPr>
        <xdr:cNvPicPr/>
      </xdr:nvPicPr>
      <xdr:blipFill>
        <a:blip xmlns:r="http://schemas.openxmlformats.org/officeDocument/2006/relationships" r:embed="rId1"/>
        <a:stretch/>
      </xdr:blipFill>
      <xdr:spPr>
        <a:xfrm>
          <a:off x="5991225" y="53363910"/>
          <a:ext cx="360" cy="216575"/>
        </a:xfrm>
        <a:prstGeom prst="rect">
          <a:avLst/>
        </a:prstGeom>
        <a:ln>
          <a:noFill/>
        </a:ln>
      </xdr:spPr>
    </xdr:pic>
    <xdr:clientData/>
  </xdr:oneCellAnchor>
  <xdr:oneCellAnchor>
    <xdr:from>
      <xdr:col>5</xdr:col>
      <xdr:colOff>0</xdr:colOff>
      <xdr:row>289</xdr:row>
      <xdr:rowOff>124560</xdr:rowOff>
    </xdr:from>
    <xdr:ext cx="360" cy="254855"/>
    <xdr:pic>
      <xdr:nvPicPr>
        <xdr:cNvPr id="761" name="6 Imagen">
          <a:extLst>
            <a:ext uri="{FF2B5EF4-FFF2-40B4-BE49-F238E27FC236}">
              <a16:creationId xmlns:a16="http://schemas.microsoft.com/office/drawing/2014/main" id="{1B64419F-D909-40E8-B1B8-54B3C4A0951F}"/>
            </a:ext>
          </a:extLst>
        </xdr:cNvPr>
        <xdr:cNvPicPr/>
      </xdr:nvPicPr>
      <xdr:blipFill>
        <a:blip xmlns:r="http://schemas.openxmlformats.org/officeDocument/2006/relationships" r:embed="rId1"/>
        <a:stretch/>
      </xdr:blipFill>
      <xdr:spPr>
        <a:xfrm>
          <a:off x="5991225" y="53369310"/>
          <a:ext cx="360" cy="254855"/>
        </a:xfrm>
        <a:prstGeom prst="rect">
          <a:avLst/>
        </a:prstGeom>
        <a:ln>
          <a:noFill/>
        </a:ln>
      </xdr:spPr>
    </xdr:pic>
    <xdr:clientData/>
  </xdr:oneCellAnchor>
  <xdr:oneCellAnchor>
    <xdr:from>
      <xdr:col>5</xdr:col>
      <xdr:colOff>0</xdr:colOff>
      <xdr:row>289</xdr:row>
      <xdr:rowOff>119160</xdr:rowOff>
    </xdr:from>
    <xdr:ext cx="360" cy="216575"/>
    <xdr:pic>
      <xdr:nvPicPr>
        <xdr:cNvPr id="762" name="6 Imagen">
          <a:extLst>
            <a:ext uri="{FF2B5EF4-FFF2-40B4-BE49-F238E27FC236}">
              <a16:creationId xmlns:a16="http://schemas.microsoft.com/office/drawing/2014/main" id="{02C12DEA-50EF-438E-8203-818BAF134A92}"/>
            </a:ext>
          </a:extLst>
        </xdr:cNvPr>
        <xdr:cNvPicPr/>
      </xdr:nvPicPr>
      <xdr:blipFill>
        <a:blip xmlns:r="http://schemas.openxmlformats.org/officeDocument/2006/relationships" r:embed="rId1"/>
        <a:stretch/>
      </xdr:blipFill>
      <xdr:spPr>
        <a:xfrm>
          <a:off x="5991225" y="53363910"/>
          <a:ext cx="360" cy="216575"/>
        </a:xfrm>
        <a:prstGeom prst="rect">
          <a:avLst/>
        </a:prstGeom>
        <a:ln>
          <a:noFill/>
        </a:ln>
      </xdr:spPr>
    </xdr:pic>
    <xdr:clientData/>
  </xdr:oneCellAnchor>
  <xdr:oneCellAnchor>
    <xdr:from>
      <xdr:col>5</xdr:col>
      <xdr:colOff>0</xdr:colOff>
      <xdr:row>289</xdr:row>
      <xdr:rowOff>124560</xdr:rowOff>
    </xdr:from>
    <xdr:ext cx="360" cy="254855"/>
    <xdr:pic>
      <xdr:nvPicPr>
        <xdr:cNvPr id="763" name="6 Imagen">
          <a:extLst>
            <a:ext uri="{FF2B5EF4-FFF2-40B4-BE49-F238E27FC236}">
              <a16:creationId xmlns:a16="http://schemas.microsoft.com/office/drawing/2014/main" id="{DA732192-6326-4F7D-99BB-DC06519705F4}"/>
            </a:ext>
          </a:extLst>
        </xdr:cNvPr>
        <xdr:cNvPicPr/>
      </xdr:nvPicPr>
      <xdr:blipFill>
        <a:blip xmlns:r="http://schemas.openxmlformats.org/officeDocument/2006/relationships" r:embed="rId1"/>
        <a:stretch/>
      </xdr:blipFill>
      <xdr:spPr>
        <a:xfrm>
          <a:off x="5991225" y="53369310"/>
          <a:ext cx="360" cy="254855"/>
        </a:xfrm>
        <a:prstGeom prst="rect">
          <a:avLst/>
        </a:prstGeom>
        <a:ln>
          <a:noFill/>
        </a:ln>
      </xdr:spPr>
    </xdr:pic>
    <xdr:clientData/>
  </xdr:oneCellAnchor>
  <xdr:oneCellAnchor>
    <xdr:from>
      <xdr:col>5</xdr:col>
      <xdr:colOff>0</xdr:colOff>
      <xdr:row>289</xdr:row>
      <xdr:rowOff>119160</xdr:rowOff>
    </xdr:from>
    <xdr:ext cx="360" cy="216575"/>
    <xdr:pic>
      <xdr:nvPicPr>
        <xdr:cNvPr id="764" name="6 Imagen">
          <a:extLst>
            <a:ext uri="{FF2B5EF4-FFF2-40B4-BE49-F238E27FC236}">
              <a16:creationId xmlns:a16="http://schemas.microsoft.com/office/drawing/2014/main" id="{8C9B3499-B869-442C-ACE9-DB775678D349}"/>
            </a:ext>
          </a:extLst>
        </xdr:cNvPr>
        <xdr:cNvPicPr/>
      </xdr:nvPicPr>
      <xdr:blipFill>
        <a:blip xmlns:r="http://schemas.openxmlformats.org/officeDocument/2006/relationships" r:embed="rId1"/>
        <a:stretch/>
      </xdr:blipFill>
      <xdr:spPr>
        <a:xfrm>
          <a:off x="5991225" y="53363910"/>
          <a:ext cx="360" cy="216575"/>
        </a:xfrm>
        <a:prstGeom prst="rect">
          <a:avLst/>
        </a:prstGeom>
        <a:ln>
          <a:noFill/>
        </a:ln>
      </xdr:spPr>
    </xdr:pic>
    <xdr:clientData/>
  </xdr:oneCellAnchor>
  <xdr:oneCellAnchor>
    <xdr:from>
      <xdr:col>5</xdr:col>
      <xdr:colOff>0</xdr:colOff>
      <xdr:row>290</xdr:row>
      <xdr:rowOff>124560</xdr:rowOff>
    </xdr:from>
    <xdr:ext cx="360" cy="254855"/>
    <xdr:pic>
      <xdr:nvPicPr>
        <xdr:cNvPr id="765" name="6 Imagen">
          <a:extLst>
            <a:ext uri="{FF2B5EF4-FFF2-40B4-BE49-F238E27FC236}">
              <a16:creationId xmlns:a16="http://schemas.microsoft.com/office/drawing/2014/main" id="{BB874F29-1162-4D3D-8A9D-B3CF8850B5D5}"/>
            </a:ext>
          </a:extLst>
        </xdr:cNvPr>
        <xdr:cNvPicPr/>
      </xdr:nvPicPr>
      <xdr:blipFill>
        <a:blip xmlns:r="http://schemas.openxmlformats.org/officeDocument/2006/relationships" r:embed="rId1"/>
        <a:stretch/>
      </xdr:blipFill>
      <xdr:spPr>
        <a:xfrm>
          <a:off x="5991225" y="53597910"/>
          <a:ext cx="360" cy="254855"/>
        </a:xfrm>
        <a:prstGeom prst="rect">
          <a:avLst/>
        </a:prstGeom>
        <a:ln>
          <a:noFill/>
        </a:ln>
      </xdr:spPr>
    </xdr:pic>
    <xdr:clientData/>
  </xdr:oneCellAnchor>
  <xdr:oneCellAnchor>
    <xdr:from>
      <xdr:col>5</xdr:col>
      <xdr:colOff>0</xdr:colOff>
      <xdr:row>290</xdr:row>
      <xdr:rowOff>119160</xdr:rowOff>
    </xdr:from>
    <xdr:ext cx="360" cy="216575"/>
    <xdr:pic>
      <xdr:nvPicPr>
        <xdr:cNvPr id="766" name="6 Imagen">
          <a:extLst>
            <a:ext uri="{FF2B5EF4-FFF2-40B4-BE49-F238E27FC236}">
              <a16:creationId xmlns:a16="http://schemas.microsoft.com/office/drawing/2014/main" id="{99AEB5E9-73E6-42E0-88D6-BF06055F7EAB}"/>
            </a:ext>
          </a:extLst>
        </xdr:cNvPr>
        <xdr:cNvPicPr/>
      </xdr:nvPicPr>
      <xdr:blipFill>
        <a:blip xmlns:r="http://schemas.openxmlformats.org/officeDocument/2006/relationships" r:embed="rId1"/>
        <a:stretch/>
      </xdr:blipFill>
      <xdr:spPr>
        <a:xfrm>
          <a:off x="5991225" y="53592510"/>
          <a:ext cx="360" cy="216575"/>
        </a:xfrm>
        <a:prstGeom prst="rect">
          <a:avLst/>
        </a:prstGeom>
        <a:ln>
          <a:noFill/>
        </a:ln>
      </xdr:spPr>
    </xdr:pic>
    <xdr:clientData/>
  </xdr:oneCellAnchor>
  <xdr:oneCellAnchor>
    <xdr:from>
      <xdr:col>5</xdr:col>
      <xdr:colOff>0</xdr:colOff>
      <xdr:row>290</xdr:row>
      <xdr:rowOff>124560</xdr:rowOff>
    </xdr:from>
    <xdr:ext cx="360" cy="254855"/>
    <xdr:pic>
      <xdr:nvPicPr>
        <xdr:cNvPr id="767" name="6 Imagen">
          <a:extLst>
            <a:ext uri="{FF2B5EF4-FFF2-40B4-BE49-F238E27FC236}">
              <a16:creationId xmlns:a16="http://schemas.microsoft.com/office/drawing/2014/main" id="{9A9ACA4F-CDAE-4999-89B4-55FCAE8D9736}"/>
            </a:ext>
          </a:extLst>
        </xdr:cNvPr>
        <xdr:cNvPicPr/>
      </xdr:nvPicPr>
      <xdr:blipFill>
        <a:blip xmlns:r="http://schemas.openxmlformats.org/officeDocument/2006/relationships" r:embed="rId1"/>
        <a:stretch/>
      </xdr:blipFill>
      <xdr:spPr>
        <a:xfrm>
          <a:off x="5991225" y="53597910"/>
          <a:ext cx="360" cy="254855"/>
        </a:xfrm>
        <a:prstGeom prst="rect">
          <a:avLst/>
        </a:prstGeom>
        <a:ln>
          <a:noFill/>
        </a:ln>
      </xdr:spPr>
    </xdr:pic>
    <xdr:clientData/>
  </xdr:oneCellAnchor>
  <xdr:oneCellAnchor>
    <xdr:from>
      <xdr:col>5</xdr:col>
      <xdr:colOff>0</xdr:colOff>
      <xdr:row>290</xdr:row>
      <xdr:rowOff>119160</xdr:rowOff>
    </xdr:from>
    <xdr:ext cx="360" cy="216575"/>
    <xdr:pic>
      <xdr:nvPicPr>
        <xdr:cNvPr id="768" name="6 Imagen">
          <a:extLst>
            <a:ext uri="{FF2B5EF4-FFF2-40B4-BE49-F238E27FC236}">
              <a16:creationId xmlns:a16="http://schemas.microsoft.com/office/drawing/2014/main" id="{E01283D7-C33B-4302-A650-802CACF4AB46}"/>
            </a:ext>
          </a:extLst>
        </xdr:cNvPr>
        <xdr:cNvPicPr/>
      </xdr:nvPicPr>
      <xdr:blipFill>
        <a:blip xmlns:r="http://schemas.openxmlformats.org/officeDocument/2006/relationships" r:embed="rId1"/>
        <a:stretch/>
      </xdr:blipFill>
      <xdr:spPr>
        <a:xfrm>
          <a:off x="5991225" y="53592510"/>
          <a:ext cx="360" cy="216575"/>
        </a:xfrm>
        <a:prstGeom prst="rect">
          <a:avLst/>
        </a:prstGeom>
        <a:ln>
          <a:noFill/>
        </a:ln>
      </xdr:spPr>
    </xdr:pic>
    <xdr:clientData/>
  </xdr:oneCellAnchor>
  <xdr:oneCellAnchor>
    <xdr:from>
      <xdr:col>5</xdr:col>
      <xdr:colOff>0</xdr:colOff>
      <xdr:row>290</xdr:row>
      <xdr:rowOff>124560</xdr:rowOff>
    </xdr:from>
    <xdr:ext cx="360" cy="254855"/>
    <xdr:pic>
      <xdr:nvPicPr>
        <xdr:cNvPr id="769" name="6 Imagen">
          <a:extLst>
            <a:ext uri="{FF2B5EF4-FFF2-40B4-BE49-F238E27FC236}">
              <a16:creationId xmlns:a16="http://schemas.microsoft.com/office/drawing/2014/main" id="{D885E6E9-3A5B-4C27-A29D-365D3EAAB9B8}"/>
            </a:ext>
          </a:extLst>
        </xdr:cNvPr>
        <xdr:cNvPicPr/>
      </xdr:nvPicPr>
      <xdr:blipFill>
        <a:blip xmlns:r="http://schemas.openxmlformats.org/officeDocument/2006/relationships" r:embed="rId1"/>
        <a:stretch/>
      </xdr:blipFill>
      <xdr:spPr>
        <a:xfrm>
          <a:off x="5991225" y="53597910"/>
          <a:ext cx="360" cy="254855"/>
        </a:xfrm>
        <a:prstGeom prst="rect">
          <a:avLst/>
        </a:prstGeom>
        <a:ln>
          <a:noFill/>
        </a:ln>
      </xdr:spPr>
    </xdr:pic>
    <xdr:clientData/>
  </xdr:oneCellAnchor>
  <xdr:oneCellAnchor>
    <xdr:from>
      <xdr:col>5</xdr:col>
      <xdr:colOff>0</xdr:colOff>
      <xdr:row>290</xdr:row>
      <xdr:rowOff>119160</xdr:rowOff>
    </xdr:from>
    <xdr:ext cx="360" cy="216575"/>
    <xdr:pic>
      <xdr:nvPicPr>
        <xdr:cNvPr id="770" name="6 Imagen">
          <a:extLst>
            <a:ext uri="{FF2B5EF4-FFF2-40B4-BE49-F238E27FC236}">
              <a16:creationId xmlns:a16="http://schemas.microsoft.com/office/drawing/2014/main" id="{D6A5FEB8-715A-42EB-9160-73E3115C766C}"/>
            </a:ext>
          </a:extLst>
        </xdr:cNvPr>
        <xdr:cNvPicPr/>
      </xdr:nvPicPr>
      <xdr:blipFill>
        <a:blip xmlns:r="http://schemas.openxmlformats.org/officeDocument/2006/relationships" r:embed="rId1"/>
        <a:stretch/>
      </xdr:blipFill>
      <xdr:spPr>
        <a:xfrm>
          <a:off x="5991225" y="53592510"/>
          <a:ext cx="360" cy="216575"/>
        </a:xfrm>
        <a:prstGeom prst="rect">
          <a:avLst/>
        </a:prstGeom>
        <a:ln>
          <a:noFill/>
        </a:ln>
      </xdr:spPr>
    </xdr:pic>
    <xdr:clientData/>
  </xdr:oneCellAnchor>
  <xdr:oneCellAnchor>
    <xdr:from>
      <xdr:col>5</xdr:col>
      <xdr:colOff>0</xdr:colOff>
      <xdr:row>290</xdr:row>
      <xdr:rowOff>124560</xdr:rowOff>
    </xdr:from>
    <xdr:ext cx="360" cy="254855"/>
    <xdr:pic>
      <xdr:nvPicPr>
        <xdr:cNvPr id="771" name="6 Imagen">
          <a:extLst>
            <a:ext uri="{FF2B5EF4-FFF2-40B4-BE49-F238E27FC236}">
              <a16:creationId xmlns:a16="http://schemas.microsoft.com/office/drawing/2014/main" id="{06ED429A-269E-46D0-8DCB-EF89DF630003}"/>
            </a:ext>
          </a:extLst>
        </xdr:cNvPr>
        <xdr:cNvPicPr/>
      </xdr:nvPicPr>
      <xdr:blipFill>
        <a:blip xmlns:r="http://schemas.openxmlformats.org/officeDocument/2006/relationships" r:embed="rId1"/>
        <a:stretch/>
      </xdr:blipFill>
      <xdr:spPr>
        <a:xfrm>
          <a:off x="5991225" y="53597910"/>
          <a:ext cx="360" cy="254855"/>
        </a:xfrm>
        <a:prstGeom prst="rect">
          <a:avLst/>
        </a:prstGeom>
        <a:ln>
          <a:noFill/>
        </a:ln>
      </xdr:spPr>
    </xdr:pic>
    <xdr:clientData/>
  </xdr:oneCellAnchor>
  <xdr:oneCellAnchor>
    <xdr:from>
      <xdr:col>5</xdr:col>
      <xdr:colOff>0</xdr:colOff>
      <xdr:row>290</xdr:row>
      <xdr:rowOff>119160</xdr:rowOff>
    </xdr:from>
    <xdr:ext cx="360" cy="216575"/>
    <xdr:pic>
      <xdr:nvPicPr>
        <xdr:cNvPr id="772" name="6 Imagen">
          <a:extLst>
            <a:ext uri="{FF2B5EF4-FFF2-40B4-BE49-F238E27FC236}">
              <a16:creationId xmlns:a16="http://schemas.microsoft.com/office/drawing/2014/main" id="{DFFF9CFC-1824-4DAF-AA6E-AA9DA18B087C}"/>
            </a:ext>
          </a:extLst>
        </xdr:cNvPr>
        <xdr:cNvPicPr/>
      </xdr:nvPicPr>
      <xdr:blipFill>
        <a:blip xmlns:r="http://schemas.openxmlformats.org/officeDocument/2006/relationships" r:embed="rId1"/>
        <a:stretch/>
      </xdr:blipFill>
      <xdr:spPr>
        <a:xfrm>
          <a:off x="5991225" y="53592510"/>
          <a:ext cx="360" cy="216575"/>
        </a:xfrm>
        <a:prstGeom prst="rect">
          <a:avLst/>
        </a:prstGeom>
        <a:ln>
          <a:noFill/>
        </a:ln>
      </xdr:spPr>
    </xdr:pic>
    <xdr:clientData/>
  </xdr:oneCellAnchor>
  <xdr:oneCellAnchor>
    <xdr:from>
      <xdr:col>5</xdr:col>
      <xdr:colOff>0</xdr:colOff>
      <xdr:row>291</xdr:row>
      <xdr:rowOff>124560</xdr:rowOff>
    </xdr:from>
    <xdr:ext cx="360" cy="254855"/>
    <xdr:pic>
      <xdr:nvPicPr>
        <xdr:cNvPr id="773" name="6 Imagen">
          <a:extLst>
            <a:ext uri="{FF2B5EF4-FFF2-40B4-BE49-F238E27FC236}">
              <a16:creationId xmlns:a16="http://schemas.microsoft.com/office/drawing/2014/main" id="{CD92DCC1-1A16-45F2-ACEC-61026943D07F}"/>
            </a:ext>
          </a:extLst>
        </xdr:cNvPr>
        <xdr:cNvPicPr/>
      </xdr:nvPicPr>
      <xdr:blipFill>
        <a:blip xmlns:r="http://schemas.openxmlformats.org/officeDocument/2006/relationships" r:embed="rId1"/>
        <a:stretch/>
      </xdr:blipFill>
      <xdr:spPr>
        <a:xfrm>
          <a:off x="5991225" y="53826510"/>
          <a:ext cx="360" cy="254855"/>
        </a:xfrm>
        <a:prstGeom prst="rect">
          <a:avLst/>
        </a:prstGeom>
        <a:ln>
          <a:noFill/>
        </a:ln>
      </xdr:spPr>
    </xdr:pic>
    <xdr:clientData/>
  </xdr:oneCellAnchor>
  <xdr:oneCellAnchor>
    <xdr:from>
      <xdr:col>5</xdr:col>
      <xdr:colOff>0</xdr:colOff>
      <xdr:row>291</xdr:row>
      <xdr:rowOff>119160</xdr:rowOff>
    </xdr:from>
    <xdr:ext cx="360" cy="216575"/>
    <xdr:pic>
      <xdr:nvPicPr>
        <xdr:cNvPr id="774" name="6 Imagen">
          <a:extLst>
            <a:ext uri="{FF2B5EF4-FFF2-40B4-BE49-F238E27FC236}">
              <a16:creationId xmlns:a16="http://schemas.microsoft.com/office/drawing/2014/main" id="{6E6529CE-C6EB-4C38-8B5F-E3F94005C16B}"/>
            </a:ext>
          </a:extLst>
        </xdr:cNvPr>
        <xdr:cNvPicPr/>
      </xdr:nvPicPr>
      <xdr:blipFill>
        <a:blip xmlns:r="http://schemas.openxmlformats.org/officeDocument/2006/relationships" r:embed="rId1"/>
        <a:stretch/>
      </xdr:blipFill>
      <xdr:spPr>
        <a:xfrm>
          <a:off x="5991225" y="53821110"/>
          <a:ext cx="360" cy="216575"/>
        </a:xfrm>
        <a:prstGeom prst="rect">
          <a:avLst/>
        </a:prstGeom>
        <a:ln>
          <a:noFill/>
        </a:ln>
      </xdr:spPr>
    </xdr:pic>
    <xdr:clientData/>
  </xdr:oneCellAnchor>
  <xdr:oneCellAnchor>
    <xdr:from>
      <xdr:col>5</xdr:col>
      <xdr:colOff>0</xdr:colOff>
      <xdr:row>291</xdr:row>
      <xdr:rowOff>124560</xdr:rowOff>
    </xdr:from>
    <xdr:ext cx="360" cy="254855"/>
    <xdr:pic>
      <xdr:nvPicPr>
        <xdr:cNvPr id="775" name="6 Imagen">
          <a:extLst>
            <a:ext uri="{FF2B5EF4-FFF2-40B4-BE49-F238E27FC236}">
              <a16:creationId xmlns:a16="http://schemas.microsoft.com/office/drawing/2014/main" id="{219604FE-2DB6-4728-B3BC-DD4029216665}"/>
            </a:ext>
          </a:extLst>
        </xdr:cNvPr>
        <xdr:cNvPicPr/>
      </xdr:nvPicPr>
      <xdr:blipFill>
        <a:blip xmlns:r="http://schemas.openxmlformats.org/officeDocument/2006/relationships" r:embed="rId1"/>
        <a:stretch/>
      </xdr:blipFill>
      <xdr:spPr>
        <a:xfrm>
          <a:off x="5991225" y="53826510"/>
          <a:ext cx="360" cy="254855"/>
        </a:xfrm>
        <a:prstGeom prst="rect">
          <a:avLst/>
        </a:prstGeom>
        <a:ln>
          <a:noFill/>
        </a:ln>
      </xdr:spPr>
    </xdr:pic>
    <xdr:clientData/>
  </xdr:oneCellAnchor>
  <xdr:oneCellAnchor>
    <xdr:from>
      <xdr:col>5</xdr:col>
      <xdr:colOff>0</xdr:colOff>
      <xdr:row>291</xdr:row>
      <xdr:rowOff>119160</xdr:rowOff>
    </xdr:from>
    <xdr:ext cx="360" cy="216575"/>
    <xdr:pic>
      <xdr:nvPicPr>
        <xdr:cNvPr id="776" name="6 Imagen">
          <a:extLst>
            <a:ext uri="{FF2B5EF4-FFF2-40B4-BE49-F238E27FC236}">
              <a16:creationId xmlns:a16="http://schemas.microsoft.com/office/drawing/2014/main" id="{6EB3790B-CA53-49B3-B1BF-9184DC969BDC}"/>
            </a:ext>
          </a:extLst>
        </xdr:cNvPr>
        <xdr:cNvPicPr/>
      </xdr:nvPicPr>
      <xdr:blipFill>
        <a:blip xmlns:r="http://schemas.openxmlformats.org/officeDocument/2006/relationships" r:embed="rId1"/>
        <a:stretch/>
      </xdr:blipFill>
      <xdr:spPr>
        <a:xfrm>
          <a:off x="5991225" y="53821110"/>
          <a:ext cx="360" cy="216575"/>
        </a:xfrm>
        <a:prstGeom prst="rect">
          <a:avLst/>
        </a:prstGeom>
        <a:ln>
          <a:noFill/>
        </a:ln>
      </xdr:spPr>
    </xdr:pic>
    <xdr:clientData/>
  </xdr:oneCellAnchor>
  <xdr:oneCellAnchor>
    <xdr:from>
      <xdr:col>5</xdr:col>
      <xdr:colOff>0</xdr:colOff>
      <xdr:row>291</xdr:row>
      <xdr:rowOff>124560</xdr:rowOff>
    </xdr:from>
    <xdr:ext cx="360" cy="254855"/>
    <xdr:pic>
      <xdr:nvPicPr>
        <xdr:cNvPr id="777" name="6 Imagen">
          <a:extLst>
            <a:ext uri="{FF2B5EF4-FFF2-40B4-BE49-F238E27FC236}">
              <a16:creationId xmlns:a16="http://schemas.microsoft.com/office/drawing/2014/main" id="{C918E2DF-45AC-49C1-B226-3FC3C47AF91F}"/>
            </a:ext>
          </a:extLst>
        </xdr:cNvPr>
        <xdr:cNvPicPr/>
      </xdr:nvPicPr>
      <xdr:blipFill>
        <a:blip xmlns:r="http://schemas.openxmlformats.org/officeDocument/2006/relationships" r:embed="rId1"/>
        <a:stretch/>
      </xdr:blipFill>
      <xdr:spPr>
        <a:xfrm>
          <a:off x="5991225" y="53826510"/>
          <a:ext cx="360" cy="254855"/>
        </a:xfrm>
        <a:prstGeom prst="rect">
          <a:avLst/>
        </a:prstGeom>
        <a:ln>
          <a:noFill/>
        </a:ln>
      </xdr:spPr>
    </xdr:pic>
    <xdr:clientData/>
  </xdr:oneCellAnchor>
  <xdr:oneCellAnchor>
    <xdr:from>
      <xdr:col>5</xdr:col>
      <xdr:colOff>0</xdr:colOff>
      <xdr:row>291</xdr:row>
      <xdr:rowOff>119160</xdr:rowOff>
    </xdr:from>
    <xdr:ext cx="360" cy="216575"/>
    <xdr:pic>
      <xdr:nvPicPr>
        <xdr:cNvPr id="778" name="6 Imagen">
          <a:extLst>
            <a:ext uri="{FF2B5EF4-FFF2-40B4-BE49-F238E27FC236}">
              <a16:creationId xmlns:a16="http://schemas.microsoft.com/office/drawing/2014/main" id="{7C251FE0-86FA-4E10-9263-2401CD9AA9A2}"/>
            </a:ext>
          </a:extLst>
        </xdr:cNvPr>
        <xdr:cNvPicPr/>
      </xdr:nvPicPr>
      <xdr:blipFill>
        <a:blip xmlns:r="http://schemas.openxmlformats.org/officeDocument/2006/relationships" r:embed="rId1"/>
        <a:stretch/>
      </xdr:blipFill>
      <xdr:spPr>
        <a:xfrm>
          <a:off x="5991225" y="53821110"/>
          <a:ext cx="360" cy="216575"/>
        </a:xfrm>
        <a:prstGeom prst="rect">
          <a:avLst/>
        </a:prstGeom>
        <a:ln>
          <a:noFill/>
        </a:ln>
      </xdr:spPr>
    </xdr:pic>
    <xdr:clientData/>
  </xdr:oneCellAnchor>
  <xdr:oneCellAnchor>
    <xdr:from>
      <xdr:col>5</xdr:col>
      <xdr:colOff>0</xdr:colOff>
      <xdr:row>291</xdr:row>
      <xdr:rowOff>124560</xdr:rowOff>
    </xdr:from>
    <xdr:ext cx="360" cy="254855"/>
    <xdr:pic>
      <xdr:nvPicPr>
        <xdr:cNvPr id="779" name="6 Imagen">
          <a:extLst>
            <a:ext uri="{FF2B5EF4-FFF2-40B4-BE49-F238E27FC236}">
              <a16:creationId xmlns:a16="http://schemas.microsoft.com/office/drawing/2014/main" id="{1A9E4656-9B0A-479B-A6F9-A54717CCB84E}"/>
            </a:ext>
          </a:extLst>
        </xdr:cNvPr>
        <xdr:cNvPicPr/>
      </xdr:nvPicPr>
      <xdr:blipFill>
        <a:blip xmlns:r="http://schemas.openxmlformats.org/officeDocument/2006/relationships" r:embed="rId1"/>
        <a:stretch/>
      </xdr:blipFill>
      <xdr:spPr>
        <a:xfrm>
          <a:off x="5991225" y="53826510"/>
          <a:ext cx="360" cy="254855"/>
        </a:xfrm>
        <a:prstGeom prst="rect">
          <a:avLst/>
        </a:prstGeom>
        <a:ln>
          <a:noFill/>
        </a:ln>
      </xdr:spPr>
    </xdr:pic>
    <xdr:clientData/>
  </xdr:oneCellAnchor>
  <xdr:oneCellAnchor>
    <xdr:from>
      <xdr:col>5</xdr:col>
      <xdr:colOff>0</xdr:colOff>
      <xdr:row>291</xdr:row>
      <xdr:rowOff>119160</xdr:rowOff>
    </xdr:from>
    <xdr:ext cx="360" cy="216575"/>
    <xdr:pic>
      <xdr:nvPicPr>
        <xdr:cNvPr id="780" name="6 Imagen">
          <a:extLst>
            <a:ext uri="{FF2B5EF4-FFF2-40B4-BE49-F238E27FC236}">
              <a16:creationId xmlns:a16="http://schemas.microsoft.com/office/drawing/2014/main" id="{88D955B7-5C03-4934-B06E-6F3F27D1A999}"/>
            </a:ext>
          </a:extLst>
        </xdr:cNvPr>
        <xdr:cNvPicPr/>
      </xdr:nvPicPr>
      <xdr:blipFill>
        <a:blip xmlns:r="http://schemas.openxmlformats.org/officeDocument/2006/relationships" r:embed="rId1"/>
        <a:stretch/>
      </xdr:blipFill>
      <xdr:spPr>
        <a:xfrm>
          <a:off x="5991225" y="53821110"/>
          <a:ext cx="360" cy="216575"/>
        </a:xfrm>
        <a:prstGeom prst="rect">
          <a:avLst/>
        </a:prstGeom>
        <a:ln>
          <a:noFill/>
        </a:ln>
      </xdr:spPr>
    </xdr:pic>
    <xdr:clientData/>
  </xdr:oneCellAnchor>
  <xdr:oneCellAnchor>
    <xdr:from>
      <xdr:col>5</xdr:col>
      <xdr:colOff>0</xdr:colOff>
      <xdr:row>292</xdr:row>
      <xdr:rowOff>124560</xdr:rowOff>
    </xdr:from>
    <xdr:ext cx="360" cy="254855"/>
    <xdr:pic>
      <xdr:nvPicPr>
        <xdr:cNvPr id="781" name="6 Imagen">
          <a:extLst>
            <a:ext uri="{FF2B5EF4-FFF2-40B4-BE49-F238E27FC236}">
              <a16:creationId xmlns:a16="http://schemas.microsoft.com/office/drawing/2014/main" id="{825DEDBA-4728-4EAC-908D-5E910DBEC7F6}"/>
            </a:ext>
          </a:extLst>
        </xdr:cNvPr>
        <xdr:cNvPicPr/>
      </xdr:nvPicPr>
      <xdr:blipFill>
        <a:blip xmlns:r="http://schemas.openxmlformats.org/officeDocument/2006/relationships" r:embed="rId1"/>
        <a:stretch/>
      </xdr:blipFill>
      <xdr:spPr>
        <a:xfrm>
          <a:off x="5991225" y="54055110"/>
          <a:ext cx="360" cy="254855"/>
        </a:xfrm>
        <a:prstGeom prst="rect">
          <a:avLst/>
        </a:prstGeom>
        <a:ln>
          <a:noFill/>
        </a:ln>
      </xdr:spPr>
    </xdr:pic>
    <xdr:clientData/>
  </xdr:oneCellAnchor>
  <xdr:oneCellAnchor>
    <xdr:from>
      <xdr:col>5</xdr:col>
      <xdr:colOff>0</xdr:colOff>
      <xdr:row>292</xdr:row>
      <xdr:rowOff>119160</xdr:rowOff>
    </xdr:from>
    <xdr:ext cx="360" cy="216575"/>
    <xdr:pic>
      <xdr:nvPicPr>
        <xdr:cNvPr id="782" name="6 Imagen">
          <a:extLst>
            <a:ext uri="{FF2B5EF4-FFF2-40B4-BE49-F238E27FC236}">
              <a16:creationId xmlns:a16="http://schemas.microsoft.com/office/drawing/2014/main" id="{232F1913-B675-4E31-B473-8411771756E7}"/>
            </a:ext>
          </a:extLst>
        </xdr:cNvPr>
        <xdr:cNvPicPr/>
      </xdr:nvPicPr>
      <xdr:blipFill>
        <a:blip xmlns:r="http://schemas.openxmlformats.org/officeDocument/2006/relationships" r:embed="rId1"/>
        <a:stretch/>
      </xdr:blipFill>
      <xdr:spPr>
        <a:xfrm>
          <a:off x="5991225" y="54049710"/>
          <a:ext cx="360" cy="216575"/>
        </a:xfrm>
        <a:prstGeom prst="rect">
          <a:avLst/>
        </a:prstGeom>
        <a:ln>
          <a:noFill/>
        </a:ln>
      </xdr:spPr>
    </xdr:pic>
    <xdr:clientData/>
  </xdr:oneCellAnchor>
  <xdr:oneCellAnchor>
    <xdr:from>
      <xdr:col>5</xdr:col>
      <xdr:colOff>0</xdr:colOff>
      <xdr:row>292</xdr:row>
      <xdr:rowOff>124560</xdr:rowOff>
    </xdr:from>
    <xdr:ext cx="360" cy="254855"/>
    <xdr:pic>
      <xdr:nvPicPr>
        <xdr:cNvPr id="783" name="6 Imagen">
          <a:extLst>
            <a:ext uri="{FF2B5EF4-FFF2-40B4-BE49-F238E27FC236}">
              <a16:creationId xmlns:a16="http://schemas.microsoft.com/office/drawing/2014/main" id="{950ECA42-0D6D-459F-93CE-8CF7A7DACE34}"/>
            </a:ext>
          </a:extLst>
        </xdr:cNvPr>
        <xdr:cNvPicPr/>
      </xdr:nvPicPr>
      <xdr:blipFill>
        <a:blip xmlns:r="http://schemas.openxmlformats.org/officeDocument/2006/relationships" r:embed="rId1"/>
        <a:stretch/>
      </xdr:blipFill>
      <xdr:spPr>
        <a:xfrm>
          <a:off x="5991225" y="54055110"/>
          <a:ext cx="360" cy="254855"/>
        </a:xfrm>
        <a:prstGeom prst="rect">
          <a:avLst/>
        </a:prstGeom>
        <a:ln>
          <a:noFill/>
        </a:ln>
      </xdr:spPr>
    </xdr:pic>
    <xdr:clientData/>
  </xdr:oneCellAnchor>
  <xdr:oneCellAnchor>
    <xdr:from>
      <xdr:col>5</xdr:col>
      <xdr:colOff>0</xdr:colOff>
      <xdr:row>292</xdr:row>
      <xdr:rowOff>119160</xdr:rowOff>
    </xdr:from>
    <xdr:ext cx="360" cy="216575"/>
    <xdr:pic>
      <xdr:nvPicPr>
        <xdr:cNvPr id="784" name="6 Imagen">
          <a:extLst>
            <a:ext uri="{FF2B5EF4-FFF2-40B4-BE49-F238E27FC236}">
              <a16:creationId xmlns:a16="http://schemas.microsoft.com/office/drawing/2014/main" id="{DF9D2E87-5BD0-4BD6-9CAB-29123DAD2BA8}"/>
            </a:ext>
          </a:extLst>
        </xdr:cNvPr>
        <xdr:cNvPicPr/>
      </xdr:nvPicPr>
      <xdr:blipFill>
        <a:blip xmlns:r="http://schemas.openxmlformats.org/officeDocument/2006/relationships" r:embed="rId1"/>
        <a:stretch/>
      </xdr:blipFill>
      <xdr:spPr>
        <a:xfrm>
          <a:off x="5991225" y="54049710"/>
          <a:ext cx="360" cy="216575"/>
        </a:xfrm>
        <a:prstGeom prst="rect">
          <a:avLst/>
        </a:prstGeom>
        <a:ln>
          <a:noFill/>
        </a:ln>
      </xdr:spPr>
    </xdr:pic>
    <xdr:clientData/>
  </xdr:oneCellAnchor>
  <xdr:oneCellAnchor>
    <xdr:from>
      <xdr:col>5</xdr:col>
      <xdr:colOff>0</xdr:colOff>
      <xdr:row>292</xdr:row>
      <xdr:rowOff>124560</xdr:rowOff>
    </xdr:from>
    <xdr:ext cx="360" cy="254855"/>
    <xdr:pic>
      <xdr:nvPicPr>
        <xdr:cNvPr id="785" name="6 Imagen">
          <a:extLst>
            <a:ext uri="{FF2B5EF4-FFF2-40B4-BE49-F238E27FC236}">
              <a16:creationId xmlns:a16="http://schemas.microsoft.com/office/drawing/2014/main" id="{CF3EAED3-15E4-4D5C-9EBB-05BDDD6B6DB9}"/>
            </a:ext>
          </a:extLst>
        </xdr:cNvPr>
        <xdr:cNvPicPr/>
      </xdr:nvPicPr>
      <xdr:blipFill>
        <a:blip xmlns:r="http://schemas.openxmlformats.org/officeDocument/2006/relationships" r:embed="rId1"/>
        <a:stretch/>
      </xdr:blipFill>
      <xdr:spPr>
        <a:xfrm>
          <a:off x="5991225" y="54055110"/>
          <a:ext cx="360" cy="254855"/>
        </a:xfrm>
        <a:prstGeom prst="rect">
          <a:avLst/>
        </a:prstGeom>
        <a:ln>
          <a:noFill/>
        </a:ln>
      </xdr:spPr>
    </xdr:pic>
    <xdr:clientData/>
  </xdr:oneCellAnchor>
  <xdr:oneCellAnchor>
    <xdr:from>
      <xdr:col>5</xdr:col>
      <xdr:colOff>0</xdr:colOff>
      <xdr:row>292</xdr:row>
      <xdr:rowOff>119160</xdr:rowOff>
    </xdr:from>
    <xdr:ext cx="360" cy="216575"/>
    <xdr:pic>
      <xdr:nvPicPr>
        <xdr:cNvPr id="786" name="6 Imagen">
          <a:extLst>
            <a:ext uri="{FF2B5EF4-FFF2-40B4-BE49-F238E27FC236}">
              <a16:creationId xmlns:a16="http://schemas.microsoft.com/office/drawing/2014/main" id="{16A966BC-5F05-400E-AA7A-1E66A3B951DB}"/>
            </a:ext>
          </a:extLst>
        </xdr:cNvPr>
        <xdr:cNvPicPr/>
      </xdr:nvPicPr>
      <xdr:blipFill>
        <a:blip xmlns:r="http://schemas.openxmlformats.org/officeDocument/2006/relationships" r:embed="rId1"/>
        <a:stretch/>
      </xdr:blipFill>
      <xdr:spPr>
        <a:xfrm>
          <a:off x="5991225" y="54049710"/>
          <a:ext cx="360" cy="216575"/>
        </a:xfrm>
        <a:prstGeom prst="rect">
          <a:avLst/>
        </a:prstGeom>
        <a:ln>
          <a:noFill/>
        </a:ln>
      </xdr:spPr>
    </xdr:pic>
    <xdr:clientData/>
  </xdr:oneCellAnchor>
  <xdr:oneCellAnchor>
    <xdr:from>
      <xdr:col>5</xdr:col>
      <xdr:colOff>0</xdr:colOff>
      <xdr:row>292</xdr:row>
      <xdr:rowOff>124560</xdr:rowOff>
    </xdr:from>
    <xdr:ext cx="360" cy="254855"/>
    <xdr:pic>
      <xdr:nvPicPr>
        <xdr:cNvPr id="787" name="6 Imagen">
          <a:extLst>
            <a:ext uri="{FF2B5EF4-FFF2-40B4-BE49-F238E27FC236}">
              <a16:creationId xmlns:a16="http://schemas.microsoft.com/office/drawing/2014/main" id="{B648838F-7786-4431-97DF-E61E95A3F199}"/>
            </a:ext>
          </a:extLst>
        </xdr:cNvPr>
        <xdr:cNvPicPr/>
      </xdr:nvPicPr>
      <xdr:blipFill>
        <a:blip xmlns:r="http://schemas.openxmlformats.org/officeDocument/2006/relationships" r:embed="rId1"/>
        <a:stretch/>
      </xdr:blipFill>
      <xdr:spPr>
        <a:xfrm>
          <a:off x="5991225" y="54055110"/>
          <a:ext cx="360" cy="254855"/>
        </a:xfrm>
        <a:prstGeom prst="rect">
          <a:avLst/>
        </a:prstGeom>
        <a:ln>
          <a:noFill/>
        </a:ln>
      </xdr:spPr>
    </xdr:pic>
    <xdr:clientData/>
  </xdr:oneCellAnchor>
  <xdr:oneCellAnchor>
    <xdr:from>
      <xdr:col>5</xdr:col>
      <xdr:colOff>0</xdr:colOff>
      <xdr:row>292</xdr:row>
      <xdr:rowOff>119160</xdr:rowOff>
    </xdr:from>
    <xdr:ext cx="360" cy="216575"/>
    <xdr:pic>
      <xdr:nvPicPr>
        <xdr:cNvPr id="788" name="6 Imagen">
          <a:extLst>
            <a:ext uri="{FF2B5EF4-FFF2-40B4-BE49-F238E27FC236}">
              <a16:creationId xmlns:a16="http://schemas.microsoft.com/office/drawing/2014/main" id="{B0F5745D-40A7-49C6-AD60-473C9F64ECF1}"/>
            </a:ext>
          </a:extLst>
        </xdr:cNvPr>
        <xdr:cNvPicPr/>
      </xdr:nvPicPr>
      <xdr:blipFill>
        <a:blip xmlns:r="http://schemas.openxmlformats.org/officeDocument/2006/relationships" r:embed="rId1"/>
        <a:stretch/>
      </xdr:blipFill>
      <xdr:spPr>
        <a:xfrm>
          <a:off x="5991225" y="54049710"/>
          <a:ext cx="360" cy="216575"/>
        </a:xfrm>
        <a:prstGeom prst="rect">
          <a:avLst/>
        </a:prstGeom>
        <a:ln>
          <a:noFill/>
        </a:ln>
      </xdr:spPr>
    </xdr:pic>
    <xdr:clientData/>
  </xdr:oneCellAnchor>
  <xdr:oneCellAnchor>
    <xdr:from>
      <xdr:col>5</xdr:col>
      <xdr:colOff>0</xdr:colOff>
      <xdr:row>293</xdr:row>
      <xdr:rowOff>124560</xdr:rowOff>
    </xdr:from>
    <xdr:ext cx="360" cy="254855"/>
    <xdr:pic>
      <xdr:nvPicPr>
        <xdr:cNvPr id="789" name="6 Imagen">
          <a:extLst>
            <a:ext uri="{FF2B5EF4-FFF2-40B4-BE49-F238E27FC236}">
              <a16:creationId xmlns:a16="http://schemas.microsoft.com/office/drawing/2014/main" id="{D2C51430-DC4E-4B37-B2B7-6EE19ADB996A}"/>
            </a:ext>
          </a:extLst>
        </xdr:cNvPr>
        <xdr:cNvPicPr/>
      </xdr:nvPicPr>
      <xdr:blipFill>
        <a:blip xmlns:r="http://schemas.openxmlformats.org/officeDocument/2006/relationships" r:embed="rId1"/>
        <a:stretch/>
      </xdr:blipFill>
      <xdr:spPr>
        <a:xfrm>
          <a:off x="5991225" y="54283710"/>
          <a:ext cx="360" cy="254855"/>
        </a:xfrm>
        <a:prstGeom prst="rect">
          <a:avLst/>
        </a:prstGeom>
        <a:ln>
          <a:noFill/>
        </a:ln>
      </xdr:spPr>
    </xdr:pic>
    <xdr:clientData/>
  </xdr:oneCellAnchor>
  <xdr:oneCellAnchor>
    <xdr:from>
      <xdr:col>5</xdr:col>
      <xdr:colOff>0</xdr:colOff>
      <xdr:row>293</xdr:row>
      <xdr:rowOff>119160</xdr:rowOff>
    </xdr:from>
    <xdr:ext cx="360" cy="216575"/>
    <xdr:pic>
      <xdr:nvPicPr>
        <xdr:cNvPr id="790" name="6 Imagen">
          <a:extLst>
            <a:ext uri="{FF2B5EF4-FFF2-40B4-BE49-F238E27FC236}">
              <a16:creationId xmlns:a16="http://schemas.microsoft.com/office/drawing/2014/main" id="{F1CD1C3E-4416-4862-B278-45076E3437D9}"/>
            </a:ext>
          </a:extLst>
        </xdr:cNvPr>
        <xdr:cNvPicPr/>
      </xdr:nvPicPr>
      <xdr:blipFill>
        <a:blip xmlns:r="http://schemas.openxmlformats.org/officeDocument/2006/relationships" r:embed="rId1"/>
        <a:stretch/>
      </xdr:blipFill>
      <xdr:spPr>
        <a:xfrm>
          <a:off x="5991225" y="54278310"/>
          <a:ext cx="360" cy="216575"/>
        </a:xfrm>
        <a:prstGeom prst="rect">
          <a:avLst/>
        </a:prstGeom>
        <a:ln>
          <a:noFill/>
        </a:ln>
      </xdr:spPr>
    </xdr:pic>
    <xdr:clientData/>
  </xdr:oneCellAnchor>
  <xdr:oneCellAnchor>
    <xdr:from>
      <xdr:col>5</xdr:col>
      <xdr:colOff>0</xdr:colOff>
      <xdr:row>293</xdr:row>
      <xdr:rowOff>124560</xdr:rowOff>
    </xdr:from>
    <xdr:ext cx="360" cy="254855"/>
    <xdr:pic>
      <xdr:nvPicPr>
        <xdr:cNvPr id="791" name="6 Imagen">
          <a:extLst>
            <a:ext uri="{FF2B5EF4-FFF2-40B4-BE49-F238E27FC236}">
              <a16:creationId xmlns:a16="http://schemas.microsoft.com/office/drawing/2014/main" id="{4BD586CF-D0E1-40C6-BF4B-FC914A340B94}"/>
            </a:ext>
          </a:extLst>
        </xdr:cNvPr>
        <xdr:cNvPicPr/>
      </xdr:nvPicPr>
      <xdr:blipFill>
        <a:blip xmlns:r="http://schemas.openxmlformats.org/officeDocument/2006/relationships" r:embed="rId1"/>
        <a:stretch/>
      </xdr:blipFill>
      <xdr:spPr>
        <a:xfrm>
          <a:off x="5991225" y="54283710"/>
          <a:ext cx="360" cy="254855"/>
        </a:xfrm>
        <a:prstGeom prst="rect">
          <a:avLst/>
        </a:prstGeom>
        <a:ln>
          <a:noFill/>
        </a:ln>
      </xdr:spPr>
    </xdr:pic>
    <xdr:clientData/>
  </xdr:oneCellAnchor>
  <xdr:oneCellAnchor>
    <xdr:from>
      <xdr:col>5</xdr:col>
      <xdr:colOff>0</xdr:colOff>
      <xdr:row>293</xdr:row>
      <xdr:rowOff>119160</xdr:rowOff>
    </xdr:from>
    <xdr:ext cx="360" cy="216575"/>
    <xdr:pic>
      <xdr:nvPicPr>
        <xdr:cNvPr id="792" name="6 Imagen">
          <a:extLst>
            <a:ext uri="{FF2B5EF4-FFF2-40B4-BE49-F238E27FC236}">
              <a16:creationId xmlns:a16="http://schemas.microsoft.com/office/drawing/2014/main" id="{7D0025D7-D362-4643-B6D7-187B8F77BCF9}"/>
            </a:ext>
          </a:extLst>
        </xdr:cNvPr>
        <xdr:cNvPicPr/>
      </xdr:nvPicPr>
      <xdr:blipFill>
        <a:blip xmlns:r="http://schemas.openxmlformats.org/officeDocument/2006/relationships" r:embed="rId1"/>
        <a:stretch/>
      </xdr:blipFill>
      <xdr:spPr>
        <a:xfrm>
          <a:off x="5991225" y="54278310"/>
          <a:ext cx="360" cy="216575"/>
        </a:xfrm>
        <a:prstGeom prst="rect">
          <a:avLst/>
        </a:prstGeom>
        <a:ln>
          <a:noFill/>
        </a:ln>
      </xdr:spPr>
    </xdr:pic>
    <xdr:clientData/>
  </xdr:oneCellAnchor>
  <xdr:oneCellAnchor>
    <xdr:from>
      <xdr:col>5</xdr:col>
      <xdr:colOff>0</xdr:colOff>
      <xdr:row>293</xdr:row>
      <xdr:rowOff>124560</xdr:rowOff>
    </xdr:from>
    <xdr:ext cx="360" cy="254855"/>
    <xdr:pic>
      <xdr:nvPicPr>
        <xdr:cNvPr id="793" name="6 Imagen">
          <a:extLst>
            <a:ext uri="{FF2B5EF4-FFF2-40B4-BE49-F238E27FC236}">
              <a16:creationId xmlns:a16="http://schemas.microsoft.com/office/drawing/2014/main" id="{AA197A72-A150-4700-9AF3-30461F72CE91}"/>
            </a:ext>
          </a:extLst>
        </xdr:cNvPr>
        <xdr:cNvPicPr/>
      </xdr:nvPicPr>
      <xdr:blipFill>
        <a:blip xmlns:r="http://schemas.openxmlformats.org/officeDocument/2006/relationships" r:embed="rId1"/>
        <a:stretch/>
      </xdr:blipFill>
      <xdr:spPr>
        <a:xfrm>
          <a:off x="5991225" y="54283710"/>
          <a:ext cx="360" cy="254855"/>
        </a:xfrm>
        <a:prstGeom prst="rect">
          <a:avLst/>
        </a:prstGeom>
        <a:ln>
          <a:noFill/>
        </a:ln>
      </xdr:spPr>
    </xdr:pic>
    <xdr:clientData/>
  </xdr:oneCellAnchor>
  <xdr:oneCellAnchor>
    <xdr:from>
      <xdr:col>5</xdr:col>
      <xdr:colOff>0</xdr:colOff>
      <xdr:row>293</xdr:row>
      <xdr:rowOff>119160</xdr:rowOff>
    </xdr:from>
    <xdr:ext cx="360" cy="216575"/>
    <xdr:pic>
      <xdr:nvPicPr>
        <xdr:cNvPr id="794" name="6 Imagen">
          <a:extLst>
            <a:ext uri="{FF2B5EF4-FFF2-40B4-BE49-F238E27FC236}">
              <a16:creationId xmlns:a16="http://schemas.microsoft.com/office/drawing/2014/main" id="{4C5E536E-15E5-43B0-B783-CFC0545FE62F}"/>
            </a:ext>
          </a:extLst>
        </xdr:cNvPr>
        <xdr:cNvPicPr/>
      </xdr:nvPicPr>
      <xdr:blipFill>
        <a:blip xmlns:r="http://schemas.openxmlformats.org/officeDocument/2006/relationships" r:embed="rId1"/>
        <a:stretch/>
      </xdr:blipFill>
      <xdr:spPr>
        <a:xfrm>
          <a:off x="5991225" y="54278310"/>
          <a:ext cx="360" cy="216575"/>
        </a:xfrm>
        <a:prstGeom prst="rect">
          <a:avLst/>
        </a:prstGeom>
        <a:ln>
          <a:noFill/>
        </a:ln>
      </xdr:spPr>
    </xdr:pic>
    <xdr:clientData/>
  </xdr:oneCellAnchor>
  <xdr:oneCellAnchor>
    <xdr:from>
      <xdr:col>5</xdr:col>
      <xdr:colOff>0</xdr:colOff>
      <xdr:row>293</xdr:row>
      <xdr:rowOff>124560</xdr:rowOff>
    </xdr:from>
    <xdr:ext cx="360" cy="254855"/>
    <xdr:pic>
      <xdr:nvPicPr>
        <xdr:cNvPr id="795" name="6 Imagen">
          <a:extLst>
            <a:ext uri="{FF2B5EF4-FFF2-40B4-BE49-F238E27FC236}">
              <a16:creationId xmlns:a16="http://schemas.microsoft.com/office/drawing/2014/main" id="{191D838A-FA8F-4E77-9DAC-383BE4383CAF}"/>
            </a:ext>
          </a:extLst>
        </xdr:cNvPr>
        <xdr:cNvPicPr/>
      </xdr:nvPicPr>
      <xdr:blipFill>
        <a:blip xmlns:r="http://schemas.openxmlformats.org/officeDocument/2006/relationships" r:embed="rId1"/>
        <a:stretch/>
      </xdr:blipFill>
      <xdr:spPr>
        <a:xfrm>
          <a:off x="5991225" y="54283710"/>
          <a:ext cx="360" cy="254855"/>
        </a:xfrm>
        <a:prstGeom prst="rect">
          <a:avLst/>
        </a:prstGeom>
        <a:ln>
          <a:noFill/>
        </a:ln>
      </xdr:spPr>
    </xdr:pic>
    <xdr:clientData/>
  </xdr:oneCellAnchor>
  <xdr:oneCellAnchor>
    <xdr:from>
      <xdr:col>5</xdr:col>
      <xdr:colOff>0</xdr:colOff>
      <xdr:row>293</xdr:row>
      <xdr:rowOff>119160</xdr:rowOff>
    </xdr:from>
    <xdr:ext cx="360" cy="216575"/>
    <xdr:pic>
      <xdr:nvPicPr>
        <xdr:cNvPr id="796" name="6 Imagen">
          <a:extLst>
            <a:ext uri="{FF2B5EF4-FFF2-40B4-BE49-F238E27FC236}">
              <a16:creationId xmlns:a16="http://schemas.microsoft.com/office/drawing/2014/main" id="{ED2D065B-9D90-4BE7-AC92-A69718DEB7F1}"/>
            </a:ext>
          </a:extLst>
        </xdr:cNvPr>
        <xdr:cNvPicPr/>
      </xdr:nvPicPr>
      <xdr:blipFill>
        <a:blip xmlns:r="http://schemas.openxmlformats.org/officeDocument/2006/relationships" r:embed="rId1"/>
        <a:stretch/>
      </xdr:blipFill>
      <xdr:spPr>
        <a:xfrm>
          <a:off x="5991225" y="54278310"/>
          <a:ext cx="360" cy="216575"/>
        </a:xfrm>
        <a:prstGeom prst="rect">
          <a:avLst/>
        </a:prstGeom>
        <a:ln>
          <a:noFill/>
        </a:ln>
      </xdr:spPr>
    </xdr:pic>
    <xdr:clientData/>
  </xdr:oneCellAnchor>
  <xdr:oneCellAnchor>
    <xdr:from>
      <xdr:col>5</xdr:col>
      <xdr:colOff>0</xdr:colOff>
      <xdr:row>294</xdr:row>
      <xdr:rowOff>124560</xdr:rowOff>
    </xdr:from>
    <xdr:ext cx="360" cy="254855"/>
    <xdr:pic>
      <xdr:nvPicPr>
        <xdr:cNvPr id="797" name="6 Imagen">
          <a:extLst>
            <a:ext uri="{FF2B5EF4-FFF2-40B4-BE49-F238E27FC236}">
              <a16:creationId xmlns:a16="http://schemas.microsoft.com/office/drawing/2014/main" id="{5F61C8CA-BDE4-473E-982F-1A8027B29E2C}"/>
            </a:ext>
          </a:extLst>
        </xdr:cNvPr>
        <xdr:cNvPicPr/>
      </xdr:nvPicPr>
      <xdr:blipFill>
        <a:blip xmlns:r="http://schemas.openxmlformats.org/officeDocument/2006/relationships" r:embed="rId1"/>
        <a:stretch/>
      </xdr:blipFill>
      <xdr:spPr>
        <a:xfrm>
          <a:off x="5991225" y="54512310"/>
          <a:ext cx="360" cy="254855"/>
        </a:xfrm>
        <a:prstGeom prst="rect">
          <a:avLst/>
        </a:prstGeom>
        <a:ln>
          <a:noFill/>
        </a:ln>
      </xdr:spPr>
    </xdr:pic>
    <xdr:clientData/>
  </xdr:oneCellAnchor>
  <xdr:oneCellAnchor>
    <xdr:from>
      <xdr:col>5</xdr:col>
      <xdr:colOff>0</xdr:colOff>
      <xdr:row>294</xdr:row>
      <xdr:rowOff>119160</xdr:rowOff>
    </xdr:from>
    <xdr:ext cx="360" cy="216575"/>
    <xdr:pic>
      <xdr:nvPicPr>
        <xdr:cNvPr id="798" name="6 Imagen">
          <a:extLst>
            <a:ext uri="{FF2B5EF4-FFF2-40B4-BE49-F238E27FC236}">
              <a16:creationId xmlns:a16="http://schemas.microsoft.com/office/drawing/2014/main" id="{06FD11A7-6C5A-4851-A9BD-82A96FCF4ED9}"/>
            </a:ext>
          </a:extLst>
        </xdr:cNvPr>
        <xdr:cNvPicPr/>
      </xdr:nvPicPr>
      <xdr:blipFill>
        <a:blip xmlns:r="http://schemas.openxmlformats.org/officeDocument/2006/relationships" r:embed="rId1"/>
        <a:stretch/>
      </xdr:blipFill>
      <xdr:spPr>
        <a:xfrm>
          <a:off x="5991225" y="54506910"/>
          <a:ext cx="360" cy="216575"/>
        </a:xfrm>
        <a:prstGeom prst="rect">
          <a:avLst/>
        </a:prstGeom>
        <a:ln>
          <a:noFill/>
        </a:ln>
      </xdr:spPr>
    </xdr:pic>
    <xdr:clientData/>
  </xdr:oneCellAnchor>
  <xdr:oneCellAnchor>
    <xdr:from>
      <xdr:col>5</xdr:col>
      <xdr:colOff>0</xdr:colOff>
      <xdr:row>294</xdr:row>
      <xdr:rowOff>124560</xdr:rowOff>
    </xdr:from>
    <xdr:ext cx="360" cy="254855"/>
    <xdr:pic>
      <xdr:nvPicPr>
        <xdr:cNvPr id="799" name="6 Imagen">
          <a:extLst>
            <a:ext uri="{FF2B5EF4-FFF2-40B4-BE49-F238E27FC236}">
              <a16:creationId xmlns:a16="http://schemas.microsoft.com/office/drawing/2014/main" id="{CA60EE81-DA60-4315-99A6-39A294048CAB}"/>
            </a:ext>
          </a:extLst>
        </xdr:cNvPr>
        <xdr:cNvPicPr/>
      </xdr:nvPicPr>
      <xdr:blipFill>
        <a:blip xmlns:r="http://schemas.openxmlformats.org/officeDocument/2006/relationships" r:embed="rId1"/>
        <a:stretch/>
      </xdr:blipFill>
      <xdr:spPr>
        <a:xfrm>
          <a:off x="5991225" y="54512310"/>
          <a:ext cx="360" cy="254855"/>
        </a:xfrm>
        <a:prstGeom prst="rect">
          <a:avLst/>
        </a:prstGeom>
        <a:ln>
          <a:noFill/>
        </a:ln>
      </xdr:spPr>
    </xdr:pic>
    <xdr:clientData/>
  </xdr:oneCellAnchor>
  <xdr:oneCellAnchor>
    <xdr:from>
      <xdr:col>5</xdr:col>
      <xdr:colOff>0</xdr:colOff>
      <xdr:row>294</xdr:row>
      <xdr:rowOff>119160</xdr:rowOff>
    </xdr:from>
    <xdr:ext cx="360" cy="216575"/>
    <xdr:pic>
      <xdr:nvPicPr>
        <xdr:cNvPr id="800" name="6 Imagen">
          <a:extLst>
            <a:ext uri="{FF2B5EF4-FFF2-40B4-BE49-F238E27FC236}">
              <a16:creationId xmlns:a16="http://schemas.microsoft.com/office/drawing/2014/main" id="{03E924C8-FC2E-446E-BCB9-09A07BF42973}"/>
            </a:ext>
          </a:extLst>
        </xdr:cNvPr>
        <xdr:cNvPicPr/>
      </xdr:nvPicPr>
      <xdr:blipFill>
        <a:blip xmlns:r="http://schemas.openxmlformats.org/officeDocument/2006/relationships" r:embed="rId1"/>
        <a:stretch/>
      </xdr:blipFill>
      <xdr:spPr>
        <a:xfrm>
          <a:off x="5991225" y="54506910"/>
          <a:ext cx="360" cy="216575"/>
        </a:xfrm>
        <a:prstGeom prst="rect">
          <a:avLst/>
        </a:prstGeom>
        <a:ln>
          <a:noFill/>
        </a:ln>
      </xdr:spPr>
    </xdr:pic>
    <xdr:clientData/>
  </xdr:oneCellAnchor>
  <xdr:oneCellAnchor>
    <xdr:from>
      <xdr:col>5</xdr:col>
      <xdr:colOff>0</xdr:colOff>
      <xdr:row>294</xdr:row>
      <xdr:rowOff>124560</xdr:rowOff>
    </xdr:from>
    <xdr:ext cx="360" cy="254855"/>
    <xdr:pic>
      <xdr:nvPicPr>
        <xdr:cNvPr id="801" name="6 Imagen">
          <a:extLst>
            <a:ext uri="{FF2B5EF4-FFF2-40B4-BE49-F238E27FC236}">
              <a16:creationId xmlns:a16="http://schemas.microsoft.com/office/drawing/2014/main" id="{40137621-FF23-4C86-8148-2669B8389E84}"/>
            </a:ext>
          </a:extLst>
        </xdr:cNvPr>
        <xdr:cNvPicPr/>
      </xdr:nvPicPr>
      <xdr:blipFill>
        <a:blip xmlns:r="http://schemas.openxmlformats.org/officeDocument/2006/relationships" r:embed="rId1"/>
        <a:stretch/>
      </xdr:blipFill>
      <xdr:spPr>
        <a:xfrm>
          <a:off x="5991225" y="54512310"/>
          <a:ext cx="360" cy="254855"/>
        </a:xfrm>
        <a:prstGeom prst="rect">
          <a:avLst/>
        </a:prstGeom>
        <a:ln>
          <a:noFill/>
        </a:ln>
      </xdr:spPr>
    </xdr:pic>
    <xdr:clientData/>
  </xdr:oneCellAnchor>
  <xdr:oneCellAnchor>
    <xdr:from>
      <xdr:col>5</xdr:col>
      <xdr:colOff>0</xdr:colOff>
      <xdr:row>294</xdr:row>
      <xdr:rowOff>119160</xdr:rowOff>
    </xdr:from>
    <xdr:ext cx="360" cy="216575"/>
    <xdr:pic>
      <xdr:nvPicPr>
        <xdr:cNvPr id="802" name="6 Imagen">
          <a:extLst>
            <a:ext uri="{FF2B5EF4-FFF2-40B4-BE49-F238E27FC236}">
              <a16:creationId xmlns:a16="http://schemas.microsoft.com/office/drawing/2014/main" id="{87F039DE-8B7E-478A-A5F9-79E2E26AC8A4}"/>
            </a:ext>
          </a:extLst>
        </xdr:cNvPr>
        <xdr:cNvPicPr/>
      </xdr:nvPicPr>
      <xdr:blipFill>
        <a:blip xmlns:r="http://schemas.openxmlformats.org/officeDocument/2006/relationships" r:embed="rId1"/>
        <a:stretch/>
      </xdr:blipFill>
      <xdr:spPr>
        <a:xfrm>
          <a:off x="5991225" y="54506910"/>
          <a:ext cx="360" cy="216575"/>
        </a:xfrm>
        <a:prstGeom prst="rect">
          <a:avLst/>
        </a:prstGeom>
        <a:ln>
          <a:noFill/>
        </a:ln>
      </xdr:spPr>
    </xdr:pic>
    <xdr:clientData/>
  </xdr:oneCellAnchor>
  <xdr:oneCellAnchor>
    <xdr:from>
      <xdr:col>5</xdr:col>
      <xdr:colOff>0</xdr:colOff>
      <xdr:row>294</xdr:row>
      <xdr:rowOff>124560</xdr:rowOff>
    </xdr:from>
    <xdr:ext cx="360" cy="254855"/>
    <xdr:pic>
      <xdr:nvPicPr>
        <xdr:cNvPr id="803" name="6 Imagen">
          <a:extLst>
            <a:ext uri="{FF2B5EF4-FFF2-40B4-BE49-F238E27FC236}">
              <a16:creationId xmlns:a16="http://schemas.microsoft.com/office/drawing/2014/main" id="{D54711C1-1B1E-4E34-909D-839F32ED6799}"/>
            </a:ext>
          </a:extLst>
        </xdr:cNvPr>
        <xdr:cNvPicPr/>
      </xdr:nvPicPr>
      <xdr:blipFill>
        <a:blip xmlns:r="http://schemas.openxmlformats.org/officeDocument/2006/relationships" r:embed="rId1"/>
        <a:stretch/>
      </xdr:blipFill>
      <xdr:spPr>
        <a:xfrm>
          <a:off x="5991225" y="54512310"/>
          <a:ext cx="360" cy="254855"/>
        </a:xfrm>
        <a:prstGeom prst="rect">
          <a:avLst/>
        </a:prstGeom>
        <a:ln>
          <a:noFill/>
        </a:ln>
      </xdr:spPr>
    </xdr:pic>
    <xdr:clientData/>
  </xdr:oneCellAnchor>
  <xdr:oneCellAnchor>
    <xdr:from>
      <xdr:col>5</xdr:col>
      <xdr:colOff>0</xdr:colOff>
      <xdr:row>294</xdr:row>
      <xdr:rowOff>119160</xdr:rowOff>
    </xdr:from>
    <xdr:ext cx="360" cy="216575"/>
    <xdr:pic>
      <xdr:nvPicPr>
        <xdr:cNvPr id="804" name="6 Imagen">
          <a:extLst>
            <a:ext uri="{FF2B5EF4-FFF2-40B4-BE49-F238E27FC236}">
              <a16:creationId xmlns:a16="http://schemas.microsoft.com/office/drawing/2014/main" id="{5144BBBF-0223-47E8-B93E-96A59F9800F4}"/>
            </a:ext>
          </a:extLst>
        </xdr:cNvPr>
        <xdr:cNvPicPr/>
      </xdr:nvPicPr>
      <xdr:blipFill>
        <a:blip xmlns:r="http://schemas.openxmlformats.org/officeDocument/2006/relationships" r:embed="rId1"/>
        <a:stretch/>
      </xdr:blipFill>
      <xdr:spPr>
        <a:xfrm>
          <a:off x="5991225" y="54506910"/>
          <a:ext cx="360" cy="216575"/>
        </a:xfrm>
        <a:prstGeom prst="rect">
          <a:avLst/>
        </a:prstGeom>
        <a:ln>
          <a:noFill/>
        </a:ln>
      </xdr:spPr>
    </xdr:pic>
    <xdr:clientData/>
  </xdr:oneCellAnchor>
  <xdr:oneCellAnchor>
    <xdr:from>
      <xdr:col>5</xdr:col>
      <xdr:colOff>0</xdr:colOff>
      <xdr:row>295</xdr:row>
      <xdr:rowOff>124560</xdr:rowOff>
    </xdr:from>
    <xdr:ext cx="360" cy="254855"/>
    <xdr:pic>
      <xdr:nvPicPr>
        <xdr:cNvPr id="805" name="6 Imagen">
          <a:extLst>
            <a:ext uri="{FF2B5EF4-FFF2-40B4-BE49-F238E27FC236}">
              <a16:creationId xmlns:a16="http://schemas.microsoft.com/office/drawing/2014/main" id="{AE9CFF33-0E19-4060-9057-157A580D05B4}"/>
            </a:ext>
          </a:extLst>
        </xdr:cNvPr>
        <xdr:cNvPicPr/>
      </xdr:nvPicPr>
      <xdr:blipFill>
        <a:blip xmlns:r="http://schemas.openxmlformats.org/officeDocument/2006/relationships" r:embed="rId1"/>
        <a:stretch/>
      </xdr:blipFill>
      <xdr:spPr>
        <a:xfrm>
          <a:off x="5991225" y="54740910"/>
          <a:ext cx="360" cy="254855"/>
        </a:xfrm>
        <a:prstGeom prst="rect">
          <a:avLst/>
        </a:prstGeom>
        <a:ln>
          <a:noFill/>
        </a:ln>
      </xdr:spPr>
    </xdr:pic>
    <xdr:clientData/>
  </xdr:oneCellAnchor>
  <xdr:oneCellAnchor>
    <xdr:from>
      <xdr:col>5</xdr:col>
      <xdr:colOff>0</xdr:colOff>
      <xdr:row>295</xdr:row>
      <xdr:rowOff>119160</xdr:rowOff>
    </xdr:from>
    <xdr:ext cx="360" cy="216575"/>
    <xdr:pic>
      <xdr:nvPicPr>
        <xdr:cNvPr id="806" name="6 Imagen">
          <a:extLst>
            <a:ext uri="{FF2B5EF4-FFF2-40B4-BE49-F238E27FC236}">
              <a16:creationId xmlns:a16="http://schemas.microsoft.com/office/drawing/2014/main" id="{9CDD0052-20FD-4203-9EB5-9E3B6D8D4AE4}"/>
            </a:ext>
          </a:extLst>
        </xdr:cNvPr>
        <xdr:cNvPicPr/>
      </xdr:nvPicPr>
      <xdr:blipFill>
        <a:blip xmlns:r="http://schemas.openxmlformats.org/officeDocument/2006/relationships" r:embed="rId1"/>
        <a:stretch/>
      </xdr:blipFill>
      <xdr:spPr>
        <a:xfrm>
          <a:off x="5991225" y="54735510"/>
          <a:ext cx="360" cy="216575"/>
        </a:xfrm>
        <a:prstGeom prst="rect">
          <a:avLst/>
        </a:prstGeom>
        <a:ln>
          <a:noFill/>
        </a:ln>
      </xdr:spPr>
    </xdr:pic>
    <xdr:clientData/>
  </xdr:oneCellAnchor>
  <xdr:oneCellAnchor>
    <xdr:from>
      <xdr:col>5</xdr:col>
      <xdr:colOff>0</xdr:colOff>
      <xdr:row>295</xdr:row>
      <xdr:rowOff>124560</xdr:rowOff>
    </xdr:from>
    <xdr:ext cx="360" cy="254855"/>
    <xdr:pic>
      <xdr:nvPicPr>
        <xdr:cNvPr id="807" name="6 Imagen">
          <a:extLst>
            <a:ext uri="{FF2B5EF4-FFF2-40B4-BE49-F238E27FC236}">
              <a16:creationId xmlns:a16="http://schemas.microsoft.com/office/drawing/2014/main" id="{E48B66D6-DB17-4C69-8BCE-C9E4088F8E48}"/>
            </a:ext>
          </a:extLst>
        </xdr:cNvPr>
        <xdr:cNvPicPr/>
      </xdr:nvPicPr>
      <xdr:blipFill>
        <a:blip xmlns:r="http://schemas.openxmlformats.org/officeDocument/2006/relationships" r:embed="rId1"/>
        <a:stretch/>
      </xdr:blipFill>
      <xdr:spPr>
        <a:xfrm>
          <a:off x="5991225" y="54740910"/>
          <a:ext cx="360" cy="254855"/>
        </a:xfrm>
        <a:prstGeom prst="rect">
          <a:avLst/>
        </a:prstGeom>
        <a:ln>
          <a:noFill/>
        </a:ln>
      </xdr:spPr>
    </xdr:pic>
    <xdr:clientData/>
  </xdr:oneCellAnchor>
  <xdr:oneCellAnchor>
    <xdr:from>
      <xdr:col>5</xdr:col>
      <xdr:colOff>0</xdr:colOff>
      <xdr:row>295</xdr:row>
      <xdr:rowOff>119160</xdr:rowOff>
    </xdr:from>
    <xdr:ext cx="360" cy="216575"/>
    <xdr:pic>
      <xdr:nvPicPr>
        <xdr:cNvPr id="808" name="6 Imagen">
          <a:extLst>
            <a:ext uri="{FF2B5EF4-FFF2-40B4-BE49-F238E27FC236}">
              <a16:creationId xmlns:a16="http://schemas.microsoft.com/office/drawing/2014/main" id="{A535108C-22A4-4638-B19D-6DCAA00E1A0A}"/>
            </a:ext>
          </a:extLst>
        </xdr:cNvPr>
        <xdr:cNvPicPr/>
      </xdr:nvPicPr>
      <xdr:blipFill>
        <a:blip xmlns:r="http://schemas.openxmlformats.org/officeDocument/2006/relationships" r:embed="rId1"/>
        <a:stretch/>
      </xdr:blipFill>
      <xdr:spPr>
        <a:xfrm>
          <a:off x="5991225" y="54735510"/>
          <a:ext cx="360" cy="216575"/>
        </a:xfrm>
        <a:prstGeom prst="rect">
          <a:avLst/>
        </a:prstGeom>
        <a:ln>
          <a:noFill/>
        </a:ln>
      </xdr:spPr>
    </xdr:pic>
    <xdr:clientData/>
  </xdr:oneCellAnchor>
  <xdr:oneCellAnchor>
    <xdr:from>
      <xdr:col>5</xdr:col>
      <xdr:colOff>0</xdr:colOff>
      <xdr:row>295</xdr:row>
      <xdr:rowOff>124560</xdr:rowOff>
    </xdr:from>
    <xdr:ext cx="360" cy="254855"/>
    <xdr:pic>
      <xdr:nvPicPr>
        <xdr:cNvPr id="809" name="6 Imagen">
          <a:extLst>
            <a:ext uri="{FF2B5EF4-FFF2-40B4-BE49-F238E27FC236}">
              <a16:creationId xmlns:a16="http://schemas.microsoft.com/office/drawing/2014/main" id="{9CE1BFB2-6425-4061-8281-60DB9FDDAD50}"/>
            </a:ext>
          </a:extLst>
        </xdr:cNvPr>
        <xdr:cNvPicPr/>
      </xdr:nvPicPr>
      <xdr:blipFill>
        <a:blip xmlns:r="http://schemas.openxmlformats.org/officeDocument/2006/relationships" r:embed="rId1"/>
        <a:stretch/>
      </xdr:blipFill>
      <xdr:spPr>
        <a:xfrm>
          <a:off x="5991225" y="54740910"/>
          <a:ext cx="360" cy="254855"/>
        </a:xfrm>
        <a:prstGeom prst="rect">
          <a:avLst/>
        </a:prstGeom>
        <a:ln>
          <a:noFill/>
        </a:ln>
      </xdr:spPr>
    </xdr:pic>
    <xdr:clientData/>
  </xdr:oneCellAnchor>
  <xdr:oneCellAnchor>
    <xdr:from>
      <xdr:col>5</xdr:col>
      <xdr:colOff>0</xdr:colOff>
      <xdr:row>295</xdr:row>
      <xdr:rowOff>119160</xdr:rowOff>
    </xdr:from>
    <xdr:ext cx="360" cy="216575"/>
    <xdr:pic>
      <xdr:nvPicPr>
        <xdr:cNvPr id="810" name="6 Imagen">
          <a:extLst>
            <a:ext uri="{FF2B5EF4-FFF2-40B4-BE49-F238E27FC236}">
              <a16:creationId xmlns:a16="http://schemas.microsoft.com/office/drawing/2014/main" id="{DD8AB5B6-5E5C-4143-88BC-B8BE1161EAD5}"/>
            </a:ext>
          </a:extLst>
        </xdr:cNvPr>
        <xdr:cNvPicPr/>
      </xdr:nvPicPr>
      <xdr:blipFill>
        <a:blip xmlns:r="http://schemas.openxmlformats.org/officeDocument/2006/relationships" r:embed="rId1"/>
        <a:stretch/>
      </xdr:blipFill>
      <xdr:spPr>
        <a:xfrm>
          <a:off x="5991225" y="54735510"/>
          <a:ext cx="360" cy="216575"/>
        </a:xfrm>
        <a:prstGeom prst="rect">
          <a:avLst/>
        </a:prstGeom>
        <a:ln>
          <a:noFill/>
        </a:ln>
      </xdr:spPr>
    </xdr:pic>
    <xdr:clientData/>
  </xdr:oneCellAnchor>
  <xdr:oneCellAnchor>
    <xdr:from>
      <xdr:col>5</xdr:col>
      <xdr:colOff>0</xdr:colOff>
      <xdr:row>295</xdr:row>
      <xdr:rowOff>124560</xdr:rowOff>
    </xdr:from>
    <xdr:ext cx="360" cy="254855"/>
    <xdr:pic>
      <xdr:nvPicPr>
        <xdr:cNvPr id="811" name="6 Imagen">
          <a:extLst>
            <a:ext uri="{FF2B5EF4-FFF2-40B4-BE49-F238E27FC236}">
              <a16:creationId xmlns:a16="http://schemas.microsoft.com/office/drawing/2014/main" id="{F4704414-C6E4-4ECF-973E-DAA87A996D2F}"/>
            </a:ext>
          </a:extLst>
        </xdr:cNvPr>
        <xdr:cNvPicPr/>
      </xdr:nvPicPr>
      <xdr:blipFill>
        <a:blip xmlns:r="http://schemas.openxmlformats.org/officeDocument/2006/relationships" r:embed="rId1"/>
        <a:stretch/>
      </xdr:blipFill>
      <xdr:spPr>
        <a:xfrm>
          <a:off x="5991225" y="54740910"/>
          <a:ext cx="360" cy="254855"/>
        </a:xfrm>
        <a:prstGeom prst="rect">
          <a:avLst/>
        </a:prstGeom>
        <a:ln>
          <a:noFill/>
        </a:ln>
      </xdr:spPr>
    </xdr:pic>
    <xdr:clientData/>
  </xdr:oneCellAnchor>
  <xdr:oneCellAnchor>
    <xdr:from>
      <xdr:col>5</xdr:col>
      <xdr:colOff>0</xdr:colOff>
      <xdr:row>295</xdr:row>
      <xdr:rowOff>119160</xdr:rowOff>
    </xdr:from>
    <xdr:ext cx="360" cy="216575"/>
    <xdr:pic>
      <xdr:nvPicPr>
        <xdr:cNvPr id="812" name="6 Imagen">
          <a:extLst>
            <a:ext uri="{FF2B5EF4-FFF2-40B4-BE49-F238E27FC236}">
              <a16:creationId xmlns:a16="http://schemas.microsoft.com/office/drawing/2014/main" id="{2E646F65-7C20-48C5-945F-3C8B475AD683}"/>
            </a:ext>
          </a:extLst>
        </xdr:cNvPr>
        <xdr:cNvPicPr/>
      </xdr:nvPicPr>
      <xdr:blipFill>
        <a:blip xmlns:r="http://schemas.openxmlformats.org/officeDocument/2006/relationships" r:embed="rId1"/>
        <a:stretch/>
      </xdr:blipFill>
      <xdr:spPr>
        <a:xfrm>
          <a:off x="5991225" y="54735510"/>
          <a:ext cx="360" cy="216575"/>
        </a:xfrm>
        <a:prstGeom prst="rect">
          <a:avLst/>
        </a:prstGeom>
        <a:ln>
          <a:noFill/>
        </a:ln>
      </xdr:spPr>
    </xdr:pic>
    <xdr:clientData/>
  </xdr:oneCellAnchor>
  <xdr:oneCellAnchor>
    <xdr:from>
      <xdr:col>5</xdr:col>
      <xdr:colOff>0</xdr:colOff>
      <xdr:row>296</xdr:row>
      <xdr:rowOff>124560</xdr:rowOff>
    </xdr:from>
    <xdr:ext cx="360" cy="254855"/>
    <xdr:pic>
      <xdr:nvPicPr>
        <xdr:cNvPr id="813" name="6 Imagen">
          <a:extLst>
            <a:ext uri="{FF2B5EF4-FFF2-40B4-BE49-F238E27FC236}">
              <a16:creationId xmlns:a16="http://schemas.microsoft.com/office/drawing/2014/main" id="{6891C86C-89DA-4DB7-828E-09C7E760F0D8}"/>
            </a:ext>
          </a:extLst>
        </xdr:cNvPr>
        <xdr:cNvPicPr/>
      </xdr:nvPicPr>
      <xdr:blipFill>
        <a:blip xmlns:r="http://schemas.openxmlformats.org/officeDocument/2006/relationships" r:embed="rId1"/>
        <a:stretch/>
      </xdr:blipFill>
      <xdr:spPr>
        <a:xfrm>
          <a:off x="5991225" y="54969510"/>
          <a:ext cx="360" cy="254855"/>
        </a:xfrm>
        <a:prstGeom prst="rect">
          <a:avLst/>
        </a:prstGeom>
        <a:ln>
          <a:noFill/>
        </a:ln>
      </xdr:spPr>
    </xdr:pic>
    <xdr:clientData/>
  </xdr:oneCellAnchor>
  <xdr:oneCellAnchor>
    <xdr:from>
      <xdr:col>5</xdr:col>
      <xdr:colOff>0</xdr:colOff>
      <xdr:row>296</xdr:row>
      <xdr:rowOff>119160</xdr:rowOff>
    </xdr:from>
    <xdr:ext cx="360" cy="216575"/>
    <xdr:pic>
      <xdr:nvPicPr>
        <xdr:cNvPr id="814" name="6 Imagen">
          <a:extLst>
            <a:ext uri="{FF2B5EF4-FFF2-40B4-BE49-F238E27FC236}">
              <a16:creationId xmlns:a16="http://schemas.microsoft.com/office/drawing/2014/main" id="{E4CBAE06-16BA-4962-B74C-D78C6BB73BBC}"/>
            </a:ext>
          </a:extLst>
        </xdr:cNvPr>
        <xdr:cNvPicPr/>
      </xdr:nvPicPr>
      <xdr:blipFill>
        <a:blip xmlns:r="http://schemas.openxmlformats.org/officeDocument/2006/relationships" r:embed="rId1"/>
        <a:stretch/>
      </xdr:blipFill>
      <xdr:spPr>
        <a:xfrm>
          <a:off x="5991225" y="54964110"/>
          <a:ext cx="360" cy="216575"/>
        </a:xfrm>
        <a:prstGeom prst="rect">
          <a:avLst/>
        </a:prstGeom>
        <a:ln>
          <a:noFill/>
        </a:ln>
      </xdr:spPr>
    </xdr:pic>
    <xdr:clientData/>
  </xdr:oneCellAnchor>
  <xdr:oneCellAnchor>
    <xdr:from>
      <xdr:col>5</xdr:col>
      <xdr:colOff>0</xdr:colOff>
      <xdr:row>296</xdr:row>
      <xdr:rowOff>124560</xdr:rowOff>
    </xdr:from>
    <xdr:ext cx="360" cy="254855"/>
    <xdr:pic>
      <xdr:nvPicPr>
        <xdr:cNvPr id="815" name="6 Imagen">
          <a:extLst>
            <a:ext uri="{FF2B5EF4-FFF2-40B4-BE49-F238E27FC236}">
              <a16:creationId xmlns:a16="http://schemas.microsoft.com/office/drawing/2014/main" id="{5B54B6A4-E4D6-4FEE-A089-E52DD6E6566C}"/>
            </a:ext>
          </a:extLst>
        </xdr:cNvPr>
        <xdr:cNvPicPr/>
      </xdr:nvPicPr>
      <xdr:blipFill>
        <a:blip xmlns:r="http://schemas.openxmlformats.org/officeDocument/2006/relationships" r:embed="rId1"/>
        <a:stretch/>
      </xdr:blipFill>
      <xdr:spPr>
        <a:xfrm>
          <a:off x="5991225" y="54969510"/>
          <a:ext cx="360" cy="254855"/>
        </a:xfrm>
        <a:prstGeom prst="rect">
          <a:avLst/>
        </a:prstGeom>
        <a:ln>
          <a:noFill/>
        </a:ln>
      </xdr:spPr>
    </xdr:pic>
    <xdr:clientData/>
  </xdr:oneCellAnchor>
  <xdr:oneCellAnchor>
    <xdr:from>
      <xdr:col>5</xdr:col>
      <xdr:colOff>0</xdr:colOff>
      <xdr:row>296</xdr:row>
      <xdr:rowOff>119160</xdr:rowOff>
    </xdr:from>
    <xdr:ext cx="360" cy="216575"/>
    <xdr:pic>
      <xdr:nvPicPr>
        <xdr:cNvPr id="816" name="6 Imagen">
          <a:extLst>
            <a:ext uri="{FF2B5EF4-FFF2-40B4-BE49-F238E27FC236}">
              <a16:creationId xmlns:a16="http://schemas.microsoft.com/office/drawing/2014/main" id="{07D60C36-6A25-4DC5-BD1C-17602775CBAB}"/>
            </a:ext>
          </a:extLst>
        </xdr:cNvPr>
        <xdr:cNvPicPr/>
      </xdr:nvPicPr>
      <xdr:blipFill>
        <a:blip xmlns:r="http://schemas.openxmlformats.org/officeDocument/2006/relationships" r:embed="rId1"/>
        <a:stretch/>
      </xdr:blipFill>
      <xdr:spPr>
        <a:xfrm>
          <a:off x="5991225" y="54964110"/>
          <a:ext cx="360" cy="216575"/>
        </a:xfrm>
        <a:prstGeom prst="rect">
          <a:avLst/>
        </a:prstGeom>
        <a:ln>
          <a:noFill/>
        </a:ln>
      </xdr:spPr>
    </xdr:pic>
    <xdr:clientData/>
  </xdr:oneCellAnchor>
  <xdr:oneCellAnchor>
    <xdr:from>
      <xdr:col>5</xdr:col>
      <xdr:colOff>0</xdr:colOff>
      <xdr:row>296</xdr:row>
      <xdr:rowOff>124560</xdr:rowOff>
    </xdr:from>
    <xdr:ext cx="360" cy="254855"/>
    <xdr:pic>
      <xdr:nvPicPr>
        <xdr:cNvPr id="817" name="6 Imagen">
          <a:extLst>
            <a:ext uri="{FF2B5EF4-FFF2-40B4-BE49-F238E27FC236}">
              <a16:creationId xmlns:a16="http://schemas.microsoft.com/office/drawing/2014/main" id="{C9026E6C-988D-4525-B48A-3A244F7F39AC}"/>
            </a:ext>
          </a:extLst>
        </xdr:cNvPr>
        <xdr:cNvPicPr/>
      </xdr:nvPicPr>
      <xdr:blipFill>
        <a:blip xmlns:r="http://schemas.openxmlformats.org/officeDocument/2006/relationships" r:embed="rId1"/>
        <a:stretch/>
      </xdr:blipFill>
      <xdr:spPr>
        <a:xfrm>
          <a:off x="5991225" y="54969510"/>
          <a:ext cx="360" cy="254855"/>
        </a:xfrm>
        <a:prstGeom prst="rect">
          <a:avLst/>
        </a:prstGeom>
        <a:ln>
          <a:noFill/>
        </a:ln>
      </xdr:spPr>
    </xdr:pic>
    <xdr:clientData/>
  </xdr:oneCellAnchor>
  <xdr:oneCellAnchor>
    <xdr:from>
      <xdr:col>5</xdr:col>
      <xdr:colOff>0</xdr:colOff>
      <xdr:row>296</xdr:row>
      <xdr:rowOff>119160</xdr:rowOff>
    </xdr:from>
    <xdr:ext cx="360" cy="216575"/>
    <xdr:pic>
      <xdr:nvPicPr>
        <xdr:cNvPr id="818" name="6 Imagen">
          <a:extLst>
            <a:ext uri="{FF2B5EF4-FFF2-40B4-BE49-F238E27FC236}">
              <a16:creationId xmlns:a16="http://schemas.microsoft.com/office/drawing/2014/main" id="{2B7EFDAE-F75A-42EA-AC13-E89A9D7B9FD6}"/>
            </a:ext>
          </a:extLst>
        </xdr:cNvPr>
        <xdr:cNvPicPr/>
      </xdr:nvPicPr>
      <xdr:blipFill>
        <a:blip xmlns:r="http://schemas.openxmlformats.org/officeDocument/2006/relationships" r:embed="rId1"/>
        <a:stretch/>
      </xdr:blipFill>
      <xdr:spPr>
        <a:xfrm>
          <a:off x="5991225" y="54964110"/>
          <a:ext cx="360" cy="216575"/>
        </a:xfrm>
        <a:prstGeom prst="rect">
          <a:avLst/>
        </a:prstGeom>
        <a:ln>
          <a:noFill/>
        </a:ln>
      </xdr:spPr>
    </xdr:pic>
    <xdr:clientData/>
  </xdr:oneCellAnchor>
  <xdr:oneCellAnchor>
    <xdr:from>
      <xdr:col>5</xdr:col>
      <xdr:colOff>0</xdr:colOff>
      <xdr:row>296</xdr:row>
      <xdr:rowOff>124560</xdr:rowOff>
    </xdr:from>
    <xdr:ext cx="360" cy="254855"/>
    <xdr:pic>
      <xdr:nvPicPr>
        <xdr:cNvPr id="819" name="6 Imagen">
          <a:extLst>
            <a:ext uri="{FF2B5EF4-FFF2-40B4-BE49-F238E27FC236}">
              <a16:creationId xmlns:a16="http://schemas.microsoft.com/office/drawing/2014/main" id="{F77B52CE-E13E-43A5-9AF4-31BF5456330A}"/>
            </a:ext>
          </a:extLst>
        </xdr:cNvPr>
        <xdr:cNvPicPr/>
      </xdr:nvPicPr>
      <xdr:blipFill>
        <a:blip xmlns:r="http://schemas.openxmlformats.org/officeDocument/2006/relationships" r:embed="rId1"/>
        <a:stretch/>
      </xdr:blipFill>
      <xdr:spPr>
        <a:xfrm>
          <a:off x="5991225" y="54969510"/>
          <a:ext cx="360" cy="254855"/>
        </a:xfrm>
        <a:prstGeom prst="rect">
          <a:avLst/>
        </a:prstGeom>
        <a:ln>
          <a:noFill/>
        </a:ln>
      </xdr:spPr>
    </xdr:pic>
    <xdr:clientData/>
  </xdr:oneCellAnchor>
  <xdr:oneCellAnchor>
    <xdr:from>
      <xdr:col>5</xdr:col>
      <xdr:colOff>0</xdr:colOff>
      <xdr:row>296</xdr:row>
      <xdr:rowOff>119160</xdr:rowOff>
    </xdr:from>
    <xdr:ext cx="360" cy="216575"/>
    <xdr:pic>
      <xdr:nvPicPr>
        <xdr:cNvPr id="820" name="6 Imagen">
          <a:extLst>
            <a:ext uri="{FF2B5EF4-FFF2-40B4-BE49-F238E27FC236}">
              <a16:creationId xmlns:a16="http://schemas.microsoft.com/office/drawing/2014/main" id="{E82489C4-E437-42B8-AFBE-0172DB74641B}"/>
            </a:ext>
          </a:extLst>
        </xdr:cNvPr>
        <xdr:cNvPicPr/>
      </xdr:nvPicPr>
      <xdr:blipFill>
        <a:blip xmlns:r="http://schemas.openxmlformats.org/officeDocument/2006/relationships" r:embed="rId1"/>
        <a:stretch/>
      </xdr:blipFill>
      <xdr:spPr>
        <a:xfrm>
          <a:off x="5991225" y="54964110"/>
          <a:ext cx="360" cy="216575"/>
        </a:xfrm>
        <a:prstGeom prst="rect">
          <a:avLst/>
        </a:prstGeom>
        <a:ln>
          <a:noFill/>
        </a:ln>
      </xdr:spPr>
    </xdr:pic>
    <xdr:clientData/>
  </xdr:oneCellAnchor>
  <xdr:oneCellAnchor>
    <xdr:from>
      <xdr:col>5</xdr:col>
      <xdr:colOff>0</xdr:colOff>
      <xdr:row>300</xdr:row>
      <xdr:rowOff>124560</xdr:rowOff>
    </xdr:from>
    <xdr:ext cx="360" cy="254855"/>
    <xdr:pic>
      <xdr:nvPicPr>
        <xdr:cNvPr id="821" name="6 Imagen">
          <a:extLst>
            <a:ext uri="{FF2B5EF4-FFF2-40B4-BE49-F238E27FC236}">
              <a16:creationId xmlns:a16="http://schemas.microsoft.com/office/drawing/2014/main" id="{0B9449D1-57CE-4863-B434-E77366B30B7E}"/>
            </a:ext>
          </a:extLst>
        </xdr:cNvPr>
        <xdr:cNvPicPr/>
      </xdr:nvPicPr>
      <xdr:blipFill>
        <a:blip xmlns:r="http://schemas.openxmlformats.org/officeDocument/2006/relationships" r:embed="rId1"/>
        <a:stretch/>
      </xdr:blipFill>
      <xdr:spPr>
        <a:xfrm>
          <a:off x="5991225" y="55150485"/>
          <a:ext cx="360" cy="254855"/>
        </a:xfrm>
        <a:prstGeom prst="rect">
          <a:avLst/>
        </a:prstGeom>
        <a:ln>
          <a:noFill/>
        </a:ln>
      </xdr:spPr>
    </xdr:pic>
    <xdr:clientData/>
  </xdr:oneCellAnchor>
  <xdr:oneCellAnchor>
    <xdr:from>
      <xdr:col>5</xdr:col>
      <xdr:colOff>0</xdr:colOff>
      <xdr:row>300</xdr:row>
      <xdr:rowOff>119160</xdr:rowOff>
    </xdr:from>
    <xdr:ext cx="360" cy="216575"/>
    <xdr:pic>
      <xdr:nvPicPr>
        <xdr:cNvPr id="822" name="6 Imagen">
          <a:extLst>
            <a:ext uri="{FF2B5EF4-FFF2-40B4-BE49-F238E27FC236}">
              <a16:creationId xmlns:a16="http://schemas.microsoft.com/office/drawing/2014/main" id="{48DE4F90-1921-4D4F-84C0-D22E0094CE37}"/>
            </a:ext>
          </a:extLst>
        </xdr:cNvPr>
        <xdr:cNvPicPr/>
      </xdr:nvPicPr>
      <xdr:blipFill>
        <a:blip xmlns:r="http://schemas.openxmlformats.org/officeDocument/2006/relationships" r:embed="rId1"/>
        <a:stretch/>
      </xdr:blipFill>
      <xdr:spPr>
        <a:xfrm>
          <a:off x="5991225" y="55145085"/>
          <a:ext cx="360" cy="216575"/>
        </a:xfrm>
        <a:prstGeom prst="rect">
          <a:avLst/>
        </a:prstGeom>
        <a:ln>
          <a:noFill/>
        </a:ln>
      </xdr:spPr>
    </xdr:pic>
    <xdr:clientData/>
  </xdr:oneCellAnchor>
  <xdr:oneCellAnchor>
    <xdr:from>
      <xdr:col>5</xdr:col>
      <xdr:colOff>0</xdr:colOff>
      <xdr:row>300</xdr:row>
      <xdr:rowOff>124560</xdr:rowOff>
    </xdr:from>
    <xdr:ext cx="360" cy="254855"/>
    <xdr:pic>
      <xdr:nvPicPr>
        <xdr:cNvPr id="823" name="6 Imagen">
          <a:extLst>
            <a:ext uri="{FF2B5EF4-FFF2-40B4-BE49-F238E27FC236}">
              <a16:creationId xmlns:a16="http://schemas.microsoft.com/office/drawing/2014/main" id="{056876DC-E15B-4248-A094-4EE2F4E13BB4}"/>
            </a:ext>
          </a:extLst>
        </xdr:cNvPr>
        <xdr:cNvPicPr/>
      </xdr:nvPicPr>
      <xdr:blipFill>
        <a:blip xmlns:r="http://schemas.openxmlformats.org/officeDocument/2006/relationships" r:embed="rId1"/>
        <a:stretch/>
      </xdr:blipFill>
      <xdr:spPr>
        <a:xfrm>
          <a:off x="5991225" y="55150485"/>
          <a:ext cx="360" cy="254855"/>
        </a:xfrm>
        <a:prstGeom prst="rect">
          <a:avLst/>
        </a:prstGeom>
        <a:ln>
          <a:noFill/>
        </a:ln>
      </xdr:spPr>
    </xdr:pic>
    <xdr:clientData/>
  </xdr:oneCellAnchor>
  <xdr:oneCellAnchor>
    <xdr:from>
      <xdr:col>5</xdr:col>
      <xdr:colOff>0</xdr:colOff>
      <xdr:row>300</xdr:row>
      <xdr:rowOff>119160</xdr:rowOff>
    </xdr:from>
    <xdr:ext cx="360" cy="216575"/>
    <xdr:pic>
      <xdr:nvPicPr>
        <xdr:cNvPr id="824" name="6 Imagen">
          <a:extLst>
            <a:ext uri="{FF2B5EF4-FFF2-40B4-BE49-F238E27FC236}">
              <a16:creationId xmlns:a16="http://schemas.microsoft.com/office/drawing/2014/main" id="{70BCF9EF-4728-4113-97FD-7594D5AED8D4}"/>
            </a:ext>
          </a:extLst>
        </xdr:cNvPr>
        <xdr:cNvPicPr/>
      </xdr:nvPicPr>
      <xdr:blipFill>
        <a:blip xmlns:r="http://schemas.openxmlformats.org/officeDocument/2006/relationships" r:embed="rId1"/>
        <a:stretch/>
      </xdr:blipFill>
      <xdr:spPr>
        <a:xfrm>
          <a:off x="5991225" y="55145085"/>
          <a:ext cx="360" cy="216575"/>
        </a:xfrm>
        <a:prstGeom prst="rect">
          <a:avLst/>
        </a:prstGeom>
        <a:ln>
          <a:noFill/>
        </a:ln>
      </xdr:spPr>
    </xdr:pic>
    <xdr:clientData/>
  </xdr:oneCellAnchor>
  <xdr:oneCellAnchor>
    <xdr:from>
      <xdr:col>5</xdr:col>
      <xdr:colOff>0</xdr:colOff>
      <xdr:row>300</xdr:row>
      <xdr:rowOff>124560</xdr:rowOff>
    </xdr:from>
    <xdr:ext cx="360" cy="254855"/>
    <xdr:pic>
      <xdr:nvPicPr>
        <xdr:cNvPr id="825" name="6 Imagen">
          <a:extLst>
            <a:ext uri="{FF2B5EF4-FFF2-40B4-BE49-F238E27FC236}">
              <a16:creationId xmlns:a16="http://schemas.microsoft.com/office/drawing/2014/main" id="{D283EAEE-CF19-4858-AFEB-66C5781625A5}"/>
            </a:ext>
          </a:extLst>
        </xdr:cNvPr>
        <xdr:cNvPicPr/>
      </xdr:nvPicPr>
      <xdr:blipFill>
        <a:blip xmlns:r="http://schemas.openxmlformats.org/officeDocument/2006/relationships" r:embed="rId1"/>
        <a:stretch/>
      </xdr:blipFill>
      <xdr:spPr>
        <a:xfrm>
          <a:off x="5991225" y="55150485"/>
          <a:ext cx="360" cy="254855"/>
        </a:xfrm>
        <a:prstGeom prst="rect">
          <a:avLst/>
        </a:prstGeom>
        <a:ln>
          <a:noFill/>
        </a:ln>
      </xdr:spPr>
    </xdr:pic>
    <xdr:clientData/>
  </xdr:oneCellAnchor>
  <xdr:oneCellAnchor>
    <xdr:from>
      <xdr:col>5</xdr:col>
      <xdr:colOff>0</xdr:colOff>
      <xdr:row>300</xdr:row>
      <xdr:rowOff>119160</xdr:rowOff>
    </xdr:from>
    <xdr:ext cx="360" cy="216575"/>
    <xdr:pic>
      <xdr:nvPicPr>
        <xdr:cNvPr id="826" name="6 Imagen">
          <a:extLst>
            <a:ext uri="{FF2B5EF4-FFF2-40B4-BE49-F238E27FC236}">
              <a16:creationId xmlns:a16="http://schemas.microsoft.com/office/drawing/2014/main" id="{92C5F577-2FAF-4DB7-9F0D-E3D36163D71F}"/>
            </a:ext>
          </a:extLst>
        </xdr:cNvPr>
        <xdr:cNvPicPr/>
      </xdr:nvPicPr>
      <xdr:blipFill>
        <a:blip xmlns:r="http://schemas.openxmlformats.org/officeDocument/2006/relationships" r:embed="rId1"/>
        <a:stretch/>
      </xdr:blipFill>
      <xdr:spPr>
        <a:xfrm>
          <a:off x="5991225" y="55145085"/>
          <a:ext cx="360" cy="216575"/>
        </a:xfrm>
        <a:prstGeom prst="rect">
          <a:avLst/>
        </a:prstGeom>
        <a:ln>
          <a:noFill/>
        </a:ln>
      </xdr:spPr>
    </xdr:pic>
    <xdr:clientData/>
  </xdr:oneCellAnchor>
  <xdr:oneCellAnchor>
    <xdr:from>
      <xdr:col>5</xdr:col>
      <xdr:colOff>0</xdr:colOff>
      <xdr:row>300</xdr:row>
      <xdr:rowOff>124560</xdr:rowOff>
    </xdr:from>
    <xdr:ext cx="360" cy="254855"/>
    <xdr:pic>
      <xdr:nvPicPr>
        <xdr:cNvPr id="827" name="6 Imagen">
          <a:extLst>
            <a:ext uri="{FF2B5EF4-FFF2-40B4-BE49-F238E27FC236}">
              <a16:creationId xmlns:a16="http://schemas.microsoft.com/office/drawing/2014/main" id="{A09D0617-A5EA-47A9-998E-25641D34E87D}"/>
            </a:ext>
          </a:extLst>
        </xdr:cNvPr>
        <xdr:cNvPicPr/>
      </xdr:nvPicPr>
      <xdr:blipFill>
        <a:blip xmlns:r="http://schemas.openxmlformats.org/officeDocument/2006/relationships" r:embed="rId1"/>
        <a:stretch/>
      </xdr:blipFill>
      <xdr:spPr>
        <a:xfrm>
          <a:off x="5991225" y="55150485"/>
          <a:ext cx="360" cy="254855"/>
        </a:xfrm>
        <a:prstGeom prst="rect">
          <a:avLst/>
        </a:prstGeom>
        <a:ln>
          <a:noFill/>
        </a:ln>
      </xdr:spPr>
    </xdr:pic>
    <xdr:clientData/>
  </xdr:oneCellAnchor>
  <xdr:oneCellAnchor>
    <xdr:from>
      <xdr:col>5</xdr:col>
      <xdr:colOff>0</xdr:colOff>
      <xdr:row>300</xdr:row>
      <xdr:rowOff>119160</xdr:rowOff>
    </xdr:from>
    <xdr:ext cx="360" cy="216575"/>
    <xdr:pic>
      <xdr:nvPicPr>
        <xdr:cNvPr id="828" name="6 Imagen">
          <a:extLst>
            <a:ext uri="{FF2B5EF4-FFF2-40B4-BE49-F238E27FC236}">
              <a16:creationId xmlns:a16="http://schemas.microsoft.com/office/drawing/2014/main" id="{81889055-BBDF-46C3-B3F8-F16ED3066F69}"/>
            </a:ext>
          </a:extLst>
        </xdr:cNvPr>
        <xdr:cNvPicPr/>
      </xdr:nvPicPr>
      <xdr:blipFill>
        <a:blip xmlns:r="http://schemas.openxmlformats.org/officeDocument/2006/relationships" r:embed="rId1"/>
        <a:stretch/>
      </xdr:blipFill>
      <xdr:spPr>
        <a:xfrm>
          <a:off x="5991225" y="55145085"/>
          <a:ext cx="360" cy="216575"/>
        </a:xfrm>
        <a:prstGeom prst="rect">
          <a:avLst/>
        </a:prstGeom>
        <a:ln>
          <a:noFill/>
        </a:ln>
      </xdr:spPr>
    </xdr:pic>
    <xdr:clientData/>
  </xdr:oneCellAnchor>
  <xdr:oneCellAnchor>
    <xdr:from>
      <xdr:col>5</xdr:col>
      <xdr:colOff>0</xdr:colOff>
      <xdr:row>301</xdr:row>
      <xdr:rowOff>124560</xdr:rowOff>
    </xdr:from>
    <xdr:ext cx="360" cy="254855"/>
    <xdr:pic>
      <xdr:nvPicPr>
        <xdr:cNvPr id="829" name="6 Imagen">
          <a:extLst>
            <a:ext uri="{FF2B5EF4-FFF2-40B4-BE49-F238E27FC236}">
              <a16:creationId xmlns:a16="http://schemas.microsoft.com/office/drawing/2014/main" id="{920EE3E8-A1F9-43A4-AA71-A71E23396953}"/>
            </a:ext>
          </a:extLst>
        </xdr:cNvPr>
        <xdr:cNvPicPr/>
      </xdr:nvPicPr>
      <xdr:blipFill>
        <a:blip xmlns:r="http://schemas.openxmlformats.org/officeDocument/2006/relationships" r:embed="rId1"/>
        <a:stretch/>
      </xdr:blipFill>
      <xdr:spPr>
        <a:xfrm>
          <a:off x="5991225" y="55331460"/>
          <a:ext cx="360" cy="254855"/>
        </a:xfrm>
        <a:prstGeom prst="rect">
          <a:avLst/>
        </a:prstGeom>
        <a:ln>
          <a:noFill/>
        </a:ln>
      </xdr:spPr>
    </xdr:pic>
    <xdr:clientData/>
  </xdr:oneCellAnchor>
  <xdr:oneCellAnchor>
    <xdr:from>
      <xdr:col>5</xdr:col>
      <xdr:colOff>0</xdr:colOff>
      <xdr:row>301</xdr:row>
      <xdr:rowOff>119160</xdr:rowOff>
    </xdr:from>
    <xdr:ext cx="360" cy="216575"/>
    <xdr:pic>
      <xdr:nvPicPr>
        <xdr:cNvPr id="830" name="6 Imagen">
          <a:extLst>
            <a:ext uri="{FF2B5EF4-FFF2-40B4-BE49-F238E27FC236}">
              <a16:creationId xmlns:a16="http://schemas.microsoft.com/office/drawing/2014/main" id="{0AF656A8-EE23-4F7F-ACBF-F60B2CD2B28E}"/>
            </a:ext>
          </a:extLst>
        </xdr:cNvPr>
        <xdr:cNvPicPr/>
      </xdr:nvPicPr>
      <xdr:blipFill>
        <a:blip xmlns:r="http://schemas.openxmlformats.org/officeDocument/2006/relationships" r:embed="rId1"/>
        <a:stretch/>
      </xdr:blipFill>
      <xdr:spPr>
        <a:xfrm>
          <a:off x="5991225" y="55326060"/>
          <a:ext cx="360" cy="216575"/>
        </a:xfrm>
        <a:prstGeom prst="rect">
          <a:avLst/>
        </a:prstGeom>
        <a:ln>
          <a:noFill/>
        </a:ln>
      </xdr:spPr>
    </xdr:pic>
    <xdr:clientData/>
  </xdr:oneCellAnchor>
  <xdr:oneCellAnchor>
    <xdr:from>
      <xdr:col>5</xdr:col>
      <xdr:colOff>0</xdr:colOff>
      <xdr:row>301</xdr:row>
      <xdr:rowOff>124560</xdr:rowOff>
    </xdr:from>
    <xdr:ext cx="360" cy="254855"/>
    <xdr:pic>
      <xdr:nvPicPr>
        <xdr:cNvPr id="831" name="6 Imagen">
          <a:extLst>
            <a:ext uri="{FF2B5EF4-FFF2-40B4-BE49-F238E27FC236}">
              <a16:creationId xmlns:a16="http://schemas.microsoft.com/office/drawing/2014/main" id="{6CB0A8CC-2ED1-4017-95EB-5C26C774EB8B}"/>
            </a:ext>
          </a:extLst>
        </xdr:cNvPr>
        <xdr:cNvPicPr/>
      </xdr:nvPicPr>
      <xdr:blipFill>
        <a:blip xmlns:r="http://schemas.openxmlformats.org/officeDocument/2006/relationships" r:embed="rId1"/>
        <a:stretch/>
      </xdr:blipFill>
      <xdr:spPr>
        <a:xfrm>
          <a:off x="5991225" y="55331460"/>
          <a:ext cx="360" cy="254855"/>
        </a:xfrm>
        <a:prstGeom prst="rect">
          <a:avLst/>
        </a:prstGeom>
        <a:ln>
          <a:noFill/>
        </a:ln>
      </xdr:spPr>
    </xdr:pic>
    <xdr:clientData/>
  </xdr:oneCellAnchor>
  <xdr:oneCellAnchor>
    <xdr:from>
      <xdr:col>5</xdr:col>
      <xdr:colOff>0</xdr:colOff>
      <xdr:row>301</xdr:row>
      <xdr:rowOff>119160</xdr:rowOff>
    </xdr:from>
    <xdr:ext cx="360" cy="216575"/>
    <xdr:pic>
      <xdr:nvPicPr>
        <xdr:cNvPr id="832" name="6 Imagen">
          <a:extLst>
            <a:ext uri="{FF2B5EF4-FFF2-40B4-BE49-F238E27FC236}">
              <a16:creationId xmlns:a16="http://schemas.microsoft.com/office/drawing/2014/main" id="{0A003C34-2097-4427-B94C-05882C343C80}"/>
            </a:ext>
          </a:extLst>
        </xdr:cNvPr>
        <xdr:cNvPicPr/>
      </xdr:nvPicPr>
      <xdr:blipFill>
        <a:blip xmlns:r="http://schemas.openxmlformats.org/officeDocument/2006/relationships" r:embed="rId1"/>
        <a:stretch/>
      </xdr:blipFill>
      <xdr:spPr>
        <a:xfrm>
          <a:off x="5991225" y="55326060"/>
          <a:ext cx="360" cy="216575"/>
        </a:xfrm>
        <a:prstGeom prst="rect">
          <a:avLst/>
        </a:prstGeom>
        <a:ln>
          <a:noFill/>
        </a:ln>
      </xdr:spPr>
    </xdr:pic>
    <xdr:clientData/>
  </xdr:oneCellAnchor>
  <xdr:oneCellAnchor>
    <xdr:from>
      <xdr:col>5</xdr:col>
      <xdr:colOff>0</xdr:colOff>
      <xdr:row>301</xdr:row>
      <xdr:rowOff>124560</xdr:rowOff>
    </xdr:from>
    <xdr:ext cx="360" cy="254855"/>
    <xdr:pic>
      <xdr:nvPicPr>
        <xdr:cNvPr id="833" name="6 Imagen">
          <a:extLst>
            <a:ext uri="{FF2B5EF4-FFF2-40B4-BE49-F238E27FC236}">
              <a16:creationId xmlns:a16="http://schemas.microsoft.com/office/drawing/2014/main" id="{90F4F95E-728F-4AE4-9C11-97D6AFB03362}"/>
            </a:ext>
          </a:extLst>
        </xdr:cNvPr>
        <xdr:cNvPicPr/>
      </xdr:nvPicPr>
      <xdr:blipFill>
        <a:blip xmlns:r="http://schemas.openxmlformats.org/officeDocument/2006/relationships" r:embed="rId1"/>
        <a:stretch/>
      </xdr:blipFill>
      <xdr:spPr>
        <a:xfrm>
          <a:off x="5991225" y="55331460"/>
          <a:ext cx="360" cy="254855"/>
        </a:xfrm>
        <a:prstGeom prst="rect">
          <a:avLst/>
        </a:prstGeom>
        <a:ln>
          <a:noFill/>
        </a:ln>
      </xdr:spPr>
    </xdr:pic>
    <xdr:clientData/>
  </xdr:oneCellAnchor>
  <xdr:oneCellAnchor>
    <xdr:from>
      <xdr:col>5</xdr:col>
      <xdr:colOff>0</xdr:colOff>
      <xdr:row>301</xdr:row>
      <xdr:rowOff>119160</xdr:rowOff>
    </xdr:from>
    <xdr:ext cx="360" cy="216575"/>
    <xdr:pic>
      <xdr:nvPicPr>
        <xdr:cNvPr id="834" name="6 Imagen">
          <a:extLst>
            <a:ext uri="{FF2B5EF4-FFF2-40B4-BE49-F238E27FC236}">
              <a16:creationId xmlns:a16="http://schemas.microsoft.com/office/drawing/2014/main" id="{5B7129F0-353B-4FBC-8375-E13B718EDFB9}"/>
            </a:ext>
          </a:extLst>
        </xdr:cNvPr>
        <xdr:cNvPicPr/>
      </xdr:nvPicPr>
      <xdr:blipFill>
        <a:blip xmlns:r="http://schemas.openxmlformats.org/officeDocument/2006/relationships" r:embed="rId1"/>
        <a:stretch/>
      </xdr:blipFill>
      <xdr:spPr>
        <a:xfrm>
          <a:off x="5991225" y="55326060"/>
          <a:ext cx="360" cy="216575"/>
        </a:xfrm>
        <a:prstGeom prst="rect">
          <a:avLst/>
        </a:prstGeom>
        <a:ln>
          <a:noFill/>
        </a:ln>
      </xdr:spPr>
    </xdr:pic>
    <xdr:clientData/>
  </xdr:oneCellAnchor>
  <xdr:oneCellAnchor>
    <xdr:from>
      <xdr:col>5</xdr:col>
      <xdr:colOff>0</xdr:colOff>
      <xdr:row>301</xdr:row>
      <xdr:rowOff>124560</xdr:rowOff>
    </xdr:from>
    <xdr:ext cx="360" cy="254855"/>
    <xdr:pic>
      <xdr:nvPicPr>
        <xdr:cNvPr id="835" name="6 Imagen">
          <a:extLst>
            <a:ext uri="{FF2B5EF4-FFF2-40B4-BE49-F238E27FC236}">
              <a16:creationId xmlns:a16="http://schemas.microsoft.com/office/drawing/2014/main" id="{56CCD5C9-3888-4B60-988E-57D1EF4E01C7}"/>
            </a:ext>
          </a:extLst>
        </xdr:cNvPr>
        <xdr:cNvPicPr/>
      </xdr:nvPicPr>
      <xdr:blipFill>
        <a:blip xmlns:r="http://schemas.openxmlformats.org/officeDocument/2006/relationships" r:embed="rId1"/>
        <a:stretch/>
      </xdr:blipFill>
      <xdr:spPr>
        <a:xfrm>
          <a:off x="5991225" y="55331460"/>
          <a:ext cx="360" cy="254855"/>
        </a:xfrm>
        <a:prstGeom prst="rect">
          <a:avLst/>
        </a:prstGeom>
        <a:ln>
          <a:noFill/>
        </a:ln>
      </xdr:spPr>
    </xdr:pic>
    <xdr:clientData/>
  </xdr:oneCellAnchor>
  <xdr:oneCellAnchor>
    <xdr:from>
      <xdr:col>5</xdr:col>
      <xdr:colOff>0</xdr:colOff>
      <xdr:row>301</xdr:row>
      <xdr:rowOff>119160</xdr:rowOff>
    </xdr:from>
    <xdr:ext cx="360" cy="216575"/>
    <xdr:pic>
      <xdr:nvPicPr>
        <xdr:cNvPr id="836" name="6 Imagen">
          <a:extLst>
            <a:ext uri="{FF2B5EF4-FFF2-40B4-BE49-F238E27FC236}">
              <a16:creationId xmlns:a16="http://schemas.microsoft.com/office/drawing/2014/main" id="{34732AB3-6764-4EE1-9707-AAD883E7CC4D}"/>
            </a:ext>
          </a:extLst>
        </xdr:cNvPr>
        <xdr:cNvPicPr/>
      </xdr:nvPicPr>
      <xdr:blipFill>
        <a:blip xmlns:r="http://schemas.openxmlformats.org/officeDocument/2006/relationships" r:embed="rId1"/>
        <a:stretch/>
      </xdr:blipFill>
      <xdr:spPr>
        <a:xfrm>
          <a:off x="5991225" y="55326060"/>
          <a:ext cx="360" cy="216575"/>
        </a:xfrm>
        <a:prstGeom prst="rect">
          <a:avLst/>
        </a:prstGeom>
        <a:ln>
          <a:noFill/>
        </a:ln>
      </xdr:spPr>
    </xdr:pic>
    <xdr:clientData/>
  </xdr:oneCellAnchor>
  <xdr:oneCellAnchor>
    <xdr:from>
      <xdr:col>5</xdr:col>
      <xdr:colOff>0</xdr:colOff>
      <xdr:row>302</xdr:row>
      <xdr:rowOff>124560</xdr:rowOff>
    </xdr:from>
    <xdr:ext cx="360" cy="254855"/>
    <xdr:pic>
      <xdr:nvPicPr>
        <xdr:cNvPr id="837" name="6 Imagen">
          <a:extLst>
            <a:ext uri="{FF2B5EF4-FFF2-40B4-BE49-F238E27FC236}">
              <a16:creationId xmlns:a16="http://schemas.microsoft.com/office/drawing/2014/main" id="{37694357-3271-4458-A7E4-38055E764ECA}"/>
            </a:ext>
          </a:extLst>
        </xdr:cNvPr>
        <xdr:cNvPicPr/>
      </xdr:nvPicPr>
      <xdr:blipFill>
        <a:blip xmlns:r="http://schemas.openxmlformats.org/officeDocument/2006/relationships" r:embed="rId1"/>
        <a:stretch/>
      </xdr:blipFill>
      <xdr:spPr>
        <a:xfrm>
          <a:off x="5991225" y="55512435"/>
          <a:ext cx="360" cy="254855"/>
        </a:xfrm>
        <a:prstGeom prst="rect">
          <a:avLst/>
        </a:prstGeom>
        <a:ln>
          <a:noFill/>
        </a:ln>
      </xdr:spPr>
    </xdr:pic>
    <xdr:clientData/>
  </xdr:oneCellAnchor>
  <xdr:oneCellAnchor>
    <xdr:from>
      <xdr:col>5</xdr:col>
      <xdr:colOff>0</xdr:colOff>
      <xdr:row>302</xdr:row>
      <xdr:rowOff>119160</xdr:rowOff>
    </xdr:from>
    <xdr:ext cx="360" cy="216575"/>
    <xdr:pic>
      <xdr:nvPicPr>
        <xdr:cNvPr id="838" name="6 Imagen">
          <a:extLst>
            <a:ext uri="{FF2B5EF4-FFF2-40B4-BE49-F238E27FC236}">
              <a16:creationId xmlns:a16="http://schemas.microsoft.com/office/drawing/2014/main" id="{4787A79D-8AA2-49B1-852F-3A66402BFA7A}"/>
            </a:ext>
          </a:extLst>
        </xdr:cNvPr>
        <xdr:cNvPicPr/>
      </xdr:nvPicPr>
      <xdr:blipFill>
        <a:blip xmlns:r="http://schemas.openxmlformats.org/officeDocument/2006/relationships" r:embed="rId1"/>
        <a:stretch/>
      </xdr:blipFill>
      <xdr:spPr>
        <a:xfrm>
          <a:off x="5991225" y="55507035"/>
          <a:ext cx="360" cy="216575"/>
        </a:xfrm>
        <a:prstGeom prst="rect">
          <a:avLst/>
        </a:prstGeom>
        <a:ln>
          <a:noFill/>
        </a:ln>
      </xdr:spPr>
    </xdr:pic>
    <xdr:clientData/>
  </xdr:oneCellAnchor>
  <xdr:oneCellAnchor>
    <xdr:from>
      <xdr:col>5</xdr:col>
      <xdr:colOff>0</xdr:colOff>
      <xdr:row>302</xdr:row>
      <xdr:rowOff>124560</xdr:rowOff>
    </xdr:from>
    <xdr:ext cx="360" cy="254855"/>
    <xdr:pic>
      <xdr:nvPicPr>
        <xdr:cNvPr id="839" name="6 Imagen">
          <a:extLst>
            <a:ext uri="{FF2B5EF4-FFF2-40B4-BE49-F238E27FC236}">
              <a16:creationId xmlns:a16="http://schemas.microsoft.com/office/drawing/2014/main" id="{873B8329-7ADD-4A17-9317-6E74994955B0}"/>
            </a:ext>
          </a:extLst>
        </xdr:cNvPr>
        <xdr:cNvPicPr/>
      </xdr:nvPicPr>
      <xdr:blipFill>
        <a:blip xmlns:r="http://schemas.openxmlformats.org/officeDocument/2006/relationships" r:embed="rId1"/>
        <a:stretch/>
      </xdr:blipFill>
      <xdr:spPr>
        <a:xfrm>
          <a:off x="5991225" y="55512435"/>
          <a:ext cx="360" cy="254855"/>
        </a:xfrm>
        <a:prstGeom prst="rect">
          <a:avLst/>
        </a:prstGeom>
        <a:ln>
          <a:noFill/>
        </a:ln>
      </xdr:spPr>
    </xdr:pic>
    <xdr:clientData/>
  </xdr:oneCellAnchor>
  <xdr:oneCellAnchor>
    <xdr:from>
      <xdr:col>5</xdr:col>
      <xdr:colOff>0</xdr:colOff>
      <xdr:row>302</xdr:row>
      <xdr:rowOff>119160</xdr:rowOff>
    </xdr:from>
    <xdr:ext cx="360" cy="216575"/>
    <xdr:pic>
      <xdr:nvPicPr>
        <xdr:cNvPr id="840" name="6 Imagen">
          <a:extLst>
            <a:ext uri="{FF2B5EF4-FFF2-40B4-BE49-F238E27FC236}">
              <a16:creationId xmlns:a16="http://schemas.microsoft.com/office/drawing/2014/main" id="{42B92B8B-6230-4088-A320-ECAE168B2079}"/>
            </a:ext>
          </a:extLst>
        </xdr:cNvPr>
        <xdr:cNvPicPr/>
      </xdr:nvPicPr>
      <xdr:blipFill>
        <a:blip xmlns:r="http://schemas.openxmlformats.org/officeDocument/2006/relationships" r:embed="rId1"/>
        <a:stretch/>
      </xdr:blipFill>
      <xdr:spPr>
        <a:xfrm>
          <a:off x="5991225" y="55507035"/>
          <a:ext cx="360" cy="216575"/>
        </a:xfrm>
        <a:prstGeom prst="rect">
          <a:avLst/>
        </a:prstGeom>
        <a:ln>
          <a:noFill/>
        </a:ln>
      </xdr:spPr>
    </xdr:pic>
    <xdr:clientData/>
  </xdr:oneCellAnchor>
  <xdr:oneCellAnchor>
    <xdr:from>
      <xdr:col>5</xdr:col>
      <xdr:colOff>0</xdr:colOff>
      <xdr:row>302</xdr:row>
      <xdr:rowOff>124560</xdr:rowOff>
    </xdr:from>
    <xdr:ext cx="360" cy="254855"/>
    <xdr:pic>
      <xdr:nvPicPr>
        <xdr:cNvPr id="841" name="6 Imagen">
          <a:extLst>
            <a:ext uri="{FF2B5EF4-FFF2-40B4-BE49-F238E27FC236}">
              <a16:creationId xmlns:a16="http://schemas.microsoft.com/office/drawing/2014/main" id="{AA7807C5-3C9B-4CC3-9ADD-75CE101AE041}"/>
            </a:ext>
          </a:extLst>
        </xdr:cNvPr>
        <xdr:cNvPicPr/>
      </xdr:nvPicPr>
      <xdr:blipFill>
        <a:blip xmlns:r="http://schemas.openxmlformats.org/officeDocument/2006/relationships" r:embed="rId1"/>
        <a:stretch/>
      </xdr:blipFill>
      <xdr:spPr>
        <a:xfrm>
          <a:off x="5991225" y="55512435"/>
          <a:ext cx="360" cy="254855"/>
        </a:xfrm>
        <a:prstGeom prst="rect">
          <a:avLst/>
        </a:prstGeom>
        <a:ln>
          <a:noFill/>
        </a:ln>
      </xdr:spPr>
    </xdr:pic>
    <xdr:clientData/>
  </xdr:oneCellAnchor>
  <xdr:oneCellAnchor>
    <xdr:from>
      <xdr:col>5</xdr:col>
      <xdr:colOff>0</xdr:colOff>
      <xdr:row>302</xdr:row>
      <xdr:rowOff>119160</xdr:rowOff>
    </xdr:from>
    <xdr:ext cx="360" cy="216575"/>
    <xdr:pic>
      <xdr:nvPicPr>
        <xdr:cNvPr id="842" name="6 Imagen">
          <a:extLst>
            <a:ext uri="{FF2B5EF4-FFF2-40B4-BE49-F238E27FC236}">
              <a16:creationId xmlns:a16="http://schemas.microsoft.com/office/drawing/2014/main" id="{C9EB0D1A-196F-48C8-8096-A09AE108CE0D}"/>
            </a:ext>
          </a:extLst>
        </xdr:cNvPr>
        <xdr:cNvPicPr/>
      </xdr:nvPicPr>
      <xdr:blipFill>
        <a:blip xmlns:r="http://schemas.openxmlformats.org/officeDocument/2006/relationships" r:embed="rId1"/>
        <a:stretch/>
      </xdr:blipFill>
      <xdr:spPr>
        <a:xfrm>
          <a:off x="5991225" y="55507035"/>
          <a:ext cx="360" cy="216575"/>
        </a:xfrm>
        <a:prstGeom prst="rect">
          <a:avLst/>
        </a:prstGeom>
        <a:ln>
          <a:noFill/>
        </a:ln>
      </xdr:spPr>
    </xdr:pic>
    <xdr:clientData/>
  </xdr:oneCellAnchor>
  <xdr:oneCellAnchor>
    <xdr:from>
      <xdr:col>5</xdr:col>
      <xdr:colOff>0</xdr:colOff>
      <xdr:row>302</xdr:row>
      <xdr:rowOff>124560</xdr:rowOff>
    </xdr:from>
    <xdr:ext cx="360" cy="254855"/>
    <xdr:pic>
      <xdr:nvPicPr>
        <xdr:cNvPr id="843" name="6 Imagen">
          <a:extLst>
            <a:ext uri="{FF2B5EF4-FFF2-40B4-BE49-F238E27FC236}">
              <a16:creationId xmlns:a16="http://schemas.microsoft.com/office/drawing/2014/main" id="{25D6B79F-3909-41C5-AD32-6634B428422C}"/>
            </a:ext>
          </a:extLst>
        </xdr:cNvPr>
        <xdr:cNvPicPr/>
      </xdr:nvPicPr>
      <xdr:blipFill>
        <a:blip xmlns:r="http://schemas.openxmlformats.org/officeDocument/2006/relationships" r:embed="rId1"/>
        <a:stretch/>
      </xdr:blipFill>
      <xdr:spPr>
        <a:xfrm>
          <a:off x="5991225" y="55512435"/>
          <a:ext cx="360" cy="254855"/>
        </a:xfrm>
        <a:prstGeom prst="rect">
          <a:avLst/>
        </a:prstGeom>
        <a:ln>
          <a:noFill/>
        </a:ln>
      </xdr:spPr>
    </xdr:pic>
    <xdr:clientData/>
  </xdr:oneCellAnchor>
  <xdr:oneCellAnchor>
    <xdr:from>
      <xdr:col>5</xdr:col>
      <xdr:colOff>0</xdr:colOff>
      <xdr:row>302</xdr:row>
      <xdr:rowOff>119160</xdr:rowOff>
    </xdr:from>
    <xdr:ext cx="360" cy="216575"/>
    <xdr:pic>
      <xdr:nvPicPr>
        <xdr:cNvPr id="844" name="6 Imagen">
          <a:extLst>
            <a:ext uri="{FF2B5EF4-FFF2-40B4-BE49-F238E27FC236}">
              <a16:creationId xmlns:a16="http://schemas.microsoft.com/office/drawing/2014/main" id="{0872B381-F772-4139-B231-2151D70953EE}"/>
            </a:ext>
          </a:extLst>
        </xdr:cNvPr>
        <xdr:cNvPicPr/>
      </xdr:nvPicPr>
      <xdr:blipFill>
        <a:blip xmlns:r="http://schemas.openxmlformats.org/officeDocument/2006/relationships" r:embed="rId1"/>
        <a:stretch/>
      </xdr:blipFill>
      <xdr:spPr>
        <a:xfrm>
          <a:off x="5991225" y="55507035"/>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45" name="6 Imagen">
          <a:extLst>
            <a:ext uri="{FF2B5EF4-FFF2-40B4-BE49-F238E27FC236}">
              <a16:creationId xmlns:a16="http://schemas.microsoft.com/office/drawing/2014/main" id="{28F39EA6-BECF-427C-91BC-B5FD6246CF27}"/>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46" name="6 Imagen">
          <a:extLst>
            <a:ext uri="{FF2B5EF4-FFF2-40B4-BE49-F238E27FC236}">
              <a16:creationId xmlns:a16="http://schemas.microsoft.com/office/drawing/2014/main" id="{44AAF529-C92F-4980-AA50-A0D38BE15E4F}"/>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47" name="6 Imagen">
          <a:extLst>
            <a:ext uri="{FF2B5EF4-FFF2-40B4-BE49-F238E27FC236}">
              <a16:creationId xmlns:a16="http://schemas.microsoft.com/office/drawing/2014/main" id="{A2558150-09F7-407D-9027-A26EEFAB6646}"/>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48" name="6 Imagen">
          <a:extLst>
            <a:ext uri="{FF2B5EF4-FFF2-40B4-BE49-F238E27FC236}">
              <a16:creationId xmlns:a16="http://schemas.microsoft.com/office/drawing/2014/main" id="{FEA148AC-DCC7-4842-8643-1A73C6A08FB9}"/>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49" name="6 Imagen">
          <a:extLst>
            <a:ext uri="{FF2B5EF4-FFF2-40B4-BE49-F238E27FC236}">
              <a16:creationId xmlns:a16="http://schemas.microsoft.com/office/drawing/2014/main" id="{FB95AE3D-4D70-4358-B594-F2022EF84080}"/>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50" name="6 Imagen">
          <a:extLst>
            <a:ext uri="{FF2B5EF4-FFF2-40B4-BE49-F238E27FC236}">
              <a16:creationId xmlns:a16="http://schemas.microsoft.com/office/drawing/2014/main" id="{80CF0720-58B5-41DE-A502-71ACCEB10010}"/>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51" name="6 Imagen">
          <a:extLst>
            <a:ext uri="{FF2B5EF4-FFF2-40B4-BE49-F238E27FC236}">
              <a16:creationId xmlns:a16="http://schemas.microsoft.com/office/drawing/2014/main" id="{D24ABA4D-0237-4A5A-BB13-C2B48620840C}"/>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52" name="6 Imagen">
          <a:extLst>
            <a:ext uri="{FF2B5EF4-FFF2-40B4-BE49-F238E27FC236}">
              <a16:creationId xmlns:a16="http://schemas.microsoft.com/office/drawing/2014/main" id="{498EB522-9B87-4987-8188-1AA445A298B1}"/>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53" name="6 Imagen">
          <a:extLst>
            <a:ext uri="{FF2B5EF4-FFF2-40B4-BE49-F238E27FC236}">
              <a16:creationId xmlns:a16="http://schemas.microsoft.com/office/drawing/2014/main" id="{A29E605B-FC63-41EA-8AE9-156F39BF9685}"/>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54" name="6 Imagen">
          <a:extLst>
            <a:ext uri="{FF2B5EF4-FFF2-40B4-BE49-F238E27FC236}">
              <a16:creationId xmlns:a16="http://schemas.microsoft.com/office/drawing/2014/main" id="{53E7B66C-EBD4-431F-ACC9-362738C7A67F}"/>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55" name="6 Imagen">
          <a:extLst>
            <a:ext uri="{FF2B5EF4-FFF2-40B4-BE49-F238E27FC236}">
              <a16:creationId xmlns:a16="http://schemas.microsoft.com/office/drawing/2014/main" id="{AC7806A2-5CAB-40A2-99D3-8E651EE99867}"/>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56" name="6 Imagen">
          <a:extLst>
            <a:ext uri="{FF2B5EF4-FFF2-40B4-BE49-F238E27FC236}">
              <a16:creationId xmlns:a16="http://schemas.microsoft.com/office/drawing/2014/main" id="{33D16B1B-81BE-4028-A9BC-F13F0A2685DC}"/>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57" name="6 Imagen">
          <a:extLst>
            <a:ext uri="{FF2B5EF4-FFF2-40B4-BE49-F238E27FC236}">
              <a16:creationId xmlns:a16="http://schemas.microsoft.com/office/drawing/2014/main" id="{41C3BE7A-A479-47CF-940C-B5C8D577463F}"/>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58" name="6 Imagen">
          <a:extLst>
            <a:ext uri="{FF2B5EF4-FFF2-40B4-BE49-F238E27FC236}">
              <a16:creationId xmlns:a16="http://schemas.microsoft.com/office/drawing/2014/main" id="{6E1636D5-8EA2-4FBA-983E-F0606BAAF991}"/>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59" name="6 Imagen">
          <a:extLst>
            <a:ext uri="{FF2B5EF4-FFF2-40B4-BE49-F238E27FC236}">
              <a16:creationId xmlns:a16="http://schemas.microsoft.com/office/drawing/2014/main" id="{857FCA32-5A0E-4594-AD44-24D6E292F091}"/>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60" name="6 Imagen">
          <a:extLst>
            <a:ext uri="{FF2B5EF4-FFF2-40B4-BE49-F238E27FC236}">
              <a16:creationId xmlns:a16="http://schemas.microsoft.com/office/drawing/2014/main" id="{57634C40-9AAC-413A-8A7E-F0954EC351C3}"/>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61" name="6 Imagen">
          <a:extLst>
            <a:ext uri="{FF2B5EF4-FFF2-40B4-BE49-F238E27FC236}">
              <a16:creationId xmlns:a16="http://schemas.microsoft.com/office/drawing/2014/main" id="{65AE186B-53B4-46D6-852D-07F56988939B}"/>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62" name="6 Imagen">
          <a:extLst>
            <a:ext uri="{FF2B5EF4-FFF2-40B4-BE49-F238E27FC236}">
              <a16:creationId xmlns:a16="http://schemas.microsoft.com/office/drawing/2014/main" id="{EA33FF61-14C2-48BC-BFD5-4954805DD721}"/>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63" name="6 Imagen">
          <a:extLst>
            <a:ext uri="{FF2B5EF4-FFF2-40B4-BE49-F238E27FC236}">
              <a16:creationId xmlns:a16="http://schemas.microsoft.com/office/drawing/2014/main" id="{E5D37EE1-1ECA-4248-834A-5D7FACBEAB9C}"/>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64" name="6 Imagen">
          <a:extLst>
            <a:ext uri="{FF2B5EF4-FFF2-40B4-BE49-F238E27FC236}">
              <a16:creationId xmlns:a16="http://schemas.microsoft.com/office/drawing/2014/main" id="{CC5644C3-E9D2-4D77-AA1D-A1CA9B6EE29E}"/>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65" name="6 Imagen">
          <a:extLst>
            <a:ext uri="{FF2B5EF4-FFF2-40B4-BE49-F238E27FC236}">
              <a16:creationId xmlns:a16="http://schemas.microsoft.com/office/drawing/2014/main" id="{3A7CFB4E-96AA-4BC2-87B1-D2DF3D7EEE86}"/>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66" name="6 Imagen">
          <a:extLst>
            <a:ext uri="{FF2B5EF4-FFF2-40B4-BE49-F238E27FC236}">
              <a16:creationId xmlns:a16="http://schemas.microsoft.com/office/drawing/2014/main" id="{E2067A82-DA5A-498C-9005-7F1E39C25E67}"/>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67" name="6 Imagen">
          <a:extLst>
            <a:ext uri="{FF2B5EF4-FFF2-40B4-BE49-F238E27FC236}">
              <a16:creationId xmlns:a16="http://schemas.microsoft.com/office/drawing/2014/main" id="{7B5EABF9-E003-4801-8938-8588CB9AB680}"/>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68" name="6 Imagen">
          <a:extLst>
            <a:ext uri="{FF2B5EF4-FFF2-40B4-BE49-F238E27FC236}">
              <a16:creationId xmlns:a16="http://schemas.microsoft.com/office/drawing/2014/main" id="{17887E0B-1098-4091-9256-8DF20CCA9B13}"/>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69" name="6 Imagen">
          <a:extLst>
            <a:ext uri="{FF2B5EF4-FFF2-40B4-BE49-F238E27FC236}">
              <a16:creationId xmlns:a16="http://schemas.microsoft.com/office/drawing/2014/main" id="{4AD616C2-BFF9-4F35-9CF5-8B80D4EB1F09}"/>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70" name="6 Imagen">
          <a:extLst>
            <a:ext uri="{FF2B5EF4-FFF2-40B4-BE49-F238E27FC236}">
              <a16:creationId xmlns:a16="http://schemas.microsoft.com/office/drawing/2014/main" id="{6CE2BBF9-EB87-43C6-B5A4-3FE2318F417E}"/>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71" name="6 Imagen">
          <a:extLst>
            <a:ext uri="{FF2B5EF4-FFF2-40B4-BE49-F238E27FC236}">
              <a16:creationId xmlns:a16="http://schemas.microsoft.com/office/drawing/2014/main" id="{E0BB24CC-A844-45E0-9B75-4DD5E94E34E5}"/>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72" name="6 Imagen">
          <a:extLst>
            <a:ext uri="{FF2B5EF4-FFF2-40B4-BE49-F238E27FC236}">
              <a16:creationId xmlns:a16="http://schemas.microsoft.com/office/drawing/2014/main" id="{4DD5E025-F2D3-43FC-B0BB-7B4968FE0CDA}"/>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73" name="6 Imagen">
          <a:extLst>
            <a:ext uri="{FF2B5EF4-FFF2-40B4-BE49-F238E27FC236}">
              <a16:creationId xmlns:a16="http://schemas.microsoft.com/office/drawing/2014/main" id="{46EDD825-EE50-4071-A018-6B7E664B725C}"/>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74" name="6 Imagen">
          <a:extLst>
            <a:ext uri="{FF2B5EF4-FFF2-40B4-BE49-F238E27FC236}">
              <a16:creationId xmlns:a16="http://schemas.microsoft.com/office/drawing/2014/main" id="{011D801A-553D-418C-B028-EBCB6775F2C8}"/>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75" name="6 Imagen">
          <a:extLst>
            <a:ext uri="{FF2B5EF4-FFF2-40B4-BE49-F238E27FC236}">
              <a16:creationId xmlns:a16="http://schemas.microsoft.com/office/drawing/2014/main" id="{45E6FC3C-F3A1-45CC-8538-7AEAE71278D6}"/>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76" name="6 Imagen">
          <a:extLst>
            <a:ext uri="{FF2B5EF4-FFF2-40B4-BE49-F238E27FC236}">
              <a16:creationId xmlns:a16="http://schemas.microsoft.com/office/drawing/2014/main" id="{B776812D-15A3-4DBE-8F12-1725FBBB6C39}"/>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77" name="6 Imagen">
          <a:extLst>
            <a:ext uri="{FF2B5EF4-FFF2-40B4-BE49-F238E27FC236}">
              <a16:creationId xmlns:a16="http://schemas.microsoft.com/office/drawing/2014/main" id="{2F320001-9526-4EB7-AD29-BA8BA5A6902F}"/>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78" name="6 Imagen">
          <a:extLst>
            <a:ext uri="{FF2B5EF4-FFF2-40B4-BE49-F238E27FC236}">
              <a16:creationId xmlns:a16="http://schemas.microsoft.com/office/drawing/2014/main" id="{25D5D6A0-416D-4AD1-B944-4327CE3E8573}"/>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79" name="6 Imagen">
          <a:extLst>
            <a:ext uri="{FF2B5EF4-FFF2-40B4-BE49-F238E27FC236}">
              <a16:creationId xmlns:a16="http://schemas.microsoft.com/office/drawing/2014/main" id="{96267850-7462-432F-925D-D4E1DBA495CD}"/>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80" name="6 Imagen">
          <a:extLst>
            <a:ext uri="{FF2B5EF4-FFF2-40B4-BE49-F238E27FC236}">
              <a16:creationId xmlns:a16="http://schemas.microsoft.com/office/drawing/2014/main" id="{54469A90-F267-4ADE-8E3F-D823BD4D9757}"/>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5</xdr:col>
      <xdr:colOff>0</xdr:colOff>
      <xdr:row>303</xdr:row>
      <xdr:rowOff>0</xdr:rowOff>
    </xdr:from>
    <xdr:ext cx="360" cy="254855"/>
    <xdr:pic>
      <xdr:nvPicPr>
        <xdr:cNvPr id="881" name="6 Imagen">
          <a:extLst>
            <a:ext uri="{FF2B5EF4-FFF2-40B4-BE49-F238E27FC236}">
              <a16:creationId xmlns:a16="http://schemas.microsoft.com/office/drawing/2014/main" id="{4103B93B-E6C6-403D-B7BC-60961AB64BFF}"/>
            </a:ext>
          </a:extLst>
        </xdr:cNvPr>
        <xdr:cNvPicPr/>
      </xdr:nvPicPr>
      <xdr:blipFill>
        <a:blip xmlns:r="http://schemas.openxmlformats.org/officeDocument/2006/relationships" r:embed="rId1"/>
        <a:stretch/>
      </xdr:blipFill>
      <xdr:spPr>
        <a:xfrm>
          <a:off x="5991225" y="55568850"/>
          <a:ext cx="360" cy="254855"/>
        </a:xfrm>
        <a:prstGeom prst="rect">
          <a:avLst/>
        </a:prstGeom>
        <a:ln>
          <a:noFill/>
        </a:ln>
      </xdr:spPr>
    </xdr:pic>
    <xdr:clientData/>
  </xdr:oneCellAnchor>
  <xdr:oneCellAnchor>
    <xdr:from>
      <xdr:col>5</xdr:col>
      <xdr:colOff>0</xdr:colOff>
      <xdr:row>303</xdr:row>
      <xdr:rowOff>0</xdr:rowOff>
    </xdr:from>
    <xdr:ext cx="360" cy="216575"/>
    <xdr:pic>
      <xdr:nvPicPr>
        <xdr:cNvPr id="882" name="6 Imagen">
          <a:extLst>
            <a:ext uri="{FF2B5EF4-FFF2-40B4-BE49-F238E27FC236}">
              <a16:creationId xmlns:a16="http://schemas.microsoft.com/office/drawing/2014/main" id="{C773FBD8-4D00-4DFA-A0D0-A4CCEEC4F485}"/>
            </a:ext>
          </a:extLst>
        </xdr:cNvPr>
        <xdr:cNvPicPr/>
      </xdr:nvPicPr>
      <xdr:blipFill>
        <a:blip xmlns:r="http://schemas.openxmlformats.org/officeDocument/2006/relationships" r:embed="rId1"/>
        <a:stretch/>
      </xdr:blipFill>
      <xdr:spPr>
        <a:xfrm>
          <a:off x="5991225" y="55568850"/>
          <a:ext cx="360" cy="216575"/>
        </a:xfrm>
        <a:prstGeom prst="rect">
          <a:avLst/>
        </a:prstGeom>
        <a:ln>
          <a:noFill/>
        </a:ln>
      </xdr:spPr>
    </xdr:pic>
    <xdr:clientData/>
  </xdr:oneCellAnchor>
  <xdr:oneCellAnchor>
    <xdr:from>
      <xdr:col>6</xdr:col>
      <xdr:colOff>0</xdr:colOff>
      <xdr:row>280</xdr:row>
      <xdr:rowOff>124560</xdr:rowOff>
    </xdr:from>
    <xdr:ext cx="360" cy="254855"/>
    <xdr:pic>
      <xdr:nvPicPr>
        <xdr:cNvPr id="883" name="6 Imagen">
          <a:extLst>
            <a:ext uri="{FF2B5EF4-FFF2-40B4-BE49-F238E27FC236}">
              <a16:creationId xmlns:a16="http://schemas.microsoft.com/office/drawing/2014/main" id="{367DBAA2-4C1B-410B-A267-FA9DDB3D786E}"/>
            </a:ext>
          </a:extLst>
        </xdr:cNvPr>
        <xdr:cNvPicPr/>
      </xdr:nvPicPr>
      <xdr:blipFill>
        <a:blip xmlns:r="http://schemas.openxmlformats.org/officeDocument/2006/relationships" r:embed="rId1"/>
        <a:stretch/>
      </xdr:blipFill>
      <xdr:spPr>
        <a:xfrm>
          <a:off x="7258050" y="51311910"/>
          <a:ext cx="360" cy="254855"/>
        </a:xfrm>
        <a:prstGeom prst="rect">
          <a:avLst/>
        </a:prstGeom>
        <a:ln>
          <a:noFill/>
        </a:ln>
      </xdr:spPr>
    </xdr:pic>
    <xdr:clientData/>
  </xdr:oneCellAnchor>
  <xdr:oneCellAnchor>
    <xdr:from>
      <xdr:col>6</xdr:col>
      <xdr:colOff>35719</xdr:colOff>
      <xdr:row>280</xdr:row>
      <xdr:rowOff>97252</xdr:rowOff>
    </xdr:from>
    <xdr:ext cx="360" cy="216575"/>
    <xdr:pic>
      <xdr:nvPicPr>
        <xdr:cNvPr id="884" name="6 Imagen">
          <a:extLst>
            <a:ext uri="{FF2B5EF4-FFF2-40B4-BE49-F238E27FC236}">
              <a16:creationId xmlns:a16="http://schemas.microsoft.com/office/drawing/2014/main" id="{972E6FAD-7B57-4277-900D-F26ED96816FC}"/>
            </a:ext>
          </a:extLst>
        </xdr:cNvPr>
        <xdr:cNvPicPr/>
      </xdr:nvPicPr>
      <xdr:blipFill>
        <a:blip xmlns:r="http://schemas.openxmlformats.org/officeDocument/2006/relationships" r:embed="rId1"/>
        <a:stretch/>
      </xdr:blipFill>
      <xdr:spPr>
        <a:xfrm>
          <a:off x="7298532" y="56104252"/>
          <a:ext cx="360" cy="216575"/>
        </a:xfrm>
        <a:prstGeom prst="rect">
          <a:avLst/>
        </a:prstGeom>
        <a:ln>
          <a:noFill/>
        </a:ln>
      </xdr:spPr>
    </xdr:pic>
    <xdr:clientData/>
  </xdr:oneCellAnchor>
  <xdr:oneCellAnchor>
    <xdr:from>
      <xdr:col>6</xdr:col>
      <xdr:colOff>0</xdr:colOff>
      <xdr:row>281</xdr:row>
      <xdr:rowOff>124560</xdr:rowOff>
    </xdr:from>
    <xdr:ext cx="360" cy="254855"/>
    <xdr:pic>
      <xdr:nvPicPr>
        <xdr:cNvPr id="885" name="6 Imagen">
          <a:extLst>
            <a:ext uri="{FF2B5EF4-FFF2-40B4-BE49-F238E27FC236}">
              <a16:creationId xmlns:a16="http://schemas.microsoft.com/office/drawing/2014/main" id="{32CED826-9FAF-43A5-872F-BBB98CB6A080}"/>
            </a:ext>
          </a:extLst>
        </xdr:cNvPr>
        <xdr:cNvPicPr/>
      </xdr:nvPicPr>
      <xdr:blipFill>
        <a:blip xmlns:r="http://schemas.openxmlformats.org/officeDocument/2006/relationships" r:embed="rId1"/>
        <a:stretch/>
      </xdr:blipFill>
      <xdr:spPr>
        <a:xfrm>
          <a:off x="7258050" y="51540510"/>
          <a:ext cx="360" cy="254855"/>
        </a:xfrm>
        <a:prstGeom prst="rect">
          <a:avLst/>
        </a:prstGeom>
        <a:ln>
          <a:noFill/>
        </a:ln>
      </xdr:spPr>
    </xdr:pic>
    <xdr:clientData/>
  </xdr:oneCellAnchor>
  <xdr:oneCellAnchor>
    <xdr:from>
      <xdr:col>6</xdr:col>
      <xdr:colOff>0</xdr:colOff>
      <xdr:row>281</xdr:row>
      <xdr:rowOff>119160</xdr:rowOff>
    </xdr:from>
    <xdr:ext cx="360" cy="216575"/>
    <xdr:pic>
      <xdr:nvPicPr>
        <xdr:cNvPr id="886" name="6 Imagen">
          <a:extLst>
            <a:ext uri="{FF2B5EF4-FFF2-40B4-BE49-F238E27FC236}">
              <a16:creationId xmlns:a16="http://schemas.microsoft.com/office/drawing/2014/main" id="{3AA8A9FD-C4CF-4D40-AA60-D692E1C91164}"/>
            </a:ext>
          </a:extLst>
        </xdr:cNvPr>
        <xdr:cNvPicPr/>
      </xdr:nvPicPr>
      <xdr:blipFill>
        <a:blip xmlns:r="http://schemas.openxmlformats.org/officeDocument/2006/relationships" r:embed="rId1"/>
        <a:stretch/>
      </xdr:blipFill>
      <xdr:spPr>
        <a:xfrm>
          <a:off x="7258050" y="51535110"/>
          <a:ext cx="360" cy="216575"/>
        </a:xfrm>
        <a:prstGeom prst="rect">
          <a:avLst/>
        </a:prstGeom>
        <a:ln>
          <a:noFill/>
        </a:ln>
      </xdr:spPr>
    </xdr:pic>
    <xdr:clientData/>
  </xdr:oneCellAnchor>
  <xdr:oneCellAnchor>
    <xdr:from>
      <xdr:col>6</xdr:col>
      <xdr:colOff>0</xdr:colOff>
      <xdr:row>282</xdr:row>
      <xdr:rowOff>124560</xdr:rowOff>
    </xdr:from>
    <xdr:ext cx="360" cy="254855"/>
    <xdr:pic>
      <xdr:nvPicPr>
        <xdr:cNvPr id="887" name="6 Imagen">
          <a:extLst>
            <a:ext uri="{FF2B5EF4-FFF2-40B4-BE49-F238E27FC236}">
              <a16:creationId xmlns:a16="http://schemas.microsoft.com/office/drawing/2014/main" id="{E3596FE5-47DF-47A2-A249-9776E1B1E01B}"/>
            </a:ext>
          </a:extLst>
        </xdr:cNvPr>
        <xdr:cNvPicPr/>
      </xdr:nvPicPr>
      <xdr:blipFill>
        <a:blip xmlns:r="http://schemas.openxmlformats.org/officeDocument/2006/relationships" r:embed="rId1"/>
        <a:stretch/>
      </xdr:blipFill>
      <xdr:spPr>
        <a:xfrm>
          <a:off x="7258050" y="51769110"/>
          <a:ext cx="360" cy="254855"/>
        </a:xfrm>
        <a:prstGeom prst="rect">
          <a:avLst/>
        </a:prstGeom>
        <a:ln>
          <a:noFill/>
        </a:ln>
      </xdr:spPr>
    </xdr:pic>
    <xdr:clientData/>
  </xdr:oneCellAnchor>
  <xdr:oneCellAnchor>
    <xdr:from>
      <xdr:col>6</xdr:col>
      <xdr:colOff>0</xdr:colOff>
      <xdr:row>282</xdr:row>
      <xdr:rowOff>119160</xdr:rowOff>
    </xdr:from>
    <xdr:ext cx="360" cy="216575"/>
    <xdr:pic>
      <xdr:nvPicPr>
        <xdr:cNvPr id="888" name="6 Imagen">
          <a:extLst>
            <a:ext uri="{FF2B5EF4-FFF2-40B4-BE49-F238E27FC236}">
              <a16:creationId xmlns:a16="http://schemas.microsoft.com/office/drawing/2014/main" id="{0FF89DDD-EB4A-443D-9C14-3442A86B96B8}"/>
            </a:ext>
          </a:extLst>
        </xdr:cNvPr>
        <xdr:cNvPicPr/>
      </xdr:nvPicPr>
      <xdr:blipFill>
        <a:blip xmlns:r="http://schemas.openxmlformats.org/officeDocument/2006/relationships" r:embed="rId1"/>
        <a:stretch/>
      </xdr:blipFill>
      <xdr:spPr>
        <a:xfrm>
          <a:off x="7258050" y="51763710"/>
          <a:ext cx="360" cy="216575"/>
        </a:xfrm>
        <a:prstGeom prst="rect">
          <a:avLst/>
        </a:prstGeom>
        <a:ln>
          <a:noFill/>
        </a:ln>
      </xdr:spPr>
    </xdr:pic>
    <xdr:clientData/>
  </xdr:oneCellAnchor>
  <xdr:oneCellAnchor>
    <xdr:from>
      <xdr:col>6</xdr:col>
      <xdr:colOff>0</xdr:colOff>
      <xdr:row>282</xdr:row>
      <xdr:rowOff>124560</xdr:rowOff>
    </xdr:from>
    <xdr:ext cx="360" cy="254855"/>
    <xdr:pic>
      <xdr:nvPicPr>
        <xdr:cNvPr id="889" name="6 Imagen">
          <a:extLst>
            <a:ext uri="{FF2B5EF4-FFF2-40B4-BE49-F238E27FC236}">
              <a16:creationId xmlns:a16="http://schemas.microsoft.com/office/drawing/2014/main" id="{2B2369D8-5EEC-44AC-BECA-C46F19BB4E05}"/>
            </a:ext>
          </a:extLst>
        </xdr:cNvPr>
        <xdr:cNvPicPr/>
      </xdr:nvPicPr>
      <xdr:blipFill>
        <a:blip xmlns:r="http://schemas.openxmlformats.org/officeDocument/2006/relationships" r:embed="rId1"/>
        <a:stretch/>
      </xdr:blipFill>
      <xdr:spPr>
        <a:xfrm>
          <a:off x="7258050" y="51769110"/>
          <a:ext cx="360" cy="254855"/>
        </a:xfrm>
        <a:prstGeom prst="rect">
          <a:avLst/>
        </a:prstGeom>
        <a:ln>
          <a:noFill/>
        </a:ln>
      </xdr:spPr>
    </xdr:pic>
    <xdr:clientData/>
  </xdr:oneCellAnchor>
  <xdr:oneCellAnchor>
    <xdr:from>
      <xdr:col>6</xdr:col>
      <xdr:colOff>0</xdr:colOff>
      <xdr:row>282</xdr:row>
      <xdr:rowOff>119160</xdr:rowOff>
    </xdr:from>
    <xdr:ext cx="360" cy="216575"/>
    <xdr:pic>
      <xdr:nvPicPr>
        <xdr:cNvPr id="890" name="6 Imagen">
          <a:extLst>
            <a:ext uri="{FF2B5EF4-FFF2-40B4-BE49-F238E27FC236}">
              <a16:creationId xmlns:a16="http://schemas.microsoft.com/office/drawing/2014/main" id="{9A14D186-7272-4474-9471-79FCD7B66468}"/>
            </a:ext>
          </a:extLst>
        </xdr:cNvPr>
        <xdr:cNvPicPr/>
      </xdr:nvPicPr>
      <xdr:blipFill>
        <a:blip xmlns:r="http://schemas.openxmlformats.org/officeDocument/2006/relationships" r:embed="rId1"/>
        <a:stretch/>
      </xdr:blipFill>
      <xdr:spPr>
        <a:xfrm>
          <a:off x="7258050" y="51763710"/>
          <a:ext cx="360" cy="216575"/>
        </a:xfrm>
        <a:prstGeom prst="rect">
          <a:avLst/>
        </a:prstGeom>
        <a:ln>
          <a:noFill/>
        </a:ln>
      </xdr:spPr>
    </xdr:pic>
    <xdr:clientData/>
  </xdr:oneCellAnchor>
  <xdr:oneCellAnchor>
    <xdr:from>
      <xdr:col>6</xdr:col>
      <xdr:colOff>0</xdr:colOff>
      <xdr:row>283</xdr:row>
      <xdr:rowOff>124560</xdr:rowOff>
    </xdr:from>
    <xdr:ext cx="360" cy="254855"/>
    <xdr:pic>
      <xdr:nvPicPr>
        <xdr:cNvPr id="891" name="6 Imagen">
          <a:extLst>
            <a:ext uri="{FF2B5EF4-FFF2-40B4-BE49-F238E27FC236}">
              <a16:creationId xmlns:a16="http://schemas.microsoft.com/office/drawing/2014/main" id="{455724A0-734C-4AFA-B434-F0EF05B4D290}"/>
            </a:ext>
          </a:extLst>
        </xdr:cNvPr>
        <xdr:cNvPicPr/>
      </xdr:nvPicPr>
      <xdr:blipFill>
        <a:blip xmlns:r="http://schemas.openxmlformats.org/officeDocument/2006/relationships" r:embed="rId1"/>
        <a:stretch/>
      </xdr:blipFill>
      <xdr:spPr>
        <a:xfrm>
          <a:off x="7258050" y="51997710"/>
          <a:ext cx="360" cy="254855"/>
        </a:xfrm>
        <a:prstGeom prst="rect">
          <a:avLst/>
        </a:prstGeom>
        <a:ln>
          <a:noFill/>
        </a:ln>
      </xdr:spPr>
    </xdr:pic>
    <xdr:clientData/>
  </xdr:oneCellAnchor>
  <xdr:oneCellAnchor>
    <xdr:from>
      <xdr:col>6</xdr:col>
      <xdr:colOff>0</xdr:colOff>
      <xdr:row>283</xdr:row>
      <xdr:rowOff>119160</xdr:rowOff>
    </xdr:from>
    <xdr:ext cx="360" cy="216575"/>
    <xdr:pic>
      <xdr:nvPicPr>
        <xdr:cNvPr id="892" name="6 Imagen">
          <a:extLst>
            <a:ext uri="{FF2B5EF4-FFF2-40B4-BE49-F238E27FC236}">
              <a16:creationId xmlns:a16="http://schemas.microsoft.com/office/drawing/2014/main" id="{BD1D557F-6DD0-4C5C-859A-7A201699F1FE}"/>
            </a:ext>
          </a:extLst>
        </xdr:cNvPr>
        <xdr:cNvPicPr/>
      </xdr:nvPicPr>
      <xdr:blipFill>
        <a:blip xmlns:r="http://schemas.openxmlformats.org/officeDocument/2006/relationships" r:embed="rId1"/>
        <a:stretch/>
      </xdr:blipFill>
      <xdr:spPr>
        <a:xfrm>
          <a:off x="7258050" y="51992310"/>
          <a:ext cx="360" cy="216575"/>
        </a:xfrm>
        <a:prstGeom prst="rect">
          <a:avLst/>
        </a:prstGeom>
        <a:ln>
          <a:noFill/>
        </a:ln>
      </xdr:spPr>
    </xdr:pic>
    <xdr:clientData/>
  </xdr:oneCellAnchor>
  <xdr:oneCellAnchor>
    <xdr:from>
      <xdr:col>6</xdr:col>
      <xdr:colOff>0</xdr:colOff>
      <xdr:row>283</xdr:row>
      <xdr:rowOff>124560</xdr:rowOff>
    </xdr:from>
    <xdr:ext cx="360" cy="254855"/>
    <xdr:pic>
      <xdr:nvPicPr>
        <xdr:cNvPr id="893" name="6 Imagen">
          <a:extLst>
            <a:ext uri="{FF2B5EF4-FFF2-40B4-BE49-F238E27FC236}">
              <a16:creationId xmlns:a16="http://schemas.microsoft.com/office/drawing/2014/main" id="{502A4FE4-3B1D-41AC-AB84-CFCEA83C280F}"/>
            </a:ext>
          </a:extLst>
        </xdr:cNvPr>
        <xdr:cNvPicPr/>
      </xdr:nvPicPr>
      <xdr:blipFill>
        <a:blip xmlns:r="http://schemas.openxmlformats.org/officeDocument/2006/relationships" r:embed="rId1"/>
        <a:stretch/>
      </xdr:blipFill>
      <xdr:spPr>
        <a:xfrm>
          <a:off x="7258050" y="51997710"/>
          <a:ext cx="360" cy="254855"/>
        </a:xfrm>
        <a:prstGeom prst="rect">
          <a:avLst/>
        </a:prstGeom>
        <a:ln>
          <a:noFill/>
        </a:ln>
      </xdr:spPr>
    </xdr:pic>
    <xdr:clientData/>
  </xdr:oneCellAnchor>
  <xdr:oneCellAnchor>
    <xdr:from>
      <xdr:col>6</xdr:col>
      <xdr:colOff>0</xdr:colOff>
      <xdr:row>283</xdr:row>
      <xdr:rowOff>119160</xdr:rowOff>
    </xdr:from>
    <xdr:ext cx="360" cy="216575"/>
    <xdr:pic>
      <xdr:nvPicPr>
        <xdr:cNvPr id="894" name="6 Imagen">
          <a:extLst>
            <a:ext uri="{FF2B5EF4-FFF2-40B4-BE49-F238E27FC236}">
              <a16:creationId xmlns:a16="http://schemas.microsoft.com/office/drawing/2014/main" id="{94C2EBF3-5165-4033-B2EB-35541540D6FF}"/>
            </a:ext>
          </a:extLst>
        </xdr:cNvPr>
        <xdr:cNvPicPr/>
      </xdr:nvPicPr>
      <xdr:blipFill>
        <a:blip xmlns:r="http://schemas.openxmlformats.org/officeDocument/2006/relationships" r:embed="rId1"/>
        <a:stretch/>
      </xdr:blipFill>
      <xdr:spPr>
        <a:xfrm>
          <a:off x="7258050" y="51992310"/>
          <a:ext cx="360" cy="216575"/>
        </a:xfrm>
        <a:prstGeom prst="rect">
          <a:avLst/>
        </a:prstGeom>
        <a:ln>
          <a:noFill/>
        </a:ln>
      </xdr:spPr>
    </xdr:pic>
    <xdr:clientData/>
  </xdr:oneCellAnchor>
  <xdr:oneCellAnchor>
    <xdr:from>
      <xdr:col>6</xdr:col>
      <xdr:colOff>0</xdr:colOff>
      <xdr:row>284</xdr:row>
      <xdr:rowOff>124560</xdr:rowOff>
    </xdr:from>
    <xdr:ext cx="360" cy="254855"/>
    <xdr:pic>
      <xdr:nvPicPr>
        <xdr:cNvPr id="895" name="6 Imagen">
          <a:extLst>
            <a:ext uri="{FF2B5EF4-FFF2-40B4-BE49-F238E27FC236}">
              <a16:creationId xmlns:a16="http://schemas.microsoft.com/office/drawing/2014/main" id="{5DBC4ED3-4B62-47FE-878A-9DC45E35AFC2}"/>
            </a:ext>
          </a:extLst>
        </xdr:cNvPr>
        <xdr:cNvPicPr/>
      </xdr:nvPicPr>
      <xdr:blipFill>
        <a:blip xmlns:r="http://schemas.openxmlformats.org/officeDocument/2006/relationships" r:embed="rId1"/>
        <a:stretch/>
      </xdr:blipFill>
      <xdr:spPr>
        <a:xfrm>
          <a:off x="7258050" y="52226310"/>
          <a:ext cx="360" cy="254855"/>
        </a:xfrm>
        <a:prstGeom prst="rect">
          <a:avLst/>
        </a:prstGeom>
        <a:ln>
          <a:noFill/>
        </a:ln>
      </xdr:spPr>
    </xdr:pic>
    <xdr:clientData/>
  </xdr:oneCellAnchor>
  <xdr:oneCellAnchor>
    <xdr:from>
      <xdr:col>6</xdr:col>
      <xdr:colOff>0</xdr:colOff>
      <xdr:row>284</xdr:row>
      <xdr:rowOff>119160</xdr:rowOff>
    </xdr:from>
    <xdr:ext cx="360" cy="216575"/>
    <xdr:pic>
      <xdr:nvPicPr>
        <xdr:cNvPr id="896" name="6 Imagen">
          <a:extLst>
            <a:ext uri="{FF2B5EF4-FFF2-40B4-BE49-F238E27FC236}">
              <a16:creationId xmlns:a16="http://schemas.microsoft.com/office/drawing/2014/main" id="{A825A5C5-6759-4DCB-A7D6-E25700990CCA}"/>
            </a:ext>
          </a:extLst>
        </xdr:cNvPr>
        <xdr:cNvPicPr/>
      </xdr:nvPicPr>
      <xdr:blipFill>
        <a:blip xmlns:r="http://schemas.openxmlformats.org/officeDocument/2006/relationships" r:embed="rId1"/>
        <a:stretch/>
      </xdr:blipFill>
      <xdr:spPr>
        <a:xfrm>
          <a:off x="7258050" y="52220910"/>
          <a:ext cx="360" cy="216575"/>
        </a:xfrm>
        <a:prstGeom prst="rect">
          <a:avLst/>
        </a:prstGeom>
        <a:ln>
          <a:noFill/>
        </a:ln>
      </xdr:spPr>
    </xdr:pic>
    <xdr:clientData/>
  </xdr:oneCellAnchor>
  <xdr:oneCellAnchor>
    <xdr:from>
      <xdr:col>6</xdr:col>
      <xdr:colOff>0</xdr:colOff>
      <xdr:row>284</xdr:row>
      <xdr:rowOff>124560</xdr:rowOff>
    </xdr:from>
    <xdr:ext cx="360" cy="254855"/>
    <xdr:pic>
      <xdr:nvPicPr>
        <xdr:cNvPr id="897" name="6 Imagen">
          <a:extLst>
            <a:ext uri="{FF2B5EF4-FFF2-40B4-BE49-F238E27FC236}">
              <a16:creationId xmlns:a16="http://schemas.microsoft.com/office/drawing/2014/main" id="{728556B3-74B4-4A4E-A92F-865C4BE88421}"/>
            </a:ext>
          </a:extLst>
        </xdr:cNvPr>
        <xdr:cNvPicPr/>
      </xdr:nvPicPr>
      <xdr:blipFill>
        <a:blip xmlns:r="http://schemas.openxmlformats.org/officeDocument/2006/relationships" r:embed="rId1"/>
        <a:stretch/>
      </xdr:blipFill>
      <xdr:spPr>
        <a:xfrm>
          <a:off x="7258050" y="52226310"/>
          <a:ext cx="360" cy="254855"/>
        </a:xfrm>
        <a:prstGeom prst="rect">
          <a:avLst/>
        </a:prstGeom>
        <a:ln>
          <a:noFill/>
        </a:ln>
      </xdr:spPr>
    </xdr:pic>
    <xdr:clientData/>
  </xdr:oneCellAnchor>
  <xdr:oneCellAnchor>
    <xdr:from>
      <xdr:col>6</xdr:col>
      <xdr:colOff>0</xdr:colOff>
      <xdr:row>284</xdr:row>
      <xdr:rowOff>119160</xdr:rowOff>
    </xdr:from>
    <xdr:ext cx="360" cy="216575"/>
    <xdr:pic>
      <xdr:nvPicPr>
        <xdr:cNvPr id="898" name="6 Imagen">
          <a:extLst>
            <a:ext uri="{FF2B5EF4-FFF2-40B4-BE49-F238E27FC236}">
              <a16:creationId xmlns:a16="http://schemas.microsoft.com/office/drawing/2014/main" id="{8EE5D11D-EC09-43AF-A2BF-FDC31E850901}"/>
            </a:ext>
          </a:extLst>
        </xdr:cNvPr>
        <xdr:cNvPicPr/>
      </xdr:nvPicPr>
      <xdr:blipFill>
        <a:blip xmlns:r="http://schemas.openxmlformats.org/officeDocument/2006/relationships" r:embed="rId1"/>
        <a:stretch/>
      </xdr:blipFill>
      <xdr:spPr>
        <a:xfrm>
          <a:off x="7258050" y="52220910"/>
          <a:ext cx="360" cy="216575"/>
        </a:xfrm>
        <a:prstGeom prst="rect">
          <a:avLst/>
        </a:prstGeom>
        <a:ln>
          <a:noFill/>
        </a:ln>
      </xdr:spPr>
    </xdr:pic>
    <xdr:clientData/>
  </xdr:oneCellAnchor>
  <xdr:oneCellAnchor>
    <xdr:from>
      <xdr:col>6</xdr:col>
      <xdr:colOff>0</xdr:colOff>
      <xdr:row>285</xdr:row>
      <xdr:rowOff>124560</xdr:rowOff>
    </xdr:from>
    <xdr:ext cx="360" cy="254855"/>
    <xdr:pic>
      <xdr:nvPicPr>
        <xdr:cNvPr id="899" name="6 Imagen">
          <a:extLst>
            <a:ext uri="{FF2B5EF4-FFF2-40B4-BE49-F238E27FC236}">
              <a16:creationId xmlns:a16="http://schemas.microsoft.com/office/drawing/2014/main" id="{47C3C093-DD1E-4C13-849E-826BDF50AE21}"/>
            </a:ext>
          </a:extLst>
        </xdr:cNvPr>
        <xdr:cNvPicPr/>
      </xdr:nvPicPr>
      <xdr:blipFill>
        <a:blip xmlns:r="http://schemas.openxmlformats.org/officeDocument/2006/relationships" r:embed="rId1"/>
        <a:stretch/>
      </xdr:blipFill>
      <xdr:spPr>
        <a:xfrm>
          <a:off x="7258050" y="52454910"/>
          <a:ext cx="360" cy="254855"/>
        </a:xfrm>
        <a:prstGeom prst="rect">
          <a:avLst/>
        </a:prstGeom>
        <a:ln>
          <a:noFill/>
        </a:ln>
      </xdr:spPr>
    </xdr:pic>
    <xdr:clientData/>
  </xdr:oneCellAnchor>
  <xdr:oneCellAnchor>
    <xdr:from>
      <xdr:col>6</xdr:col>
      <xdr:colOff>0</xdr:colOff>
      <xdr:row>285</xdr:row>
      <xdr:rowOff>119160</xdr:rowOff>
    </xdr:from>
    <xdr:ext cx="360" cy="216575"/>
    <xdr:pic>
      <xdr:nvPicPr>
        <xdr:cNvPr id="900" name="6 Imagen">
          <a:extLst>
            <a:ext uri="{FF2B5EF4-FFF2-40B4-BE49-F238E27FC236}">
              <a16:creationId xmlns:a16="http://schemas.microsoft.com/office/drawing/2014/main" id="{E17D2829-4589-4A14-A1A1-BDAB29CD8121}"/>
            </a:ext>
          </a:extLst>
        </xdr:cNvPr>
        <xdr:cNvPicPr/>
      </xdr:nvPicPr>
      <xdr:blipFill>
        <a:blip xmlns:r="http://schemas.openxmlformats.org/officeDocument/2006/relationships" r:embed="rId1"/>
        <a:stretch/>
      </xdr:blipFill>
      <xdr:spPr>
        <a:xfrm>
          <a:off x="7258050" y="52449510"/>
          <a:ext cx="360" cy="216575"/>
        </a:xfrm>
        <a:prstGeom prst="rect">
          <a:avLst/>
        </a:prstGeom>
        <a:ln>
          <a:noFill/>
        </a:ln>
      </xdr:spPr>
    </xdr:pic>
    <xdr:clientData/>
  </xdr:oneCellAnchor>
  <xdr:oneCellAnchor>
    <xdr:from>
      <xdr:col>6</xdr:col>
      <xdr:colOff>0</xdr:colOff>
      <xdr:row>285</xdr:row>
      <xdr:rowOff>124560</xdr:rowOff>
    </xdr:from>
    <xdr:ext cx="360" cy="254855"/>
    <xdr:pic>
      <xdr:nvPicPr>
        <xdr:cNvPr id="901" name="6 Imagen">
          <a:extLst>
            <a:ext uri="{FF2B5EF4-FFF2-40B4-BE49-F238E27FC236}">
              <a16:creationId xmlns:a16="http://schemas.microsoft.com/office/drawing/2014/main" id="{C71A98CC-AD1E-482F-8606-7CB8D0D79AA1}"/>
            </a:ext>
          </a:extLst>
        </xdr:cNvPr>
        <xdr:cNvPicPr/>
      </xdr:nvPicPr>
      <xdr:blipFill>
        <a:blip xmlns:r="http://schemas.openxmlformats.org/officeDocument/2006/relationships" r:embed="rId1"/>
        <a:stretch/>
      </xdr:blipFill>
      <xdr:spPr>
        <a:xfrm>
          <a:off x="7258050" y="52454910"/>
          <a:ext cx="360" cy="254855"/>
        </a:xfrm>
        <a:prstGeom prst="rect">
          <a:avLst/>
        </a:prstGeom>
        <a:ln>
          <a:noFill/>
        </a:ln>
      </xdr:spPr>
    </xdr:pic>
    <xdr:clientData/>
  </xdr:oneCellAnchor>
  <xdr:oneCellAnchor>
    <xdr:from>
      <xdr:col>6</xdr:col>
      <xdr:colOff>0</xdr:colOff>
      <xdr:row>285</xdr:row>
      <xdr:rowOff>119160</xdr:rowOff>
    </xdr:from>
    <xdr:ext cx="360" cy="216575"/>
    <xdr:pic>
      <xdr:nvPicPr>
        <xdr:cNvPr id="902" name="6 Imagen">
          <a:extLst>
            <a:ext uri="{FF2B5EF4-FFF2-40B4-BE49-F238E27FC236}">
              <a16:creationId xmlns:a16="http://schemas.microsoft.com/office/drawing/2014/main" id="{D05C467A-1E27-4458-A16B-5804AB7C664D}"/>
            </a:ext>
          </a:extLst>
        </xdr:cNvPr>
        <xdr:cNvPicPr/>
      </xdr:nvPicPr>
      <xdr:blipFill>
        <a:blip xmlns:r="http://schemas.openxmlformats.org/officeDocument/2006/relationships" r:embed="rId1"/>
        <a:stretch/>
      </xdr:blipFill>
      <xdr:spPr>
        <a:xfrm>
          <a:off x="7258050" y="52449510"/>
          <a:ext cx="360" cy="216575"/>
        </a:xfrm>
        <a:prstGeom prst="rect">
          <a:avLst/>
        </a:prstGeom>
        <a:ln>
          <a:noFill/>
        </a:ln>
      </xdr:spPr>
    </xdr:pic>
    <xdr:clientData/>
  </xdr:oneCellAnchor>
  <xdr:oneCellAnchor>
    <xdr:from>
      <xdr:col>6</xdr:col>
      <xdr:colOff>0</xdr:colOff>
      <xdr:row>286</xdr:row>
      <xdr:rowOff>124560</xdr:rowOff>
    </xdr:from>
    <xdr:ext cx="360" cy="254855"/>
    <xdr:pic>
      <xdr:nvPicPr>
        <xdr:cNvPr id="903" name="6 Imagen">
          <a:extLst>
            <a:ext uri="{FF2B5EF4-FFF2-40B4-BE49-F238E27FC236}">
              <a16:creationId xmlns:a16="http://schemas.microsoft.com/office/drawing/2014/main" id="{6BF99CB9-1CA6-448D-BEFF-2BD26F211934}"/>
            </a:ext>
          </a:extLst>
        </xdr:cNvPr>
        <xdr:cNvPicPr/>
      </xdr:nvPicPr>
      <xdr:blipFill>
        <a:blip xmlns:r="http://schemas.openxmlformats.org/officeDocument/2006/relationships" r:embed="rId1"/>
        <a:stretch/>
      </xdr:blipFill>
      <xdr:spPr>
        <a:xfrm>
          <a:off x="7258050" y="52683510"/>
          <a:ext cx="360" cy="254855"/>
        </a:xfrm>
        <a:prstGeom prst="rect">
          <a:avLst/>
        </a:prstGeom>
        <a:ln>
          <a:noFill/>
        </a:ln>
      </xdr:spPr>
    </xdr:pic>
    <xdr:clientData/>
  </xdr:oneCellAnchor>
  <xdr:oneCellAnchor>
    <xdr:from>
      <xdr:col>6</xdr:col>
      <xdr:colOff>0</xdr:colOff>
      <xdr:row>286</xdr:row>
      <xdr:rowOff>119160</xdr:rowOff>
    </xdr:from>
    <xdr:ext cx="360" cy="216575"/>
    <xdr:pic>
      <xdr:nvPicPr>
        <xdr:cNvPr id="904" name="6 Imagen">
          <a:extLst>
            <a:ext uri="{FF2B5EF4-FFF2-40B4-BE49-F238E27FC236}">
              <a16:creationId xmlns:a16="http://schemas.microsoft.com/office/drawing/2014/main" id="{A82CE6FF-A0A3-4F75-9B7E-65B8E5638213}"/>
            </a:ext>
          </a:extLst>
        </xdr:cNvPr>
        <xdr:cNvPicPr/>
      </xdr:nvPicPr>
      <xdr:blipFill>
        <a:blip xmlns:r="http://schemas.openxmlformats.org/officeDocument/2006/relationships" r:embed="rId1"/>
        <a:stretch/>
      </xdr:blipFill>
      <xdr:spPr>
        <a:xfrm>
          <a:off x="7258050" y="52678110"/>
          <a:ext cx="360" cy="216575"/>
        </a:xfrm>
        <a:prstGeom prst="rect">
          <a:avLst/>
        </a:prstGeom>
        <a:ln>
          <a:noFill/>
        </a:ln>
      </xdr:spPr>
    </xdr:pic>
    <xdr:clientData/>
  </xdr:oneCellAnchor>
  <xdr:oneCellAnchor>
    <xdr:from>
      <xdr:col>6</xdr:col>
      <xdr:colOff>0</xdr:colOff>
      <xdr:row>286</xdr:row>
      <xdr:rowOff>124560</xdr:rowOff>
    </xdr:from>
    <xdr:ext cx="360" cy="254855"/>
    <xdr:pic>
      <xdr:nvPicPr>
        <xdr:cNvPr id="905" name="6 Imagen">
          <a:extLst>
            <a:ext uri="{FF2B5EF4-FFF2-40B4-BE49-F238E27FC236}">
              <a16:creationId xmlns:a16="http://schemas.microsoft.com/office/drawing/2014/main" id="{1EA91419-E3EC-422B-B314-04D1098B61F1}"/>
            </a:ext>
          </a:extLst>
        </xdr:cNvPr>
        <xdr:cNvPicPr/>
      </xdr:nvPicPr>
      <xdr:blipFill>
        <a:blip xmlns:r="http://schemas.openxmlformats.org/officeDocument/2006/relationships" r:embed="rId1"/>
        <a:stretch/>
      </xdr:blipFill>
      <xdr:spPr>
        <a:xfrm>
          <a:off x="7258050" y="52683510"/>
          <a:ext cx="360" cy="254855"/>
        </a:xfrm>
        <a:prstGeom prst="rect">
          <a:avLst/>
        </a:prstGeom>
        <a:ln>
          <a:noFill/>
        </a:ln>
      </xdr:spPr>
    </xdr:pic>
    <xdr:clientData/>
  </xdr:oneCellAnchor>
  <xdr:oneCellAnchor>
    <xdr:from>
      <xdr:col>6</xdr:col>
      <xdr:colOff>0</xdr:colOff>
      <xdr:row>286</xdr:row>
      <xdr:rowOff>119160</xdr:rowOff>
    </xdr:from>
    <xdr:ext cx="360" cy="216575"/>
    <xdr:pic>
      <xdr:nvPicPr>
        <xdr:cNvPr id="906" name="6 Imagen">
          <a:extLst>
            <a:ext uri="{FF2B5EF4-FFF2-40B4-BE49-F238E27FC236}">
              <a16:creationId xmlns:a16="http://schemas.microsoft.com/office/drawing/2014/main" id="{28D19D26-A441-4B52-B2CA-A00FDEC64256}"/>
            </a:ext>
          </a:extLst>
        </xdr:cNvPr>
        <xdr:cNvPicPr/>
      </xdr:nvPicPr>
      <xdr:blipFill>
        <a:blip xmlns:r="http://schemas.openxmlformats.org/officeDocument/2006/relationships" r:embed="rId1"/>
        <a:stretch/>
      </xdr:blipFill>
      <xdr:spPr>
        <a:xfrm>
          <a:off x="7258050" y="52678110"/>
          <a:ext cx="360" cy="216575"/>
        </a:xfrm>
        <a:prstGeom prst="rect">
          <a:avLst/>
        </a:prstGeom>
        <a:ln>
          <a:noFill/>
        </a:ln>
      </xdr:spPr>
    </xdr:pic>
    <xdr:clientData/>
  </xdr:oneCellAnchor>
  <xdr:oneCellAnchor>
    <xdr:from>
      <xdr:col>6</xdr:col>
      <xdr:colOff>0</xdr:colOff>
      <xdr:row>287</xdr:row>
      <xdr:rowOff>124560</xdr:rowOff>
    </xdr:from>
    <xdr:ext cx="360" cy="254855"/>
    <xdr:pic>
      <xdr:nvPicPr>
        <xdr:cNvPr id="907" name="6 Imagen">
          <a:extLst>
            <a:ext uri="{FF2B5EF4-FFF2-40B4-BE49-F238E27FC236}">
              <a16:creationId xmlns:a16="http://schemas.microsoft.com/office/drawing/2014/main" id="{4CC7D4DC-9F86-498E-B707-72B9118917B2}"/>
            </a:ext>
          </a:extLst>
        </xdr:cNvPr>
        <xdr:cNvPicPr/>
      </xdr:nvPicPr>
      <xdr:blipFill>
        <a:blip xmlns:r="http://schemas.openxmlformats.org/officeDocument/2006/relationships" r:embed="rId1"/>
        <a:stretch/>
      </xdr:blipFill>
      <xdr:spPr>
        <a:xfrm>
          <a:off x="7258050" y="52912110"/>
          <a:ext cx="360" cy="254855"/>
        </a:xfrm>
        <a:prstGeom prst="rect">
          <a:avLst/>
        </a:prstGeom>
        <a:ln>
          <a:noFill/>
        </a:ln>
      </xdr:spPr>
    </xdr:pic>
    <xdr:clientData/>
  </xdr:oneCellAnchor>
  <xdr:oneCellAnchor>
    <xdr:from>
      <xdr:col>6</xdr:col>
      <xdr:colOff>0</xdr:colOff>
      <xdr:row>287</xdr:row>
      <xdr:rowOff>119160</xdr:rowOff>
    </xdr:from>
    <xdr:ext cx="360" cy="216575"/>
    <xdr:pic>
      <xdr:nvPicPr>
        <xdr:cNvPr id="908" name="6 Imagen">
          <a:extLst>
            <a:ext uri="{FF2B5EF4-FFF2-40B4-BE49-F238E27FC236}">
              <a16:creationId xmlns:a16="http://schemas.microsoft.com/office/drawing/2014/main" id="{D85C4239-295C-4269-8D16-02A14A1562B9}"/>
            </a:ext>
          </a:extLst>
        </xdr:cNvPr>
        <xdr:cNvPicPr/>
      </xdr:nvPicPr>
      <xdr:blipFill>
        <a:blip xmlns:r="http://schemas.openxmlformats.org/officeDocument/2006/relationships" r:embed="rId1"/>
        <a:stretch/>
      </xdr:blipFill>
      <xdr:spPr>
        <a:xfrm>
          <a:off x="7258050" y="52906710"/>
          <a:ext cx="360" cy="216575"/>
        </a:xfrm>
        <a:prstGeom prst="rect">
          <a:avLst/>
        </a:prstGeom>
        <a:ln>
          <a:noFill/>
        </a:ln>
      </xdr:spPr>
    </xdr:pic>
    <xdr:clientData/>
  </xdr:oneCellAnchor>
  <xdr:oneCellAnchor>
    <xdr:from>
      <xdr:col>6</xdr:col>
      <xdr:colOff>0</xdr:colOff>
      <xdr:row>287</xdr:row>
      <xdr:rowOff>124560</xdr:rowOff>
    </xdr:from>
    <xdr:ext cx="360" cy="254855"/>
    <xdr:pic>
      <xdr:nvPicPr>
        <xdr:cNvPr id="909" name="6 Imagen">
          <a:extLst>
            <a:ext uri="{FF2B5EF4-FFF2-40B4-BE49-F238E27FC236}">
              <a16:creationId xmlns:a16="http://schemas.microsoft.com/office/drawing/2014/main" id="{5FECBEEB-6A65-48EF-A4F2-70AF1506ADBB}"/>
            </a:ext>
          </a:extLst>
        </xdr:cNvPr>
        <xdr:cNvPicPr/>
      </xdr:nvPicPr>
      <xdr:blipFill>
        <a:blip xmlns:r="http://schemas.openxmlformats.org/officeDocument/2006/relationships" r:embed="rId1"/>
        <a:stretch/>
      </xdr:blipFill>
      <xdr:spPr>
        <a:xfrm>
          <a:off x="7258050" y="52912110"/>
          <a:ext cx="360" cy="254855"/>
        </a:xfrm>
        <a:prstGeom prst="rect">
          <a:avLst/>
        </a:prstGeom>
        <a:ln>
          <a:noFill/>
        </a:ln>
      </xdr:spPr>
    </xdr:pic>
    <xdr:clientData/>
  </xdr:oneCellAnchor>
  <xdr:oneCellAnchor>
    <xdr:from>
      <xdr:col>6</xdr:col>
      <xdr:colOff>0</xdr:colOff>
      <xdr:row>287</xdr:row>
      <xdr:rowOff>119160</xdr:rowOff>
    </xdr:from>
    <xdr:ext cx="360" cy="216575"/>
    <xdr:pic>
      <xdr:nvPicPr>
        <xdr:cNvPr id="910" name="6 Imagen">
          <a:extLst>
            <a:ext uri="{FF2B5EF4-FFF2-40B4-BE49-F238E27FC236}">
              <a16:creationId xmlns:a16="http://schemas.microsoft.com/office/drawing/2014/main" id="{D6BC4345-A177-42FE-8A1A-D89770E4CE9E}"/>
            </a:ext>
          </a:extLst>
        </xdr:cNvPr>
        <xdr:cNvPicPr/>
      </xdr:nvPicPr>
      <xdr:blipFill>
        <a:blip xmlns:r="http://schemas.openxmlformats.org/officeDocument/2006/relationships" r:embed="rId1"/>
        <a:stretch/>
      </xdr:blipFill>
      <xdr:spPr>
        <a:xfrm>
          <a:off x="7258050" y="52906710"/>
          <a:ext cx="360" cy="216575"/>
        </a:xfrm>
        <a:prstGeom prst="rect">
          <a:avLst/>
        </a:prstGeom>
        <a:ln>
          <a:noFill/>
        </a:ln>
      </xdr:spPr>
    </xdr:pic>
    <xdr:clientData/>
  </xdr:oneCellAnchor>
  <xdr:oneCellAnchor>
    <xdr:from>
      <xdr:col>6</xdr:col>
      <xdr:colOff>0</xdr:colOff>
      <xdr:row>288</xdr:row>
      <xdr:rowOff>124560</xdr:rowOff>
    </xdr:from>
    <xdr:ext cx="360" cy="254855"/>
    <xdr:pic>
      <xdr:nvPicPr>
        <xdr:cNvPr id="911" name="6 Imagen">
          <a:extLst>
            <a:ext uri="{FF2B5EF4-FFF2-40B4-BE49-F238E27FC236}">
              <a16:creationId xmlns:a16="http://schemas.microsoft.com/office/drawing/2014/main" id="{93166111-5F82-490A-AD7F-AC2DF3B69439}"/>
            </a:ext>
          </a:extLst>
        </xdr:cNvPr>
        <xdr:cNvPicPr/>
      </xdr:nvPicPr>
      <xdr:blipFill>
        <a:blip xmlns:r="http://schemas.openxmlformats.org/officeDocument/2006/relationships" r:embed="rId1"/>
        <a:stretch/>
      </xdr:blipFill>
      <xdr:spPr>
        <a:xfrm>
          <a:off x="7258050" y="53140710"/>
          <a:ext cx="360" cy="254855"/>
        </a:xfrm>
        <a:prstGeom prst="rect">
          <a:avLst/>
        </a:prstGeom>
        <a:ln>
          <a:noFill/>
        </a:ln>
      </xdr:spPr>
    </xdr:pic>
    <xdr:clientData/>
  </xdr:oneCellAnchor>
  <xdr:oneCellAnchor>
    <xdr:from>
      <xdr:col>6</xdr:col>
      <xdr:colOff>0</xdr:colOff>
      <xdr:row>288</xdr:row>
      <xdr:rowOff>119160</xdr:rowOff>
    </xdr:from>
    <xdr:ext cx="360" cy="216575"/>
    <xdr:pic>
      <xdr:nvPicPr>
        <xdr:cNvPr id="912" name="6 Imagen">
          <a:extLst>
            <a:ext uri="{FF2B5EF4-FFF2-40B4-BE49-F238E27FC236}">
              <a16:creationId xmlns:a16="http://schemas.microsoft.com/office/drawing/2014/main" id="{168A8595-C024-40D6-B79E-CE73A7BDDCBD}"/>
            </a:ext>
          </a:extLst>
        </xdr:cNvPr>
        <xdr:cNvPicPr/>
      </xdr:nvPicPr>
      <xdr:blipFill>
        <a:blip xmlns:r="http://schemas.openxmlformats.org/officeDocument/2006/relationships" r:embed="rId1"/>
        <a:stretch/>
      </xdr:blipFill>
      <xdr:spPr>
        <a:xfrm>
          <a:off x="7258050" y="53135310"/>
          <a:ext cx="360" cy="216575"/>
        </a:xfrm>
        <a:prstGeom prst="rect">
          <a:avLst/>
        </a:prstGeom>
        <a:ln>
          <a:noFill/>
        </a:ln>
      </xdr:spPr>
    </xdr:pic>
    <xdr:clientData/>
  </xdr:oneCellAnchor>
  <xdr:oneCellAnchor>
    <xdr:from>
      <xdr:col>6</xdr:col>
      <xdr:colOff>0</xdr:colOff>
      <xdr:row>288</xdr:row>
      <xdr:rowOff>124560</xdr:rowOff>
    </xdr:from>
    <xdr:ext cx="360" cy="254855"/>
    <xdr:pic>
      <xdr:nvPicPr>
        <xdr:cNvPr id="913" name="6 Imagen">
          <a:extLst>
            <a:ext uri="{FF2B5EF4-FFF2-40B4-BE49-F238E27FC236}">
              <a16:creationId xmlns:a16="http://schemas.microsoft.com/office/drawing/2014/main" id="{6D8BECE8-CC24-4A86-AB8A-CA94DF70138F}"/>
            </a:ext>
          </a:extLst>
        </xdr:cNvPr>
        <xdr:cNvPicPr/>
      </xdr:nvPicPr>
      <xdr:blipFill>
        <a:blip xmlns:r="http://schemas.openxmlformats.org/officeDocument/2006/relationships" r:embed="rId1"/>
        <a:stretch/>
      </xdr:blipFill>
      <xdr:spPr>
        <a:xfrm>
          <a:off x="7258050" y="53140710"/>
          <a:ext cx="360" cy="254855"/>
        </a:xfrm>
        <a:prstGeom prst="rect">
          <a:avLst/>
        </a:prstGeom>
        <a:ln>
          <a:noFill/>
        </a:ln>
      </xdr:spPr>
    </xdr:pic>
    <xdr:clientData/>
  </xdr:oneCellAnchor>
  <xdr:oneCellAnchor>
    <xdr:from>
      <xdr:col>6</xdr:col>
      <xdr:colOff>0</xdr:colOff>
      <xdr:row>288</xdr:row>
      <xdr:rowOff>119160</xdr:rowOff>
    </xdr:from>
    <xdr:ext cx="360" cy="216575"/>
    <xdr:pic>
      <xdr:nvPicPr>
        <xdr:cNvPr id="914" name="6 Imagen">
          <a:extLst>
            <a:ext uri="{FF2B5EF4-FFF2-40B4-BE49-F238E27FC236}">
              <a16:creationId xmlns:a16="http://schemas.microsoft.com/office/drawing/2014/main" id="{71DDDC4F-055A-46C2-92BE-A1934E041A53}"/>
            </a:ext>
          </a:extLst>
        </xdr:cNvPr>
        <xdr:cNvPicPr/>
      </xdr:nvPicPr>
      <xdr:blipFill>
        <a:blip xmlns:r="http://schemas.openxmlformats.org/officeDocument/2006/relationships" r:embed="rId1"/>
        <a:stretch/>
      </xdr:blipFill>
      <xdr:spPr>
        <a:xfrm>
          <a:off x="7258050" y="53135310"/>
          <a:ext cx="360" cy="216575"/>
        </a:xfrm>
        <a:prstGeom prst="rect">
          <a:avLst/>
        </a:prstGeom>
        <a:ln>
          <a:noFill/>
        </a:ln>
      </xdr:spPr>
    </xdr:pic>
    <xdr:clientData/>
  </xdr:oneCellAnchor>
  <xdr:oneCellAnchor>
    <xdr:from>
      <xdr:col>6</xdr:col>
      <xdr:colOff>0</xdr:colOff>
      <xdr:row>289</xdr:row>
      <xdr:rowOff>124560</xdr:rowOff>
    </xdr:from>
    <xdr:ext cx="360" cy="254855"/>
    <xdr:pic>
      <xdr:nvPicPr>
        <xdr:cNvPr id="915" name="6 Imagen">
          <a:extLst>
            <a:ext uri="{FF2B5EF4-FFF2-40B4-BE49-F238E27FC236}">
              <a16:creationId xmlns:a16="http://schemas.microsoft.com/office/drawing/2014/main" id="{CAE8D789-613C-494F-A163-68AD50F5C2BC}"/>
            </a:ext>
          </a:extLst>
        </xdr:cNvPr>
        <xdr:cNvPicPr/>
      </xdr:nvPicPr>
      <xdr:blipFill>
        <a:blip xmlns:r="http://schemas.openxmlformats.org/officeDocument/2006/relationships" r:embed="rId1"/>
        <a:stretch/>
      </xdr:blipFill>
      <xdr:spPr>
        <a:xfrm>
          <a:off x="7258050" y="53369310"/>
          <a:ext cx="360" cy="254855"/>
        </a:xfrm>
        <a:prstGeom prst="rect">
          <a:avLst/>
        </a:prstGeom>
        <a:ln>
          <a:noFill/>
        </a:ln>
      </xdr:spPr>
    </xdr:pic>
    <xdr:clientData/>
  </xdr:oneCellAnchor>
  <xdr:oneCellAnchor>
    <xdr:from>
      <xdr:col>6</xdr:col>
      <xdr:colOff>0</xdr:colOff>
      <xdr:row>289</xdr:row>
      <xdr:rowOff>119160</xdr:rowOff>
    </xdr:from>
    <xdr:ext cx="360" cy="216575"/>
    <xdr:pic>
      <xdr:nvPicPr>
        <xdr:cNvPr id="916" name="6 Imagen">
          <a:extLst>
            <a:ext uri="{FF2B5EF4-FFF2-40B4-BE49-F238E27FC236}">
              <a16:creationId xmlns:a16="http://schemas.microsoft.com/office/drawing/2014/main" id="{7FC18617-4A68-431F-9064-80546631C83B}"/>
            </a:ext>
          </a:extLst>
        </xdr:cNvPr>
        <xdr:cNvPicPr/>
      </xdr:nvPicPr>
      <xdr:blipFill>
        <a:blip xmlns:r="http://schemas.openxmlformats.org/officeDocument/2006/relationships" r:embed="rId1"/>
        <a:stretch/>
      </xdr:blipFill>
      <xdr:spPr>
        <a:xfrm>
          <a:off x="7258050" y="53363910"/>
          <a:ext cx="360" cy="216575"/>
        </a:xfrm>
        <a:prstGeom prst="rect">
          <a:avLst/>
        </a:prstGeom>
        <a:ln>
          <a:noFill/>
        </a:ln>
      </xdr:spPr>
    </xdr:pic>
    <xdr:clientData/>
  </xdr:oneCellAnchor>
  <xdr:oneCellAnchor>
    <xdr:from>
      <xdr:col>6</xdr:col>
      <xdr:colOff>0</xdr:colOff>
      <xdr:row>289</xdr:row>
      <xdr:rowOff>124560</xdr:rowOff>
    </xdr:from>
    <xdr:ext cx="360" cy="254855"/>
    <xdr:pic>
      <xdr:nvPicPr>
        <xdr:cNvPr id="917" name="6 Imagen">
          <a:extLst>
            <a:ext uri="{FF2B5EF4-FFF2-40B4-BE49-F238E27FC236}">
              <a16:creationId xmlns:a16="http://schemas.microsoft.com/office/drawing/2014/main" id="{65D76564-4835-4D9B-BB06-12D70BA48032}"/>
            </a:ext>
          </a:extLst>
        </xdr:cNvPr>
        <xdr:cNvPicPr/>
      </xdr:nvPicPr>
      <xdr:blipFill>
        <a:blip xmlns:r="http://schemas.openxmlformats.org/officeDocument/2006/relationships" r:embed="rId1"/>
        <a:stretch/>
      </xdr:blipFill>
      <xdr:spPr>
        <a:xfrm>
          <a:off x="7258050" y="53369310"/>
          <a:ext cx="360" cy="254855"/>
        </a:xfrm>
        <a:prstGeom prst="rect">
          <a:avLst/>
        </a:prstGeom>
        <a:ln>
          <a:noFill/>
        </a:ln>
      </xdr:spPr>
    </xdr:pic>
    <xdr:clientData/>
  </xdr:oneCellAnchor>
  <xdr:oneCellAnchor>
    <xdr:from>
      <xdr:col>6</xdr:col>
      <xdr:colOff>0</xdr:colOff>
      <xdr:row>289</xdr:row>
      <xdr:rowOff>119160</xdr:rowOff>
    </xdr:from>
    <xdr:ext cx="360" cy="216575"/>
    <xdr:pic>
      <xdr:nvPicPr>
        <xdr:cNvPr id="918" name="6 Imagen">
          <a:extLst>
            <a:ext uri="{FF2B5EF4-FFF2-40B4-BE49-F238E27FC236}">
              <a16:creationId xmlns:a16="http://schemas.microsoft.com/office/drawing/2014/main" id="{AF97E1F1-28D5-4714-A2DD-20F46C3060EA}"/>
            </a:ext>
          </a:extLst>
        </xdr:cNvPr>
        <xdr:cNvPicPr/>
      </xdr:nvPicPr>
      <xdr:blipFill>
        <a:blip xmlns:r="http://schemas.openxmlformats.org/officeDocument/2006/relationships" r:embed="rId1"/>
        <a:stretch/>
      </xdr:blipFill>
      <xdr:spPr>
        <a:xfrm>
          <a:off x="7258050" y="53363910"/>
          <a:ext cx="360" cy="216575"/>
        </a:xfrm>
        <a:prstGeom prst="rect">
          <a:avLst/>
        </a:prstGeom>
        <a:ln>
          <a:noFill/>
        </a:ln>
      </xdr:spPr>
    </xdr:pic>
    <xdr:clientData/>
  </xdr:oneCellAnchor>
  <xdr:oneCellAnchor>
    <xdr:from>
      <xdr:col>6</xdr:col>
      <xdr:colOff>0</xdr:colOff>
      <xdr:row>290</xdr:row>
      <xdr:rowOff>124560</xdr:rowOff>
    </xdr:from>
    <xdr:ext cx="360" cy="254855"/>
    <xdr:pic>
      <xdr:nvPicPr>
        <xdr:cNvPr id="919" name="6 Imagen">
          <a:extLst>
            <a:ext uri="{FF2B5EF4-FFF2-40B4-BE49-F238E27FC236}">
              <a16:creationId xmlns:a16="http://schemas.microsoft.com/office/drawing/2014/main" id="{A9E9FC8D-F4E1-4A33-B104-999546E514D7}"/>
            </a:ext>
          </a:extLst>
        </xdr:cNvPr>
        <xdr:cNvPicPr/>
      </xdr:nvPicPr>
      <xdr:blipFill>
        <a:blip xmlns:r="http://schemas.openxmlformats.org/officeDocument/2006/relationships" r:embed="rId1"/>
        <a:stretch/>
      </xdr:blipFill>
      <xdr:spPr>
        <a:xfrm>
          <a:off x="7258050" y="53597910"/>
          <a:ext cx="360" cy="254855"/>
        </a:xfrm>
        <a:prstGeom prst="rect">
          <a:avLst/>
        </a:prstGeom>
        <a:ln>
          <a:noFill/>
        </a:ln>
      </xdr:spPr>
    </xdr:pic>
    <xdr:clientData/>
  </xdr:oneCellAnchor>
  <xdr:oneCellAnchor>
    <xdr:from>
      <xdr:col>6</xdr:col>
      <xdr:colOff>0</xdr:colOff>
      <xdr:row>290</xdr:row>
      <xdr:rowOff>119160</xdr:rowOff>
    </xdr:from>
    <xdr:ext cx="360" cy="216575"/>
    <xdr:pic>
      <xdr:nvPicPr>
        <xdr:cNvPr id="920" name="6 Imagen">
          <a:extLst>
            <a:ext uri="{FF2B5EF4-FFF2-40B4-BE49-F238E27FC236}">
              <a16:creationId xmlns:a16="http://schemas.microsoft.com/office/drawing/2014/main" id="{D2BA80F5-7283-4B7B-B394-63EBFE9A59E5}"/>
            </a:ext>
          </a:extLst>
        </xdr:cNvPr>
        <xdr:cNvPicPr/>
      </xdr:nvPicPr>
      <xdr:blipFill>
        <a:blip xmlns:r="http://schemas.openxmlformats.org/officeDocument/2006/relationships" r:embed="rId1"/>
        <a:stretch/>
      </xdr:blipFill>
      <xdr:spPr>
        <a:xfrm>
          <a:off x="7258050" y="53592510"/>
          <a:ext cx="360" cy="216575"/>
        </a:xfrm>
        <a:prstGeom prst="rect">
          <a:avLst/>
        </a:prstGeom>
        <a:ln>
          <a:noFill/>
        </a:ln>
      </xdr:spPr>
    </xdr:pic>
    <xdr:clientData/>
  </xdr:oneCellAnchor>
  <xdr:oneCellAnchor>
    <xdr:from>
      <xdr:col>6</xdr:col>
      <xdr:colOff>0</xdr:colOff>
      <xdr:row>290</xdr:row>
      <xdr:rowOff>124560</xdr:rowOff>
    </xdr:from>
    <xdr:ext cx="360" cy="254855"/>
    <xdr:pic>
      <xdr:nvPicPr>
        <xdr:cNvPr id="921" name="6 Imagen">
          <a:extLst>
            <a:ext uri="{FF2B5EF4-FFF2-40B4-BE49-F238E27FC236}">
              <a16:creationId xmlns:a16="http://schemas.microsoft.com/office/drawing/2014/main" id="{029446FE-CC4C-4306-A093-D3CE41736766}"/>
            </a:ext>
          </a:extLst>
        </xdr:cNvPr>
        <xdr:cNvPicPr/>
      </xdr:nvPicPr>
      <xdr:blipFill>
        <a:blip xmlns:r="http://schemas.openxmlformats.org/officeDocument/2006/relationships" r:embed="rId1"/>
        <a:stretch/>
      </xdr:blipFill>
      <xdr:spPr>
        <a:xfrm>
          <a:off x="7258050" y="53597910"/>
          <a:ext cx="360" cy="254855"/>
        </a:xfrm>
        <a:prstGeom prst="rect">
          <a:avLst/>
        </a:prstGeom>
        <a:ln>
          <a:noFill/>
        </a:ln>
      </xdr:spPr>
    </xdr:pic>
    <xdr:clientData/>
  </xdr:oneCellAnchor>
  <xdr:oneCellAnchor>
    <xdr:from>
      <xdr:col>6</xdr:col>
      <xdr:colOff>0</xdr:colOff>
      <xdr:row>290</xdr:row>
      <xdr:rowOff>119160</xdr:rowOff>
    </xdr:from>
    <xdr:ext cx="360" cy="216575"/>
    <xdr:pic>
      <xdr:nvPicPr>
        <xdr:cNvPr id="922" name="6 Imagen">
          <a:extLst>
            <a:ext uri="{FF2B5EF4-FFF2-40B4-BE49-F238E27FC236}">
              <a16:creationId xmlns:a16="http://schemas.microsoft.com/office/drawing/2014/main" id="{F8E6182E-26B6-4A2D-B636-C2B1AA60BB41}"/>
            </a:ext>
          </a:extLst>
        </xdr:cNvPr>
        <xdr:cNvPicPr/>
      </xdr:nvPicPr>
      <xdr:blipFill>
        <a:blip xmlns:r="http://schemas.openxmlformats.org/officeDocument/2006/relationships" r:embed="rId1"/>
        <a:stretch/>
      </xdr:blipFill>
      <xdr:spPr>
        <a:xfrm>
          <a:off x="7258050" y="53592510"/>
          <a:ext cx="360" cy="216575"/>
        </a:xfrm>
        <a:prstGeom prst="rect">
          <a:avLst/>
        </a:prstGeom>
        <a:ln>
          <a:noFill/>
        </a:ln>
      </xdr:spPr>
    </xdr:pic>
    <xdr:clientData/>
  </xdr:oneCellAnchor>
  <xdr:oneCellAnchor>
    <xdr:from>
      <xdr:col>6</xdr:col>
      <xdr:colOff>0</xdr:colOff>
      <xdr:row>291</xdr:row>
      <xdr:rowOff>124560</xdr:rowOff>
    </xdr:from>
    <xdr:ext cx="360" cy="254855"/>
    <xdr:pic>
      <xdr:nvPicPr>
        <xdr:cNvPr id="923" name="6 Imagen">
          <a:extLst>
            <a:ext uri="{FF2B5EF4-FFF2-40B4-BE49-F238E27FC236}">
              <a16:creationId xmlns:a16="http://schemas.microsoft.com/office/drawing/2014/main" id="{0D6C98D7-FC01-4699-886E-0E61A098506A}"/>
            </a:ext>
          </a:extLst>
        </xdr:cNvPr>
        <xdr:cNvPicPr/>
      </xdr:nvPicPr>
      <xdr:blipFill>
        <a:blip xmlns:r="http://schemas.openxmlformats.org/officeDocument/2006/relationships" r:embed="rId1"/>
        <a:stretch/>
      </xdr:blipFill>
      <xdr:spPr>
        <a:xfrm>
          <a:off x="7258050" y="53826510"/>
          <a:ext cx="360" cy="254855"/>
        </a:xfrm>
        <a:prstGeom prst="rect">
          <a:avLst/>
        </a:prstGeom>
        <a:ln>
          <a:noFill/>
        </a:ln>
      </xdr:spPr>
    </xdr:pic>
    <xdr:clientData/>
  </xdr:oneCellAnchor>
  <xdr:oneCellAnchor>
    <xdr:from>
      <xdr:col>6</xdr:col>
      <xdr:colOff>0</xdr:colOff>
      <xdr:row>291</xdr:row>
      <xdr:rowOff>119160</xdr:rowOff>
    </xdr:from>
    <xdr:ext cx="360" cy="216575"/>
    <xdr:pic>
      <xdr:nvPicPr>
        <xdr:cNvPr id="924" name="6 Imagen">
          <a:extLst>
            <a:ext uri="{FF2B5EF4-FFF2-40B4-BE49-F238E27FC236}">
              <a16:creationId xmlns:a16="http://schemas.microsoft.com/office/drawing/2014/main" id="{1D4DB4F6-61F2-42A8-87D2-E473EAE53AAB}"/>
            </a:ext>
          </a:extLst>
        </xdr:cNvPr>
        <xdr:cNvPicPr/>
      </xdr:nvPicPr>
      <xdr:blipFill>
        <a:blip xmlns:r="http://schemas.openxmlformats.org/officeDocument/2006/relationships" r:embed="rId1"/>
        <a:stretch/>
      </xdr:blipFill>
      <xdr:spPr>
        <a:xfrm>
          <a:off x="7258050" y="53821110"/>
          <a:ext cx="360" cy="216575"/>
        </a:xfrm>
        <a:prstGeom prst="rect">
          <a:avLst/>
        </a:prstGeom>
        <a:ln>
          <a:noFill/>
        </a:ln>
      </xdr:spPr>
    </xdr:pic>
    <xdr:clientData/>
  </xdr:oneCellAnchor>
  <xdr:oneCellAnchor>
    <xdr:from>
      <xdr:col>6</xdr:col>
      <xdr:colOff>0</xdr:colOff>
      <xdr:row>291</xdr:row>
      <xdr:rowOff>124560</xdr:rowOff>
    </xdr:from>
    <xdr:ext cx="360" cy="254855"/>
    <xdr:pic>
      <xdr:nvPicPr>
        <xdr:cNvPr id="925" name="6 Imagen">
          <a:extLst>
            <a:ext uri="{FF2B5EF4-FFF2-40B4-BE49-F238E27FC236}">
              <a16:creationId xmlns:a16="http://schemas.microsoft.com/office/drawing/2014/main" id="{064BABD4-C29E-4E8C-A03D-EC5E7DE30D5E}"/>
            </a:ext>
          </a:extLst>
        </xdr:cNvPr>
        <xdr:cNvPicPr/>
      </xdr:nvPicPr>
      <xdr:blipFill>
        <a:blip xmlns:r="http://schemas.openxmlformats.org/officeDocument/2006/relationships" r:embed="rId1"/>
        <a:stretch/>
      </xdr:blipFill>
      <xdr:spPr>
        <a:xfrm>
          <a:off x="7258050" y="53826510"/>
          <a:ext cx="360" cy="254855"/>
        </a:xfrm>
        <a:prstGeom prst="rect">
          <a:avLst/>
        </a:prstGeom>
        <a:ln>
          <a:noFill/>
        </a:ln>
      </xdr:spPr>
    </xdr:pic>
    <xdr:clientData/>
  </xdr:oneCellAnchor>
  <xdr:oneCellAnchor>
    <xdr:from>
      <xdr:col>6</xdr:col>
      <xdr:colOff>0</xdr:colOff>
      <xdr:row>291</xdr:row>
      <xdr:rowOff>119160</xdr:rowOff>
    </xdr:from>
    <xdr:ext cx="360" cy="216575"/>
    <xdr:pic>
      <xdr:nvPicPr>
        <xdr:cNvPr id="926" name="6 Imagen">
          <a:extLst>
            <a:ext uri="{FF2B5EF4-FFF2-40B4-BE49-F238E27FC236}">
              <a16:creationId xmlns:a16="http://schemas.microsoft.com/office/drawing/2014/main" id="{774A82A6-EC25-4578-A528-763BF16327C8}"/>
            </a:ext>
          </a:extLst>
        </xdr:cNvPr>
        <xdr:cNvPicPr/>
      </xdr:nvPicPr>
      <xdr:blipFill>
        <a:blip xmlns:r="http://schemas.openxmlformats.org/officeDocument/2006/relationships" r:embed="rId1"/>
        <a:stretch/>
      </xdr:blipFill>
      <xdr:spPr>
        <a:xfrm>
          <a:off x="7258050" y="53821110"/>
          <a:ext cx="360" cy="216575"/>
        </a:xfrm>
        <a:prstGeom prst="rect">
          <a:avLst/>
        </a:prstGeom>
        <a:ln>
          <a:noFill/>
        </a:ln>
      </xdr:spPr>
    </xdr:pic>
    <xdr:clientData/>
  </xdr:oneCellAnchor>
  <xdr:oneCellAnchor>
    <xdr:from>
      <xdr:col>6</xdr:col>
      <xdr:colOff>0</xdr:colOff>
      <xdr:row>292</xdr:row>
      <xdr:rowOff>124560</xdr:rowOff>
    </xdr:from>
    <xdr:ext cx="360" cy="254855"/>
    <xdr:pic>
      <xdr:nvPicPr>
        <xdr:cNvPr id="927" name="6 Imagen">
          <a:extLst>
            <a:ext uri="{FF2B5EF4-FFF2-40B4-BE49-F238E27FC236}">
              <a16:creationId xmlns:a16="http://schemas.microsoft.com/office/drawing/2014/main" id="{0AD6A280-11E0-41D2-92CC-36D57284C2A3}"/>
            </a:ext>
          </a:extLst>
        </xdr:cNvPr>
        <xdr:cNvPicPr/>
      </xdr:nvPicPr>
      <xdr:blipFill>
        <a:blip xmlns:r="http://schemas.openxmlformats.org/officeDocument/2006/relationships" r:embed="rId1"/>
        <a:stretch/>
      </xdr:blipFill>
      <xdr:spPr>
        <a:xfrm>
          <a:off x="7258050" y="54055110"/>
          <a:ext cx="360" cy="254855"/>
        </a:xfrm>
        <a:prstGeom prst="rect">
          <a:avLst/>
        </a:prstGeom>
        <a:ln>
          <a:noFill/>
        </a:ln>
      </xdr:spPr>
    </xdr:pic>
    <xdr:clientData/>
  </xdr:oneCellAnchor>
  <xdr:oneCellAnchor>
    <xdr:from>
      <xdr:col>6</xdr:col>
      <xdr:colOff>0</xdr:colOff>
      <xdr:row>292</xdr:row>
      <xdr:rowOff>119160</xdr:rowOff>
    </xdr:from>
    <xdr:ext cx="360" cy="216575"/>
    <xdr:pic>
      <xdr:nvPicPr>
        <xdr:cNvPr id="928" name="6 Imagen">
          <a:extLst>
            <a:ext uri="{FF2B5EF4-FFF2-40B4-BE49-F238E27FC236}">
              <a16:creationId xmlns:a16="http://schemas.microsoft.com/office/drawing/2014/main" id="{C605772C-A129-4B90-8D30-EA87D8550B6D}"/>
            </a:ext>
          </a:extLst>
        </xdr:cNvPr>
        <xdr:cNvPicPr/>
      </xdr:nvPicPr>
      <xdr:blipFill>
        <a:blip xmlns:r="http://schemas.openxmlformats.org/officeDocument/2006/relationships" r:embed="rId1"/>
        <a:stretch/>
      </xdr:blipFill>
      <xdr:spPr>
        <a:xfrm>
          <a:off x="7258050" y="54049710"/>
          <a:ext cx="360" cy="216575"/>
        </a:xfrm>
        <a:prstGeom prst="rect">
          <a:avLst/>
        </a:prstGeom>
        <a:ln>
          <a:noFill/>
        </a:ln>
      </xdr:spPr>
    </xdr:pic>
    <xdr:clientData/>
  </xdr:oneCellAnchor>
  <xdr:oneCellAnchor>
    <xdr:from>
      <xdr:col>6</xdr:col>
      <xdr:colOff>0</xdr:colOff>
      <xdr:row>292</xdr:row>
      <xdr:rowOff>124560</xdr:rowOff>
    </xdr:from>
    <xdr:ext cx="360" cy="254855"/>
    <xdr:pic>
      <xdr:nvPicPr>
        <xdr:cNvPr id="929" name="6 Imagen">
          <a:extLst>
            <a:ext uri="{FF2B5EF4-FFF2-40B4-BE49-F238E27FC236}">
              <a16:creationId xmlns:a16="http://schemas.microsoft.com/office/drawing/2014/main" id="{F75A883A-0F2B-43E9-B203-A3BABD1252C6}"/>
            </a:ext>
          </a:extLst>
        </xdr:cNvPr>
        <xdr:cNvPicPr/>
      </xdr:nvPicPr>
      <xdr:blipFill>
        <a:blip xmlns:r="http://schemas.openxmlformats.org/officeDocument/2006/relationships" r:embed="rId1"/>
        <a:stretch/>
      </xdr:blipFill>
      <xdr:spPr>
        <a:xfrm>
          <a:off x="7258050" y="54055110"/>
          <a:ext cx="360" cy="254855"/>
        </a:xfrm>
        <a:prstGeom prst="rect">
          <a:avLst/>
        </a:prstGeom>
        <a:ln>
          <a:noFill/>
        </a:ln>
      </xdr:spPr>
    </xdr:pic>
    <xdr:clientData/>
  </xdr:oneCellAnchor>
  <xdr:oneCellAnchor>
    <xdr:from>
      <xdr:col>6</xdr:col>
      <xdr:colOff>0</xdr:colOff>
      <xdr:row>292</xdr:row>
      <xdr:rowOff>119160</xdr:rowOff>
    </xdr:from>
    <xdr:ext cx="360" cy="216575"/>
    <xdr:pic>
      <xdr:nvPicPr>
        <xdr:cNvPr id="930" name="6 Imagen">
          <a:extLst>
            <a:ext uri="{FF2B5EF4-FFF2-40B4-BE49-F238E27FC236}">
              <a16:creationId xmlns:a16="http://schemas.microsoft.com/office/drawing/2014/main" id="{3D97F05B-F997-489D-9B06-E339A63E3E07}"/>
            </a:ext>
          </a:extLst>
        </xdr:cNvPr>
        <xdr:cNvPicPr/>
      </xdr:nvPicPr>
      <xdr:blipFill>
        <a:blip xmlns:r="http://schemas.openxmlformats.org/officeDocument/2006/relationships" r:embed="rId1"/>
        <a:stretch/>
      </xdr:blipFill>
      <xdr:spPr>
        <a:xfrm>
          <a:off x="7258050" y="54049710"/>
          <a:ext cx="360" cy="216575"/>
        </a:xfrm>
        <a:prstGeom prst="rect">
          <a:avLst/>
        </a:prstGeom>
        <a:ln>
          <a:noFill/>
        </a:ln>
      </xdr:spPr>
    </xdr:pic>
    <xdr:clientData/>
  </xdr:oneCellAnchor>
  <xdr:oneCellAnchor>
    <xdr:from>
      <xdr:col>6</xdr:col>
      <xdr:colOff>0</xdr:colOff>
      <xdr:row>293</xdr:row>
      <xdr:rowOff>124560</xdr:rowOff>
    </xdr:from>
    <xdr:ext cx="360" cy="254855"/>
    <xdr:pic>
      <xdr:nvPicPr>
        <xdr:cNvPr id="931" name="6 Imagen">
          <a:extLst>
            <a:ext uri="{FF2B5EF4-FFF2-40B4-BE49-F238E27FC236}">
              <a16:creationId xmlns:a16="http://schemas.microsoft.com/office/drawing/2014/main" id="{4ECD019B-708E-408C-B334-F33FDF07B17D}"/>
            </a:ext>
          </a:extLst>
        </xdr:cNvPr>
        <xdr:cNvPicPr/>
      </xdr:nvPicPr>
      <xdr:blipFill>
        <a:blip xmlns:r="http://schemas.openxmlformats.org/officeDocument/2006/relationships" r:embed="rId1"/>
        <a:stretch/>
      </xdr:blipFill>
      <xdr:spPr>
        <a:xfrm>
          <a:off x="7258050" y="54283710"/>
          <a:ext cx="360" cy="254855"/>
        </a:xfrm>
        <a:prstGeom prst="rect">
          <a:avLst/>
        </a:prstGeom>
        <a:ln>
          <a:noFill/>
        </a:ln>
      </xdr:spPr>
    </xdr:pic>
    <xdr:clientData/>
  </xdr:oneCellAnchor>
  <xdr:oneCellAnchor>
    <xdr:from>
      <xdr:col>6</xdr:col>
      <xdr:colOff>0</xdr:colOff>
      <xdr:row>293</xdr:row>
      <xdr:rowOff>119160</xdr:rowOff>
    </xdr:from>
    <xdr:ext cx="360" cy="216575"/>
    <xdr:pic>
      <xdr:nvPicPr>
        <xdr:cNvPr id="932" name="6 Imagen">
          <a:extLst>
            <a:ext uri="{FF2B5EF4-FFF2-40B4-BE49-F238E27FC236}">
              <a16:creationId xmlns:a16="http://schemas.microsoft.com/office/drawing/2014/main" id="{02230D43-DB4C-4AE5-8BE9-3C89403D1FB3}"/>
            </a:ext>
          </a:extLst>
        </xdr:cNvPr>
        <xdr:cNvPicPr/>
      </xdr:nvPicPr>
      <xdr:blipFill>
        <a:blip xmlns:r="http://schemas.openxmlformats.org/officeDocument/2006/relationships" r:embed="rId1"/>
        <a:stretch/>
      </xdr:blipFill>
      <xdr:spPr>
        <a:xfrm>
          <a:off x="7258050" y="54278310"/>
          <a:ext cx="360" cy="216575"/>
        </a:xfrm>
        <a:prstGeom prst="rect">
          <a:avLst/>
        </a:prstGeom>
        <a:ln>
          <a:noFill/>
        </a:ln>
      </xdr:spPr>
    </xdr:pic>
    <xdr:clientData/>
  </xdr:oneCellAnchor>
  <xdr:oneCellAnchor>
    <xdr:from>
      <xdr:col>6</xdr:col>
      <xdr:colOff>0</xdr:colOff>
      <xdr:row>293</xdr:row>
      <xdr:rowOff>124560</xdr:rowOff>
    </xdr:from>
    <xdr:ext cx="360" cy="254855"/>
    <xdr:pic>
      <xdr:nvPicPr>
        <xdr:cNvPr id="933" name="6 Imagen">
          <a:extLst>
            <a:ext uri="{FF2B5EF4-FFF2-40B4-BE49-F238E27FC236}">
              <a16:creationId xmlns:a16="http://schemas.microsoft.com/office/drawing/2014/main" id="{4B1D0529-6312-4465-8503-EFF054271E60}"/>
            </a:ext>
          </a:extLst>
        </xdr:cNvPr>
        <xdr:cNvPicPr/>
      </xdr:nvPicPr>
      <xdr:blipFill>
        <a:blip xmlns:r="http://schemas.openxmlformats.org/officeDocument/2006/relationships" r:embed="rId1"/>
        <a:stretch/>
      </xdr:blipFill>
      <xdr:spPr>
        <a:xfrm>
          <a:off x="7258050" y="54283710"/>
          <a:ext cx="360" cy="254855"/>
        </a:xfrm>
        <a:prstGeom prst="rect">
          <a:avLst/>
        </a:prstGeom>
        <a:ln>
          <a:noFill/>
        </a:ln>
      </xdr:spPr>
    </xdr:pic>
    <xdr:clientData/>
  </xdr:oneCellAnchor>
  <xdr:oneCellAnchor>
    <xdr:from>
      <xdr:col>6</xdr:col>
      <xdr:colOff>0</xdr:colOff>
      <xdr:row>293</xdr:row>
      <xdr:rowOff>119160</xdr:rowOff>
    </xdr:from>
    <xdr:ext cx="360" cy="216575"/>
    <xdr:pic>
      <xdr:nvPicPr>
        <xdr:cNvPr id="934" name="6 Imagen">
          <a:extLst>
            <a:ext uri="{FF2B5EF4-FFF2-40B4-BE49-F238E27FC236}">
              <a16:creationId xmlns:a16="http://schemas.microsoft.com/office/drawing/2014/main" id="{2983DB27-91C4-4488-A6E8-DE8B278B5FB7}"/>
            </a:ext>
          </a:extLst>
        </xdr:cNvPr>
        <xdr:cNvPicPr/>
      </xdr:nvPicPr>
      <xdr:blipFill>
        <a:blip xmlns:r="http://schemas.openxmlformats.org/officeDocument/2006/relationships" r:embed="rId1"/>
        <a:stretch/>
      </xdr:blipFill>
      <xdr:spPr>
        <a:xfrm>
          <a:off x="7258050" y="54278310"/>
          <a:ext cx="360" cy="216575"/>
        </a:xfrm>
        <a:prstGeom prst="rect">
          <a:avLst/>
        </a:prstGeom>
        <a:ln>
          <a:noFill/>
        </a:ln>
      </xdr:spPr>
    </xdr:pic>
    <xdr:clientData/>
  </xdr:oneCellAnchor>
  <xdr:oneCellAnchor>
    <xdr:from>
      <xdr:col>6</xdr:col>
      <xdr:colOff>0</xdr:colOff>
      <xdr:row>294</xdr:row>
      <xdr:rowOff>124560</xdr:rowOff>
    </xdr:from>
    <xdr:ext cx="360" cy="254855"/>
    <xdr:pic>
      <xdr:nvPicPr>
        <xdr:cNvPr id="935" name="6 Imagen">
          <a:extLst>
            <a:ext uri="{FF2B5EF4-FFF2-40B4-BE49-F238E27FC236}">
              <a16:creationId xmlns:a16="http://schemas.microsoft.com/office/drawing/2014/main" id="{65EB087E-23F6-4569-BB3F-D16DDD39DFC4}"/>
            </a:ext>
          </a:extLst>
        </xdr:cNvPr>
        <xdr:cNvPicPr/>
      </xdr:nvPicPr>
      <xdr:blipFill>
        <a:blip xmlns:r="http://schemas.openxmlformats.org/officeDocument/2006/relationships" r:embed="rId1"/>
        <a:stretch/>
      </xdr:blipFill>
      <xdr:spPr>
        <a:xfrm>
          <a:off x="7258050" y="54512310"/>
          <a:ext cx="360" cy="254855"/>
        </a:xfrm>
        <a:prstGeom prst="rect">
          <a:avLst/>
        </a:prstGeom>
        <a:ln>
          <a:noFill/>
        </a:ln>
      </xdr:spPr>
    </xdr:pic>
    <xdr:clientData/>
  </xdr:oneCellAnchor>
  <xdr:oneCellAnchor>
    <xdr:from>
      <xdr:col>6</xdr:col>
      <xdr:colOff>0</xdr:colOff>
      <xdr:row>294</xdr:row>
      <xdr:rowOff>119160</xdr:rowOff>
    </xdr:from>
    <xdr:ext cx="360" cy="216575"/>
    <xdr:pic>
      <xdr:nvPicPr>
        <xdr:cNvPr id="936" name="6 Imagen">
          <a:extLst>
            <a:ext uri="{FF2B5EF4-FFF2-40B4-BE49-F238E27FC236}">
              <a16:creationId xmlns:a16="http://schemas.microsoft.com/office/drawing/2014/main" id="{B7038F0F-8A5D-4BD2-A8E4-4927101F86B6}"/>
            </a:ext>
          </a:extLst>
        </xdr:cNvPr>
        <xdr:cNvPicPr/>
      </xdr:nvPicPr>
      <xdr:blipFill>
        <a:blip xmlns:r="http://schemas.openxmlformats.org/officeDocument/2006/relationships" r:embed="rId1"/>
        <a:stretch/>
      </xdr:blipFill>
      <xdr:spPr>
        <a:xfrm>
          <a:off x="7258050" y="54506910"/>
          <a:ext cx="360" cy="216575"/>
        </a:xfrm>
        <a:prstGeom prst="rect">
          <a:avLst/>
        </a:prstGeom>
        <a:ln>
          <a:noFill/>
        </a:ln>
      </xdr:spPr>
    </xdr:pic>
    <xdr:clientData/>
  </xdr:oneCellAnchor>
  <xdr:oneCellAnchor>
    <xdr:from>
      <xdr:col>6</xdr:col>
      <xdr:colOff>0</xdr:colOff>
      <xdr:row>294</xdr:row>
      <xdr:rowOff>124560</xdr:rowOff>
    </xdr:from>
    <xdr:ext cx="360" cy="254855"/>
    <xdr:pic>
      <xdr:nvPicPr>
        <xdr:cNvPr id="937" name="6 Imagen">
          <a:extLst>
            <a:ext uri="{FF2B5EF4-FFF2-40B4-BE49-F238E27FC236}">
              <a16:creationId xmlns:a16="http://schemas.microsoft.com/office/drawing/2014/main" id="{0C1965D8-1B02-4CDB-8FD1-46D44EF918C4}"/>
            </a:ext>
          </a:extLst>
        </xdr:cNvPr>
        <xdr:cNvPicPr/>
      </xdr:nvPicPr>
      <xdr:blipFill>
        <a:blip xmlns:r="http://schemas.openxmlformats.org/officeDocument/2006/relationships" r:embed="rId1"/>
        <a:stretch/>
      </xdr:blipFill>
      <xdr:spPr>
        <a:xfrm>
          <a:off x="7258050" y="54512310"/>
          <a:ext cx="360" cy="254855"/>
        </a:xfrm>
        <a:prstGeom prst="rect">
          <a:avLst/>
        </a:prstGeom>
        <a:ln>
          <a:noFill/>
        </a:ln>
      </xdr:spPr>
    </xdr:pic>
    <xdr:clientData/>
  </xdr:oneCellAnchor>
  <xdr:oneCellAnchor>
    <xdr:from>
      <xdr:col>6</xdr:col>
      <xdr:colOff>0</xdr:colOff>
      <xdr:row>294</xdr:row>
      <xdr:rowOff>119160</xdr:rowOff>
    </xdr:from>
    <xdr:ext cx="360" cy="216575"/>
    <xdr:pic>
      <xdr:nvPicPr>
        <xdr:cNvPr id="938" name="6 Imagen">
          <a:extLst>
            <a:ext uri="{FF2B5EF4-FFF2-40B4-BE49-F238E27FC236}">
              <a16:creationId xmlns:a16="http://schemas.microsoft.com/office/drawing/2014/main" id="{0556561B-B359-4A10-AE96-B53FDA93672F}"/>
            </a:ext>
          </a:extLst>
        </xdr:cNvPr>
        <xdr:cNvPicPr/>
      </xdr:nvPicPr>
      <xdr:blipFill>
        <a:blip xmlns:r="http://schemas.openxmlformats.org/officeDocument/2006/relationships" r:embed="rId1"/>
        <a:stretch/>
      </xdr:blipFill>
      <xdr:spPr>
        <a:xfrm>
          <a:off x="7258050" y="54506910"/>
          <a:ext cx="360" cy="216575"/>
        </a:xfrm>
        <a:prstGeom prst="rect">
          <a:avLst/>
        </a:prstGeom>
        <a:ln>
          <a:noFill/>
        </a:ln>
      </xdr:spPr>
    </xdr:pic>
    <xdr:clientData/>
  </xdr:oneCellAnchor>
  <xdr:oneCellAnchor>
    <xdr:from>
      <xdr:col>6</xdr:col>
      <xdr:colOff>0</xdr:colOff>
      <xdr:row>295</xdr:row>
      <xdr:rowOff>124560</xdr:rowOff>
    </xdr:from>
    <xdr:ext cx="360" cy="254855"/>
    <xdr:pic>
      <xdr:nvPicPr>
        <xdr:cNvPr id="939" name="6 Imagen">
          <a:extLst>
            <a:ext uri="{FF2B5EF4-FFF2-40B4-BE49-F238E27FC236}">
              <a16:creationId xmlns:a16="http://schemas.microsoft.com/office/drawing/2014/main" id="{87F5AB8D-AF9A-4257-A020-48B8A395E0F0}"/>
            </a:ext>
          </a:extLst>
        </xdr:cNvPr>
        <xdr:cNvPicPr/>
      </xdr:nvPicPr>
      <xdr:blipFill>
        <a:blip xmlns:r="http://schemas.openxmlformats.org/officeDocument/2006/relationships" r:embed="rId1"/>
        <a:stretch/>
      </xdr:blipFill>
      <xdr:spPr>
        <a:xfrm>
          <a:off x="7258050" y="54740910"/>
          <a:ext cx="360" cy="254855"/>
        </a:xfrm>
        <a:prstGeom prst="rect">
          <a:avLst/>
        </a:prstGeom>
        <a:ln>
          <a:noFill/>
        </a:ln>
      </xdr:spPr>
    </xdr:pic>
    <xdr:clientData/>
  </xdr:oneCellAnchor>
  <xdr:oneCellAnchor>
    <xdr:from>
      <xdr:col>6</xdr:col>
      <xdr:colOff>0</xdr:colOff>
      <xdr:row>295</xdr:row>
      <xdr:rowOff>119160</xdr:rowOff>
    </xdr:from>
    <xdr:ext cx="360" cy="216575"/>
    <xdr:pic>
      <xdr:nvPicPr>
        <xdr:cNvPr id="940" name="6 Imagen">
          <a:extLst>
            <a:ext uri="{FF2B5EF4-FFF2-40B4-BE49-F238E27FC236}">
              <a16:creationId xmlns:a16="http://schemas.microsoft.com/office/drawing/2014/main" id="{1538459F-3DDB-4A32-95AD-646C26A5BA77}"/>
            </a:ext>
          </a:extLst>
        </xdr:cNvPr>
        <xdr:cNvPicPr/>
      </xdr:nvPicPr>
      <xdr:blipFill>
        <a:blip xmlns:r="http://schemas.openxmlformats.org/officeDocument/2006/relationships" r:embed="rId1"/>
        <a:stretch/>
      </xdr:blipFill>
      <xdr:spPr>
        <a:xfrm>
          <a:off x="7258050" y="54735510"/>
          <a:ext cx="360" cy="216575"/>
        </a:xfrm>
        <a:prstGeom prst="rect">
          <a:avLst/>
        </a:prstGeom>
        <a:ln>
          <a:noFill/>
        </a:ln>
      </xdr:spPr>
    </xdr:pic>
    <xdr:clientData/>
  </xdr:oneCellAnchor>
  <xdr:oneCellAnchor>
    <xdr:from>
      <xdr:col>6</xdr:col>
      <xdr:colOff>0</xdr:colOff>
      <xdr:row>295</xdr:row>
      <xdr:rowOff>124560</xdr:rowOff>
    </xdr:from>
    <xdr:ext cx="360" cy="254855"/>
    <xdr:pic>
      <xdr:nvPicPr>
        <xdr:cNvPr id="941" name="6 Imagen">
          <a:extLst>
            <a:ext uri="{FF2B5EF4-FFF2-40B4-BE49-F238E27FC236}">
              <a16:creationId xmlns:a16="http://schemas.microsoft.com/office/drawing/2014/main" id="{8403CD2C-F3F3-4D40-81C0-8E40B3885A50}"/>
            </a:ext>
          </a:extLst>
        </xdr:cNvPr>
        <xdr:cNvPicPr/>
      </xdr:nvPicPr>
      <xdr:blipFill>
        <a:blip xmlns:r="http://schemas.openxmlformats.org/officeDocument/2006/relationships" r:embed="rId1"/>
        <a:stretch/>
      </xdr:blipFill>
      <xdr:spPr>
        <a:xfrm>
          <a:off x="7258050" y="54740910"/>
          <a:ext cx="360" cy="254855"/>
        </a:xfrm>
        <a:prstGeom prst="rect">
          <a:avLst/>
        </a:prstGeom>
        <a:ln>
          <a:noFill/>
        </a:ln>
      </xdr:spPr>
    </xdr:pic>
    <xdr:clientData/>
  </xdr:oneCellAnchor>
  <xdr:oneCellAnchor>
    <xdr:from>
      <xdr:col>6</xdr:col>
      <xdr:colOff>0</xdr:colOff>
      <xdr:row>295</xdr:row>
      <xdr:rowOff>119160</xdr:rowOff>
    </xdr:from>
    <xdr:ext cx="360" cy="216575"/>
    <xdr:pic>
      <xdr:nvPicPr>
        <xdr:cNvPr id="942" name="6 Imagen">
          <a:extLst>
            <a:ext uri="{FF2B5EF4-FFF2-40B4-BE49-F238E27FC236}">
              <a16:creationId xmlns:a16="http://schemas.microsoft.com/office/drawing/2014/main" id="{45EBFD2E-8AFE-4FD2-8372-996761DD3457}"/>
            </a:ext>
          </a:extLst>
        </xdr:cNvPr>
        <xdr:cNvPicPr/>
      </xdr:nvPicPr>
      <xdr:blipFill>
        <a:blip xmlns:r="http://schemas.openxmlformats.org/officeDocument/2006/relationships" r:embed="rId1"/>
        <a:stretch/>
      </xdr:blipFill>
      <xdr:spPr>
        <a:xfrm>
          <a:off x="7258050" y="54735510"/>
          <a:ext cx="360" cy="216575"/>
        </a:xfrm>
        <a:prstGeom prst="rect">
          <a:avLst/>
        </a:prstGeom>
        <a:ln>
          <a:noFill/>
        </a:ln>
      </xdr:spPr>
    </xdr:pic>
    <xdr:clientData/>
  </xdr:oneCellAnchor>
  <xdr:oneCellAnchor>
    <xdr:from>
      <xdr:col>6</xdr:col>
      <xdr:colOff>0</xdr:colOff>
      <xdr:row>296</xdr:row>
      <xdr:rowOff>124560</xdr:rowOff>
    </xdr:from>
    <xdr:ext cx="360" cy="254855"/>
    <xdr:pic>
      <xdr:nvPicPr>
        <xdr:cNvPr id="943" name="6 Imagen">
          <a:extLst>
            <a:ext uri="{FF2B5EF4-FFF2-40B4-BE49-F238E27FC236}">
              <a16:creationId xmlns:a16="http://schemas.microsoft.com/office/drawing/2014/main" id="{D054C986-DC4B-4571-8BB8-3E450518A419}"/>
            </a:ext>
          </a:extLst>
        </xdr:cNvPr>
        <xdr:cNvPicPr/>
      </xdr:nvPicPr>
      <xdr:blipFill>
        <a:blip xmlns:r="http://schemas.openxmlformats.org/officeDocument/2006/relationships" r:embed="rId1"/>
        <a:stretch/>
      </xdr:blipFill>
      <xdr:spPr>
        <a:xfrm>
          <a:off x="7258050" y="54969510"/>
          <a:ext cx="360" cy="254855"/>
        </a:xfrm>
        <a:prstGeom prst="rect">
          <a:avLst/>
        </a:prstGeom>
        <a:ln>
          <a:noFill/>
        </a:ln>
      </xdr:spPr>
    </xdr:pic>
    <xdr:clientData/>
  </xdr:oneCellAnchor>
  <xdr:oneCellAnchor>
    <xdr:from>
      <xdr:col>6</xdr:col>
      <xdr:colOff>0</xdr:colOff>
      <xdr:row>296</xdr:row>
      <xdr:rowOff>119160</xdr:rowOff>
    </xdr:from>
    <xdr:ext cx="360" cy="216575"/>
    <xdr:pic>
      <xdr:nvPicPr>
        <xdr:cNvPr id="944" name="6 Imagen">
          <a:extLst>
            <a:ext uri="{FF2B5EF4-FFF2-40B4-BE49-F238E27FC236}">
              <a16:creationId xmlns:a16="http://schemas.microsoft.com/office/drawing/2014/main" id="{2781B1F7-438B-4D12-88AA-E895B8103A67}"/>
            </a:ext>
          </a:extLst>
        </xdr:cNvPr>
        <xdr:cNvPicPr/>
      </xdr:nvPicPr>
      <xdr:blipFill>
        <a:blip xmlns:r="http://schemas.openxmlformats.org/officeDocument/2006/relationships" r:embed="rId1"/>
        <a:stretch/>
      </xdr:blipFill>
      <xdr:spPr>
        <a:xfrm>
          <a:off x="7258050" y="54964110"/>
          <a:ext cx="360" cy="216575"/>
        </a:xfrm>
        <a:prstGeom prst="rect">
          <a:avLst/>
        </a:prstGeom>
        <a:ln>
          <a:noFill/>
        </a:ln>
      </xdr:spPr>
    </xdr:pic>
    <xdr:clientData/>
  </xdr:oneCellAnchor>
  <xdr:oneCellAnchor>
    <xdr:from>
      <xdr:col>6</xdr:col>
      <xdr:colOff>0</xdr:colOff>
      <xdr:row>296</xdr:row>
      <xdr:rowOff>124560</xdr:rowOff>
    </xdr:from>
    <xdr:ext cx="360" cy="254855"/>
    <xdr:pic>
      <xdr:nvPicPr>
        <xdr:cNvPr id="945" name="6 Imagen">
          <a:extLst>
            <a:ext uri="{FF2B5EF4-FFF2-40B4-BE49-F238E27FC236}">
              <a16:creationId xmlns:a16="http://schemas.microsoft.com/office/drawing/2014/main" id="{DD6B81B6-C283-4B35-B507-7E817A531072}"/>
            </a:ext>
          </a:extLst>
        </xdr:cNvPr>
        <xdr:cNvPicPr/>
      </xdr:nvPicPr>
      <xdr:blipFill>
        <a:blip xmlns:r="http://schemas.openxmlformats.org/officeDocument/2006/relationships" r:embed="rId1"/>
        <a:stretch/>
      </xdr:blipFill>
      <xdr:spPr>
        <a:xfrm>
          <a:off x="7258050" y="54969510"/>
          <a:ext cx="360" cy="254855"/>
        </a:xfrm>
        <a:prstGeom prst="rect">
          <a:avLst/>
        </a:prstGeom>
        <a:ln>
          <a:noFill/>
        </a:ln>
      </xdr:spPr>
    </xdr:pic>
    <xdr:clientData/>
  </xdr:oneCellAnchor>
  <xdr:oneCellAnchor>
    <xdr:from>
      <xdr:col>6</xdr:col>
      <xdr:colOff>0</xdr:colOff>
      <xdr:row>296</xdr:row>
      <xdr:rowOff>119160</xdr:rowOff>
    </xdr:from>
    <xdr:ext cx="360" cy="216575"/>
    <xdr:pic>
      <xdr:nvPicPr>
        <xdr:cNvPr id="946" name="6 Imagen">
          <a:extLst>
            <a:ext uri="{FF2B5EF4-FFF2-40B4-BE49-F238E27FC236}">
              <a16:creationId xmlns:a16="http://schemas.microsoft.com/office/drawing/2014/main" id="{2F9150F4-F0F6-4A23-91C5-D7B2CAA7F168}"/>
            </a:ext>
          </a:extLst>
        </xdr:cNvPr>
        <xdr:cNvPicPr/>
      </xdr:nvPicPr>
      <xdr:blipFill>
        <a:blip xmlns:r="http://schemas.openxmlformats.org/officeDocument/2006/relationships" r:embed="rId1"/>
        <a:stretch/>
      </xdr:blipFill>
      <xdr:spPr>
        <a:xfrm>
          <a:off x="7258050" y="54964110"/>
          <a:ext cx="360" cy="216575"/>
        </a:xfrm>
        <a:prstGeom prst="rect">
          <a:avLst/>
        </a:prstGeom>
        <a:ln>
          <a:noFill/>
        </a:ln>
      </xdr:spPr>
    </xdr:pic>
    <xdr:clientData/>
  </xdr:oneCellAnchor>
  <xdr:oneCellAnchor>
    <xdr:from>
      <xdr:col>6</xdr:col>
      <xdr:colOff>0</xdr:colOff>
      <xdr:row>300</xdr:row>
      <xdr:rowOff>124560</xdr:rowOff>
    </xdr:from>
    <xdr:ext cx="360" cy="254855"/>
    <xdr:pic>
      <xdr:nvPicPr>
        <xdr:cNvPr id="947" name="6 Imagen">
          <a:extLst>
            <a:ext uri="{FF2B5EF4-FFF2-40B4-BE49-F238E27FC236}">
              <a16:creationId xmlns:a16="http://schemas.microsoft.com/office/drawing/2014/main" id="{7E6AF09F-8645-4F45-9D1E-7F4FFD7F9483}"/>
            </a:ext>
          </a:extLst>
        </xdr:cNvPr>
        <xdr:cNvPicPr/>
      </xdr:nvPicPr>
      <xdr:blipFill>
        <a:blip xmlns:r="http://schemas.openxmlformats.org/officeDocument/2006/relationships" r:embed="rId1"/>
        <a:stretch/>
      </xdr:blipFill>
      <xdr:spPr>
        <a:xfrm>
          <a:off x="7258050" y="55150485"/>
          <a:ext cx="360" cy="254855"/>
        </a:xfrm>
        <a:prstGeom prst="rect">
          <a:avLst/>
        </a:prstGeom>
        <a:ln>
          <a:noFill/>
        </a:ln>
      </xdr:spPr>
    </xdr:pic>
    <xdr:clientData/>
  </xdr:oneCellAnchor>
  <xdr:oneCellAnchor>
    <xdr:from>
      <xdr:col>6</xdr:col>
      <xdr:colOff>0</xdr:colOff>
      <xdr:row>300</xdr:row>
      <xdr:rowOff>119160</xdr:rowOff>
    </xdr:from>
    <xdr:ext cx="360" cy="216575"/>
    <xdr:pic>
      <xdr:nvPicPr>
        <xdr:cNvPr id="948" name="6 Imagen">
          <a:extLst>
            <a:ext uri="{FF2B5EF4-FFF2-40B4-BE49-F238E27FC236}">
              <a16:creationId xmlns:a16="http://schemas.microsoft.com/office/drawing/2014/main" id="{9C384DF4-BA9C-48B6-9872-1052B96C3DCF}"/>
            </a:ext>
          </a:extLst>
        </xdr:cNvPr>
        <xdr:cNvPicPr/>
      </xdr:nvPicPr>
      <xdr:blipFill>
        <a:blip xmlns:r="http://schemas.openxmlformats.org/officeDocument/2006/relationships" r:embed="rId1"/>
        <a:stretch/>
      </xdr:blipFill>
      <xdr:spPr>
        <a:xfrm>
          <a:off x="7258050" y="55145085"/>
          <a:ext cx="360" cy="216575"/>
        </a:xfrm>
        <a:prstGeom prst="rect">
          <a:avLst/>
        </a:prstGeom>
        <a:ln>
          <a:noFill/>
        </a:ln>
      </xdr:spPr>
    </xdr:pic>
    <xdr:clientData/>
  </xdr:oneCellAnchor>
  <xdr:oneCellAnchor>
    <xdr:from>
      <xdr:col>6</xdr:col>
      <xdr:colOff>0</xdr:colOff>
      <xdr:row>300</xdr:row>
      <xdr:rowOff>124560</xdr:rowOff>
    </xdr:from>
    <xdr:ext cx="360" cy="254855"/>
    <xdr:pic>
      <xdr:nvPicPr>
        <xdr:cNvPr id="949" name="6 Imagen">
          <a:extLst>
            <a:ext uri="{FF2B5EF4-FFF2-40B4-BE49-F238E27FC236}">
              <a16:creationId xmlns:a16="http://schemas.microsoft.com/office/drawing/2014/main" id="{E8298BB9-67CE-4647-A0FA-4028335B0F54}"/>
            </a:ext>
          </a:extLst>
        </xdr:cNvPr>
        <xdr:cNvPicPr/>
      </xdr:nvPicPr>
      <xdr:blipFill>
        <a:blip xmlns:r="http://schemas.openxmlformats.org/officeDocument/2006/relationships" r:embed="rId1"/>
        <a:stretch/>
      </xdr:blipFill>
      <xdr:spPr>
        <a:xfrm>
          <a:off x="7258050" y="55150485"/>
          <a:ext cx="360" cy="254855"/>
        </a:xfrm>
        <a:prstGeom prst="rect">
          <a:avLst/>
        </a:prstGeom>
        <a:ln>
          <a:noFill/>
        </a:ln>
      </xdr:spPr>
    </xdr:pic>
    <xdr:clientData/>
  </xdr:oneCellAnchor>
  <xdr:oneCellAnchor>
    <xdr:from>
      <xdr:col>6</xdr:col>
      <xdr:colOff>0</xdr:colOff>
      <xdr:row>300</xdr:row>
      <xdr:rowOff>119160</xdr:rowOff>
    </xdr:from>
    <xdr:ext cx="360" cy="216575"/>
    <xdr:pic>
      <xdr:nvPicPr>
        <xdr:cNvPr id="950" name="6 Imagen">
          <a:extLst>
            <a:ext uri="{FF2B5EF4-FFF2-40B4-BE49-F238E27FC236}">
              <a16:creationId xmlns:a16="http://schemas.microsoft.com/office/drawing/2014/main" id="{CB43F050-8431-47F0-9CE5-146F1A9E8726}"/>
            </a:ext>
          </a:extLst>
        </xdr:cNvPr>
        <xdr:cNvPicPr/>
      </xdr:nvPicPr>
      <xdr:blipFill>
        <a:blip xmlns:r="http://schemas.openxmlformats.org/officeDocument/2006/relationships" r:embed="rId1"/>
        <a:stretch/>
      </xdr:blipFill>
      <xdr:spPr>
        <a:xfrm>
          <a:off x="7258050" y="55145085"/>
          <a:ext cx="360" cy="216575"/>
        </a:xfrm>
        <a:prstGeom prst="rect">
          <a:avLst/>
        </a:prstGeom>
        <a:ln>
          <a:noFill/>
        </a:ln>
      </xdr:spPr>
    </xdr:pic>
    <xdr:clientData/>
  </xdr:oneCellAnchor>
  <xdr:oneCellAnchor>
    <xdr:from>
      <xdr:col>6</xdr:col>
      <xdr:colOff>0</xdr:colOff>
      <xdr:row>301</xdr:row>
      <xdr:rowOff>124560</xdr:rowOff>
    </xdr:from>
    <xdr:ext cx="360" cy="254855"/>
    <xdr:pic>
      <xdr:nvPicPr>
        <xdr:cNvPr id="951" name="6 Imagen">
          <a:extLst>
            <a:ext uri="{FF2B5EF4-FFF2-40B4-BE49-F238E27FC236}">
              <a16:creationId xmlns:a16="http://schemas.microsoft.com/office/drawing/2014/main" id="{B6CB3A83-756C-4C4C-9A43-B9C320E588F7}"/>
            </a:ext>
          </a:extLst>
        </xdr:cNvPr>
        <xdr:cNvPicPr/>
      </xdr:nvPicPr>
      <xdr:blipFill>
        <a:blip xmlns:r="http://schemas.openxmlformats.org/officeDocument/2006/relationships" r:embed="rId1"/>
        <a:stretch/>
      </xdr:blipFill>
      <xdr:spPr>
        <a:xfrm>
          <a:off x="7258050" y="55331460"/>
          <a:ext cx="360" cy="254855"/>
        </a:xfrm>
        <a:prstGeom prst="rect">
          <a:avLst/>
        </a:prstGeom>
        <a:ln>
          <a:noFill/>
        </a:ln>
      </xdr:spPr>
    </xdr:pic>
    <xdr:clientData/>
  </xdr:oneCellAnchor>
  <xdr:oneCellAnchor>
    <xdr:from>
      <xdr:col>6</xdr:col>
      <xdr:colOff>0</xdr:colOff>
      <xdr:row>301</xdr:row>
      <xdr:rowOff>119160</xdr:rowOff>
    </xdr:from>
    <xdr:ext cx="360" cy="216575"/>
    <xdr:pic>
      <xdr:nvPicPr>
        <xdr:cNvPr id="952" name="6 Imagen">
          <a:extLst>
            <a:ext uri="{FF2B5EF4-FFF2-40B4-BE49-F238E27FC236}">
              <a16:creationId xmlns:a16="http://schemas.microsoft.com/office/drawing/2014/main" id="{F417FC14-A300-4CFE-864D-5BD30D1DA7BD}"/>
            </a:ext>
          </a:extLst>
        </xdr:cNvPr>
        <xdr:cNvPicPr/>
      </xdr:nvPicPr>
      <xdr:blipFill>
        <a:blip xmlns:r="http://schemas.openxmlformats.org/officeDocument/2006/relationships" r:embed="rId1"/>
        <a:stretch/>
      </xdr:blipFill>
      <xdr:spPr>
        <a:xfrm>
          <a:off x="7258050" y="55326060"/>
          <a:ext cx="360" cy="216575"/>
        </a:xfrm>
        <a:prstGeom prst="rect">
          <a:avLst/>
        </a:prstGeom>
        <a:ln>
          <a:noFill/>
        </a:ln>
      </xdr:spPr>
    </xdr:pic>
    <xdr:clientData/>
  </xdr:oneCellAnchor>
  <xdr:oneCellAnchor>
    <xdr:from>
      <xdr:col>6</xdr:col>
      <xdr:colOff>0</xdr:colOff>
      <xdr:row>301</xdr:row>
      <xdr:rowOff>124560</xdr:rowOff>
    </xdr:from>
    <xdr:ext cx="360" cy="254855"/>
    <xdr:pic>
      <xdr:nvPicPr>
        <xdr:cNvPr id="953" name="6 Imagen">
          <a:extLst>
            <a:ext uri="{FF2B5EF4-FFF2-40B4-BE49-F238E27FC236}">
              <a16:creationId xmlns:a16="http://schemas.microsoft.com/office/drawing/2014/main" id="{FBB5BD5F-6D8A-48F0-8F60-0C72874F17F7}"/>
            </a:ext>
          </a:extLst>
        </xdr:cNvPr>
        <xdr:cNvPicPr/>
      </xdr:nvPicPr>
      <xdr:blipFill>
        <a:blip xmlns:r="http://schemas.openxmlformats.org/officeDocument/2006/relationships" r:embed="rId1"/>
        <a:stretch/>
      </xdr:blipFill>
      <xdr:spPr>
        <a:xfrm>
          <a:off x="7258050" y="55331460"/>
          <a:ext cx="360" cy="254855"/>
        </a:xfrm>
        <a:prstGeom prst="rect">
          <a:avLst/>
        </a:prstGeom>
        <a:ln>
          <a:noFill/>
        </a:ln>
      </xdr:spPr>
    </xdr:pic>
    <xdr:clientData/>
  </xdr:oneCellAnchor>
  <xdr:oneCellAnchor>
    <xdr:from>
      <xdr:col>6</xdr:col>
      <xdr:colOff>0</xdr:colOff>
      <xdr:row>301</xdr:row>
      <xdr:rowOff>119160</xdr:rowOff>
    </xdr:from>
    <xdr:ext cx="360" cy="216575"/>
    <xdr:pic>
      <xdr:nvPicPr>
        <xdr:cNvPr id="954" name="6 Imagen">
          <a:extLst>
            <a:ext uri="{FF2B5EF4-FFF2-40B4-BE49-F238E27FC236}">
              <a16:creationId xmlns:a16="http://schemas.microsoft.com/office/drawing/2014/main" id="{42D9B2DE-110B-4C20-8CF4-4308B438CA19}"/>
            </a:ext>
          </a:extLst>
        </xdr:cNvPr>
        <xdr:cNvPicPr/>
      </xdr:nvPicPr>
      <xdr:blipFill>
        <a:blip xmlns:r="http://schemas.openxmlformats.org/officeDocument/2006/relationships" r:embed="rId1"/>
        <a:stretch/>
      </xdr:blipFill>
      <xdr:spPr>
        <a:xfrm>
          <a:off x="7258050" y="55326060"/>
          <a:ext cx="360" cy="216575"/>
        </a:xfrm>
        <a:prstGeom prst="rect">
          <a:avLst/>
        </a:prstGeom>
        <a:ln>
          <a:noFill/>
        </a:ln>
      </xdr:spPr>
    </xdr:pic>
    <xdr:clientData/>
  </xdr:oneCellAnchor>
  <xdr:oneCellAnchor>
    <xdr:from>
      <xdr:col>6</xdr:col>
      <xdr:colOff>0</xdr:colOff>
      <xdr:row>302</xdr:row>
      <xdr:rowOff>124560</xdr:rowOff>
    </xdr:from>
    <xdr:ext cx="360" cy="254855"/>
    <xdr:pic>
      <xdr:nvPicPr>
        <xdr:cNvPr id="955" name="6 Imagen">
          <a:extLst>
            <a:ext uri="{FF2B5EF4-FFF2-40B4-BE49-F238E27FC236}">
              <a16:creationId xmlns:a16="http://schemas.microsoft.com/office/drawing/2014/main" id="{B430C8C4-29CF-4402-88DF-4EC8BFC12D04}"/>
            </a:ext>
          </a:extLst>
        </xdr:cNvPr>
        <xdr:cNvPicPr/>
      </xdr:nvPicPr>
      <xdr:blipFill>
        <a:blip xmlns:r="http://schemas.openxmlformats.org/officeDocument/2006/relationships" r:embed="rId1"/>
        <a:stretch/>
      </xdr:blipFill>
      <xdr:spPr>
        <a:xfrm>
          <a:off x="7258050" y="55512435"/>
          <a:ext cx="360" cy="254855"/>
        </a:xfrm>
        <a:prstGeom prst="rect">
          <a:avLst/>
        </a:prstGeom>
        <a:ln>
          <a:noFill/>
        </a:ln>
      </xdr:spPr>
    </xdr:pic>
    <xdr:clientData/>
  </xdr:oneCellAnchor>
  <xdr:oneCellAnchor>
    <xdr:from>
      <xdr:col>6</xdr:col>
      <xdr:colOff>0</xdr:colOff>
      <xdr:row>302</xdr:row>
      <xdr:rowOff>119160</xdr:rowOff>
    </xdr:from>
    <xdr:ext cx="360" cy="216575"/>
    <xdr:pic>
      <xdr:nvPicPr>
        <xdr:cNvPr id="956" name="6 Imagen">
          <a:extLst>
            <a:ext uri="{FF2B5EF4-FFF2-40B4-BE49-F238E27FC236}">
              <a16:creationId xmlns:a16="http://schemas.microsoft.com/office/drawing/2014/main" id="{E171CD62-77D7-462C-8C0A-4D1A81DC9074}"/>
            </a:ext>
          </a:extLst>
        </xdr:cNvPr>
        <xdr:cNvPicPr/>
      </xdr:nvPicPr>
      <xdr:blipFill>
        <a:blip xmlns:r="http://schemas.openxmlformats.org/officeDocument/2006/relationships" r:embed="rId1"/>
        <a:stretch/>
      </xdr:blipFill>
      <xdr:spPr>
        <a:xfrm>
          <a:off x="7258050" y="55507035"/>
          <a:ext cx="360" cy="216575"/>
        </a:xfrm>
        <a:prstGeom prst="rect">
          <a:avLst/>
        </a:prstGeom>
        <a:ln>
          <a:noFill/>
        </a:ln>
      </xdr:spPr>
    </xdr:pic>
    <xdr:clientData/>
  </xdr:oneCellAnchor>
  <xdr:oneCellAnchor>
    <xdr:from>
      <xdr:col>6</xdr:col>
      <xdr:colOff>0</xdr:colOff>
      <xdr:row>302</xdr:row>
      <xdr:rowOff>124560</xdr:rowOff>
    </xdr:from>
    <xdr:ext cx="360" cy="254855"/>
    <xdr:pic>
      <xdr:nvPicPr>
        <xdr:cNvPr id="957" name="6 Imagen">
          <a:extLst>
            <a:ext uri="{FF2B5EF4-FFF2-40B4-BE49-F238E27FC236}">
              <a16:creationId xmlns:a16="http://schemas.microsoft.com/office/drawing/2014/main" id="{13680584-9EED-4B8B-9CEC-CD3F9E753C77}"/>
            </a:ext>
          </a:extLst>
        </xdr:cNvPr>
        <xdr:cNvPicPr/>
      </xdr:nvPicPr>
      <xdr:blipFill>
        <a:blip xmlns:r="http://schemas.openxmlformats.org/officeDocument/2006/relationships" r:embed="rId1"/>
        <a:stretch/>
      </xdr:blipFill>
      <xdr:spPr>
        <a:xfrm>
          <a:off x="7258050" y="55512435"/>
          <a:ext cx="360" cy="254855"/>
        </a:xfrm>
        <a:prstGeom prst="rect">
          <a:avLst/>
        </a:prstGeom>
        <a:ln>
          <a:noFill/>
        </a:ln>
      </xdr:spPr>
    </xdr:pic>
    <xdr:clientData/>
  </xdr:oneCellAnchor>
  <xdr:oneCellAnchor>
    <xdr:from>
      <xdr:col>6</xdr:col>
      <xdr:colOff>0</xdr:colOff>
      <xdr:row>302</xdr:row>
      <xdr:rowOff>119160</xdr:rowOff>
    </xdr:from>
    <xdr:ext cx="360" cy="216575"/>
    <xdr:pic>
      <xdr:nvPicPr>
        <xdr:cNvPr id="958" name="6 Imagen">
          <a:extLst>
            <a:ext uri="{FF2B5EF4-FFF2-40B4-BE49-F238E27FC236}">
              <a16:creationId xmlns:a16="http://schemas.microsoft.com/office/drawing/2014/main" id="{6D434877-75C3-40ED-974C-440E6BEAFB93}"/>
            </a:ext>
          </a:extLst>
        </xdr:cNvPr>
        <xdr:cNvPicPr/>
      </xdr:nvPicPr>
      <xdr:blipFill>
        <a:blip xmlns:r="http://schemas.openxmlformats.org/officeDocument/2006/relationships" r:embed="rId1"/>
        <a:stretch/>
      </xdr:blipFill>
      <xdr:spPr>
        <a:xfrm>
          <a:off x="7258050" y="55507035"/>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59" name="6 Imagen">
          <a:extLst>
            <a:ext uri="{FF2B5EF4-FFF2-40B4-BE49-F238E27FC236}">
              <a16:creationId xmlns:a16="http://schemas.microsoft.com/office/drawing/2014/main" id="{F921623B-AEC1-4FB3-8697-D4C374E590CF}"/>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60" name="6 Imagen">
          <a:extLst>
            <a:ext uri="{FF2B5EF4-FFF2-40B4-BE49-F238E27FC236}">
              <a16:creationId xmlns:a16="http://schemas.microsoft.com/office/drawing/2014/main" id="{8030F973-9011-46C3-A043-A1EDF55188BA}"/>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61" name="6 Imagen">
          <a:extLst>
            <a:ext uri="{FF2B5EF4-FFF2-40B4-BE49-F238E27FC236}">
              <a16:creationId xmlns:a16="http://schemas.microsoft.com/office/drawing/2014/main" id="{4EEC5124-E0E9-46F3-BD12-211DBC339EEA}"/>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62" name="6 Imagen">
          <a:extLst>
            <a:ext uri="{FF2B5EF4-FFF2-40B4-BE49-F238E27FC236}">
              <a16:creationId xmlns:a16="http://schemas.microsoft.com/office/drawing/2014/main" id="{59C4705B-186C-49EA-84F7-8D181DE396F6}"/>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63" name="6 Imagen">
          <a:extLst>
            <a:ext uri="{FF2B5EF4-FFF2-40B4-BE49-F238E27FC236}">
              <a16:creationId xmlns:a16="http://schemas.microsoft.com/office/drawing/2014/main" id="{69DA6A3F-45E9-4228-AE58-42C1FA91F45F}"/>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64" name="6 Imagen">
          <a:extLst>
            <a:ext uri="{FF2B5EF4-FFF2-40B4-BE49-F238E27FC236}">
              <a16:creationId xmlns:a16="http://schemas.microsoft.com/office/drawing/2014/main" id="{8760700A-2C22-4263-A3D4-36729C56A1CF}"/>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65" name="6 Imagen">
          <a:extLst>
            <a:ext uri="{FF2B5EF4-FFF2-40B4-BE49-F238E27FC236}">
              <a16:creationId xmlns:a16="http://schemas.microsoft.com/office/drawing/2014/main" id="{96819FC4-4D6E-4627-94D2-952FE56DBAAC}"/>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66" name="6 Imagen">
          <a:extLst>
            <a:ext uri="{FF2B5EF4-FFF2-40B4-BE49-F238E27FC236}">
              <a16:creationId xmlns:a16="http://schemas.microsoft.com/office/drawing/2014/main" id="{EB820DCD-FBC9-4EE8-814A-AE2F040B3292}"/>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67" name="6 Imagen">
          <a:extLst>
            <a:ext uri="{FF2B5EF4-FFF2-40B4-BE49-F238E27FC236}">
              <a16:creationId xmlns:a16="http://schemas.microsoft.com/office/drawing/2014/main" id="{11C910B3-A6A1-47E9-82F3-7FF13E9CDDD5}"/>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68" name="6 Imagen">
          <a:extLst>
            <a:ext uri="{FF2B5EF4-FFF2-40B4-BE49-F238E27FC236}">
              <a16:creationId xmlns:a16="http://schemas.microsoft.com/office/drawing/2014/main" id="{5CE9DCA7-FC1E-4468-B44F-D64FF5A747F1}"/>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69" name="6 Imagen">
          <a:extLst>
            <a:ext uri="{FF2B5EF4-FFF2-40B4-BE49-F238E27FC236}">
              <a16:creationId xmlns:a16="http://schemas.microsoft.com/office/drawing/2014/main" id="{E4D3C1B7-2D6E-4CA5-AA8A-AE8FA42EB922}"/>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70" name="6 Imagen">
          <a:extLst>
            <a:ext uri="{FF2B5EF4-FFF2-40B4-BE49-F238E27FC236}">
              <a16:creationId xmlns:a16="http://schemas.microsoft.com/office/drawing/2014/main" id="{E1C583B9-5433-4C8E-81E6-06FD9CE210D5}"/>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71" name="6 Imagen">
          <a:extLst>
            <a:ext uri="{FF2B5EF4-FFF2-40B4-BE49-F238E27FC236}">
              <a16:creationId xmlns:a16="http://schemas.microsoft.com/office/drawing/2014/main" id="{536A7F98-5B61-44E5-9D6A-8A369943D44D}"/>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72" name="6 Imagen">
          <a:extLst>
            <a:ext uri="{FF2B5EF4-FFF2-40B4-BE49-F238E27FC236}">
              <a16:creationId xmlns:a16="http://schemas.microsoft.com/office/drawing/2014/main" id="{FF969335-91FE-44CE-BB3A-A90C104D9B20}"/>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73" name="6 Imagen">
          <a:extLst>
            <a:ext uri="{FF2B5EF4-FFF2-40B4-BE49-F238E27FC236}">
              <a16:creationId xmlns:a16="http://schemas.microsoft.com/office/drawing/2014/main" id="{2C7088BE-95FD-4BEA-AF6D-07D0A92CE72F}"/>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74" name="6 Imagen">
          <a:extLst>
            <a:ext uri="{FF2B5EF4-FFF2-40B4-BE49-F238E27FC236}">
              <a16:creationId xmlns:a16="http://schemas.microsoft.com/office/drawing/2014/main" id="{6968D6E4-68AE-4865-A1EC-56647E75CF51}"/>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6</xdr:col>
      <xdr:colOff>0</xdr:colOff>
      <xdr:row>303</xdr:row>
      <xdr:rowOff>0</xdr:rowOff>
    </xdr:from>
    <xdr:ext cx="360" cy="254855"/>
    <xdr:pic>
      <xdr:nvPicPr>
        <xdr:cNvPr id="975" name="6 Imagen">
          <a:extLst>
            <a:ext uri="{FF2B5EF4-FFF2-40B4-BE49-F238E27FC236}">
              <a16:creationId xmlns:a16="http://schemas.microsoft.com/office/drawing/2014/main" id="{939A3C1C-7200-47CF-AF5B-50A772A22BC8}"/>
            </a:ext>
          </a:extLst>
        </xdr:cNvPr>
        <xdr:cNvPicPr/>
      </xdr:nvPicPr>
      <xdr:blipFill>
        <a:blip xmlns:r="http://schemas.openxmlformats.org/officeDocument/2006/relationships" r:embed="rId1"/>
        <a:stretch/>
      </xdr:blipFill>
      <xdr:spPr>
        <a:xfrm>
          <a:off x="7258050" y="55568850"/>
          <a:ext cx="360" cy="254855"/>
        </a:xfrm>
        <a:prstGeom prst="rect">
          <a:avLst/>
        </a:prstGeom>
        <a:ln>
          <a:noFill/>
        </a:ln>
      </xdr:spPr>
    </xdr:pic>
    <xdr:clientData/>
  </xdr:oneCellAnchor>
  <xdr:oneCellAnchor>
    <xdr:from>
      <xdr:col>6</xdr:col>
      <xdr:colOff>0</xdr:colOff>
      <xdr:row>303</xdr:row>
      <xdr:rowOff>0</xdr:rowOff>
    </xdr:from>
    <xdr:ext cx="360" cy="216575"/>
    <xdr:pic>
      <xdr:nvPicPr>
        <xdr:cNvPr id="976" name="6 Imagen">
          <a:extLst>
            <a:ext uri="{FF2B5EF4-FFF2-40B4-BE49-F238E27FC236}">
              <a16:creationId xmlns:a16="http://schemas.microsoft.com/office/drawing/2014/main" id="{5CA65C53-D8EC-48B9-9928-F0E80CCE82E0}"/>
            </a:ext>
          </a:extLst>
        </xdr:cNvPr>
        <xdr:cNvPicPr/>
      </xdr:nvPicPr>
      <xdr:blipFill>
        <a:blip xmlns:r="http://schemas.openxmlformats.org/officeDocument/2006/relationships" r:embed="rId1"/>
        <a:stretch/>
      </xdr:blipFill>
      <xdr:spPr>
        <a:xfrm>
          <a:off x="7258050" y="55568850"/>
          <a:ext cx="360" cy="216575"/>
        </a:xfrm>
        <a:prstGeom prst="rect">
          <a:avLst/>
        </a:prstGeom>
        <a:ln>
          <a:noFill/>
        </a:ln>
      </xdr:spPr>
    </xdr:pic>
    <xdr:clientData/>
  </xdr:oneCellAnchor>
  <xdr:oneCellAnchor>
    <xdr:from>
      <xdr:col>7</xdr:col>
      <xdr:colOff>0</xdr:colOff>
      <xdr:row>279</xdr:row>
      <xdr:rowOff>124560</xdr:rowOff>
    </xdr:from>
    <xdr:ext cx="360" cy="254855"/>
    <xdr:pic>
      <xdr:nvPicPr>
        <xdr:cNvPr id="977" name="6 Imagen">
          <a:extLst>
            <a:ext uri="{FF2B5EF4-FFF2-40B4-BE49-F238E27FC236}">
              <a16:creationId xmlns:a16="http://schemas.microsoft.com/office/drawing/2014/main" id="{868B3723-37FA-4003-AC3E-688C1B859AF9}"/>
            </a:ext>
          </a:extLst>
        </xdr:cNvPr>
        <xdr:cNvPicPr/>
      </xdr:nvPicPr>
      <xdr:blipFill>
        <a:blip xmlns:r="http://schemas.openxmlformats.org/officeDocument/2006/relationships" r:embed="rId1"/>
        <a:stretch/>
      </xdr:blipFill>
      <xdr:spPr>
        <a:xfrm>
          <a:off x="8048625" y="51083310"/>
          <a:ext cx="360" cy="254855"/>
        </a:xfrm>
        <a:prstGeom prst="rect">
          <a:avLst/>
        </a:prstGeom>
        <a:ln>
          <a:noFill/>
        </a:ln>
      </xdr:spPr>
    </xdr:pic>
    <xdr:clientData/>
  </xdr:oneCellAnchor>
  <xdr:oneCellAnchor>
    <xdr:from>
      <xdr:col>7</xdr:col>
      <xdr:colOff>0</xdr:colOff>
      <xdr:row>279</xdr:row>
      <xdr:rowOff>119160</xdr:rowOff>
    </xdr:from>
    <xdr:ext cx="360" cy="216575"/>
    <xdr:pic>
      <xdr:nvPicPr>
        <xdr:cNvPr id="978" name="6 Imagen">
          <a:extLst>
            <a:ext uri="{FF2B5EF4-FFF2-40B4-BE49-F238E27FC236}">
              <a16:creationId xmlns:a16="http://schemas.microsoft.com/office/drawing/2014/main" id="{E8DE180D-1430-4746-A769-39F1B39B26E6}"/>
            </a:ext>
          </a:extLst>
        </xdr:cNvPr>
        <xdr:cNvPicPr/>
      </xdr:nvPicPr>
      <xdr:blipFill>
        <a:blip xmlns:r="http://schemas.openxmlformats.org/officeDocument/2006/relationships" r:embed="rId1"/>
        <a:stretch/>
      </xdr:blipFill>
      <xdr:spPr>
        <a:xfrm>
          <a:off x="8048625" y="51077910"/>
          <a:ext cx="360" cy="216575"/>
        </a:xfrm>
        <a:prstGeom prst="rect">
          <a:avLst/>
        </a:prstGeom>
        <a:ln>
          <a:noFill/>
        </a:ln>
      </xdr:spPr>
    </xdr:pic>
    <xdr:clientData/>
  </xdr:oneCellAnchor>
  <xdr:oneCellAnchor>
    <xdr:from>
      <xdr:col>7</xdr:col>
      <xdr:colOff>0</xdr:colOff>
      <xdr:row>280</xdr:row>
      <xdr:rowOff>124560</xdr:rowOff>
    </xdr:from>
    <xdr:ext cx="360" cy="254855"/>
    <xdr:pic>
      <xdr:nvPicPr>
        <xdr:cNvPr id="979" name="6 Imagen">
          <a:extLst>
            <a:ext uri="{FF2B5EF4-FFF2-40B4-BE49-F238E27FC236}">
              <a16:creationId xmlns:a16="http://schemas.microsoft.com/office/drawing/2014/main" id="{BE1B09C4-8257-4FD2-84AD-6B51DFA26D5A}"/>
            </a:ext>
          </a:extLst>
        </xdr:cNvPr>
        <xdr:cNvPicPr/>
      </xdr:nvPicPr>
      <xdr:blipFill>
        <a:blip xmlns:r="http://schemas.openxmlformats.org/officeDocument/2006/relationships" r:embed="rId1"/>
        <a:stretch/>
      </xdr:blipFill>
      <xdr:spPr>
        <a:xfrm>
          <a:off x="8048625" y="51311910"/>
          <a:ext cx="360" cy="254855"/>
        </a:xfrm>
        <a:prstGeom prst="rect">
          <a:avLst/>
        </a:prstGeom>
        <a:ln>
          <a:noFill/>
        </a:ln>
      </xdr:spPr>
    </xdr:pic>
    <xdr:clientData/>
  </xdr:oneCellAnchor>
  <xdr:oneCellAnchor>
    <xdr:from>
      <xdr:col>7</xdr:col>
      <xdr:colOff>0</xdr:colOff>
      <xdr:row>280</xdr:row>
      <xdr:rowOff>119160</xdr:rowOff>
    </xdr:from>
    <xdr:ext cx="360" cy="216575"/>
    <xdr:pic>
      <xdr:nvPicPr>
        <xdr:cNvPr id="980" name="6 Imagen">
          <a:extLst>
            <a:ext uri="{FF2B5EF4-FFF2-40B4-BE49-F238E27FC236}">
              <a16:creationId xmlns:a16="http://schemas.microsoft.com/office/drawing/2014/main" id="{47BA43F7-B980-4BD4-B3DF-C154DE607B06}"/>
            </a:ext>
          </a:extLst>
        </xdr:cNvPr>
        <xdr:cNvPicPr/>
      </xdr:nvPicPr>
      <xdr:blipFill>
        <a:blip xmlns:r="http://schemas.openxmlformats.org/officeDocument/2006/relationships" r:embed="rId1"/>
        <a:stretch/>
      </xdr:blipFill>
      <xdr:spPr>
        <a:xfrm>
          <a:off x="8048625" y="51306510"/>
          <a:ext cx="360" cy="216575"/>
        </a:xfrm>
        <a:prstGeom prst="rect">
          <a:avLst/>
        </a:prstGeom>
        <a:ln>
          <a:noFill/>
        </a:ln>
      </xdr:spPr>
    </xdr:pic>
    <xdr:clientData/>
  </xdr:oneCellAnchor>
  <xdr:oneCellAnchor>
    <xdr:from>
      <xdr:col>7</xdr:col>
      <xdr:colOff>0</xdr:colOff>
      <xdr:row>280</xdr:row>
      <xdr:rowOff>124560</xdr:rowOff>
    </xdr:from>
    <xdr:ext cx="360" cy="254855"/>
    <xdr:pic>
      <xdr:nvPicPr>
        <xdr:cNvPr id="981" name="6 Imagen">
          <a:extLst>
            <a:ext uri="{FF2B5EF4-FFF2-40B4-BE49-F238E27FC236}">
              <a16:creationId xmlns:a16="http://schemas.microsoft.com/office/drawing/2014/main" id="{6697E482-8C88-46C0-A3FE-26EF6715FBB8}"/>
            </a:ext>
          </a:extLst>
        </xdr:cNvPr>
        <xdr:cNvPicPr/>
      </xdr:nvPicPr>
      <xdr:blipFill>
        <a:blip xmlns:r="http://schemas.openxmlformats.org/officeDocument/2006/relationships" r:embed="rId1"/>
        <a:stretch/>
      </xdr:blipFill>
      <xdr:spPr>
        <a:xfrm>
          <a:off x="8048625" y="51311910"/>
          <a:ext cx="360" cy="254855"/>
        </a:xfrm>
        <a:prstGeom prst="rect">
          <a:avLst/>
        </a:prstGeom>
        <a:ln>
          <a:noFill/>
        </a:ln>
      </xdr:spPr>
    </xdr:pic>
    <xdr:clientData/>
  </xdr:oneCellAnchor>
  <xdr:oneCellAnchor>
    <xdr:from>
      <xdr:col>7</xdr:col>
      <xdr:colOff>0</xdr:colOff>
      <xdr:row>280</xdr:row>
      <xdr:rowOff>119160</xdr:rowOff>
    </xdr:from>
    <xdr:ext cx="360" cy="216575"/>
    <xdr:pic>
      <xdr:nvPicPr>
        <xdr:cNvPr id="982" name="6 Imagen">
          <a:extLst>
            <a:ext uri="{FF2B5EF4-FFF2-40B4-BE49-F238E27FC236}">
              <a16:creationId xmlns:a16="http://schemas.microsoft.com/office/drawing/2014/main" id="{ED11F2C6-B73B-4277-AC61-56BAE8771F11}"/>
            </a:ext>
          </a:extLst>
        </xdr:cNvPr>
        <xdr:cNvPicPr/>
      </xdr:nvPicPr>
      <xdr:blipFill>
        <a:blip xmlns:r="http://schemas.openxmlformats.org/officeDocument/2006/relationships" r:embed="rId1"/>
        <a:stretch/>
      </xdr:blipFill>
      <xdr:spPr>
        <a:xfrm>
          <a:off x="8048625" y="51306510"/>
          <a:ext cx="360" cy="216575"/>
        </a:xfrm>
        <a:prstGeom prst="rect">
          <a:avLst/>
        </a:prstGeom>
        <a:ln>
          <a:noFill/>
        </a:ln>
      </xdr:spPr>
    </xdr:pic>
    <xdr:clientData/>
  </xdr:oneCellAnchor>
  <xdr:oneCellAnchor>
    <xdr:from>
      <xdr:col>7</xdr:col>
      <xdr:colOff>0</xdr:colOff>
      <xdr:row>281</xdr:row>
      <xdr:rowOff>124560</xdr:rowOff>
    </xdr:from>
    <xdr:ext cx="360" cy="254855"/>
    <xdr:pic>
      <xdr:nvPicPr>
        <xdr:cNvPr id="983" name="6 Imagen">
          <a:extLst>
            <a:ext uri="{FF2B5EF4-FFF2-40B4-BE49-F238E27FC236}">
              <a16:creationId xmlns:a16="http://schemas.microsoft.com/office/drawing/2014/main" id="{DF783F3A-D1DA-47DF-B347-BB038FE4E911}"/>
            </a:ext>
          </a:extLst>
        </xdr:cNvPr>
        <xdr:cNvPicPr/>
      </xdr:nvPicPr>
      <xdr:blipFill>
        <a:blip xmlns:r="http://schemas.openxmlformats.org/officeDocument/2006/relationships" r:embed="rId1"/>
        <a:stretch/>
      </xdr:blipFill>
      <xdr:spPr>
        <a:xfrm>
          <a:off x="8048625" y="51540510"/>
          <a:ext cx="360" cy="254855"/>
        </a:xfrm>
        <a:prstGeom prst="rect">
          <a:avLst/>
        </a:prstGeom>
        <a:ln>
          <a:noFill/>
        </a:ln>
      </xdr:spPr>
    </xdr:pic>
    <xdr:clientData/>
  </xdr:oneCellAnchor>
  <xdr:oneCellAnchor>
    <xdr:from>
      <xdr:col>7</xdr:col>
      <xdr:colOff>0</xdr:colOff>
      <xdr:row>281</xdr:row>
      <xdr:rowOff>119160</xdr:rowOff>
    </xdr:from>
    <xdr:ext cx="360" cy="216575"/>
    <xdr:pic>
      <xdr:nvPicPr>
        <xdr:cNvPr id="984" name="6 Imagen">
          <a:extLst>
            <a:ext uri="{FF2B5EF4-FFF2-40B4-BE49-F238E27FC236}">
              <a16:creationId xmlns:a16="http://schemas.microsoft.com/office/drawing/2014/main" id="{52149BBA-C676-448D-BA4D-C39C48AF5D71}"/>
            </a:ext>
          </a:extLst>
        </xdr:cNvPr>
        <xdr:cNvPicPr/>
      </xdr:nvPicPr>
      <xdr:blipFill>
        <a:blip xmlns:r="http://schemas.openxmlformats.org/officeDocument/2006/relationships" r:embed="rId1"/>
        <a:stretch/>
      </xdr:blipFill>
      <xdr:spPr>
        <a:xfrm>
          <a:off x="8048625" y="51535110"/>
          <a:ext cx="360" cy="216575"/>
        </a:xfrm>
        <a:prstGeom prst="rect">
          <a:avLst/>
        </a:prstGeom>
        <a:ln>
          <a:noFill/>
        </a:ln>
      </xdr:spPr>
    </xdr:pic>
    <xdr:clientData/>
  </xdr:oneCellAnchor>
  <xdr:oneCellAnchor>
    <xdr:from>
      <xdr:col>7</xdr:col>
      <xdr:colOff>0</xdr:colOff>
      <xdr:row>281</xdr:row>
      <xdr:rowOff>124560</xdr:rowOff>
    </xdr:from>
    <xdr:ext cx="360" cy="254855"/>
    <xdr:pic>
      <xdr:nvPicPr>
        <xdr:cNvPr id="985" name="6 Imagen">
          <a:extLst>
            <a:ext uri="{FF2B5EF4-FFF2-40B4-BE49-F238E27FC236}">
              <a16:creationId xmlns:a16="http://schemas.microsoft.com/office/drawing/2014/main" id="{A7D79DEF-4E28-4F2B-9A8F-FB09A9DBD6D6}"/>
            </a:ext>
          </a:extLst>
        </xdr:cNvPr>
        <xdr:cNvPicPr/>
      </xdr:nvPicPr>
      <xdr:blipFill>
        <a:blip xmlns:r="http://schemas.openxmlformats.org/officeDocument/2006/relationships" r:embed="rId1"/>
        <a:stretch/>
      </xdr:blipFill>
      <xdr:spPr>
        <a:xfrm>
          <a:off x="8048625" y="51540510"/>
          <a:ext cx="360" cy="254855"/>
        </a:xfrm>
        <a:prstGeom prst="rect">
          <a:avLst/>
        </a:prstGeom>
        <a:ln>
          <a:noFill/>
        </a:ln>
      </xdr:spPr>
    </xdr:pic>
    <xdr:clientData/>
  </xdr:oneCellAnchor>
  <xdr:oneCellAnchor>
    <xdr:from>
      <xdr:col>7</xdr:col>
      <xdr:colOff>0</xdr:colOff>
      <xdr:row>281</xdr:row>
      <xdr:rowOff>119160</xdr:rowOff>
    </xdr:from>
    <xdr:ext cx="360" cy="216575"/>
    <xdr:pic>
      <xdr:nvPicPr>
        <xdr:cNvPr id="986" name="6 Imagen">
          <a:extLst>
            <a:ext uri="{FF2B5EF4-FFF2-40B4-BE49-F238E27FC236}">
              <a16:creationId xmlns:a16="http://schemas.microsoft.com/office/drawing/2014/main" id="{B1549E9C-E3C0-4ADE-8C0D-C089BC8DCDAD}"/>
            </a:ext>
          </a:extLst>
        </xdr:cNvPr>
        <xdr:cNvPicPr/>
      </xdr:nvPicPr>
      <xdr:blipFill>
        <a:blip xmlns:r="http://schemas.openxmlformats.org/officeDocument/2006/relationships" r:embed="rId1"/>
        <a:stretch/>
      </xdr:blipFill>
      <xdr:spPr>
        <a:xfrm>
          <a:off x="8048625" y="51535110"/>
          <a:ext cx="360" cy="216575"/>
        </a:xfrm>
        <a:prstGeom prst="rect">
          <a:avLst/>
        </a:prstGeom>
        <a:ln>
          <a:noFill/>
        </a:ln>
      </xdr:spPr>
    </xdr:pic>
    <xdr:clientData/>
  </xdr:oneCellAnchor>
  <xdr:oneCellAnchor>
    <xdr:from>
      <xdr:col>7</xdr:col>
      <xdr:colOff>0</xdr:colOff>
      <xdr:row>282</xdr:row>
      <xdr:rowOff>124560</xdr:rowOff>
    </xdr:from>
    <xdr:ext cx="360" cy="254855"/>
    <xdr:pic>
      <xdr:nvPicPr>
        <xdr:cNvPr id="987" name="6 Imagen">
          <a:extLst>
            <a:ext uri="{FF2B5EF4-FFF2-40B4-BE49-F238E27FC236}">
              <a16:creationId xmlns:a16="http://schemas.microsoft.com/office/drawing/2014/main" id="{AD44BAE8-3C2D-4FD9-9EF9-8E4B77122F26}"/>
            </a:ext>
          </a:extLst>
        </xdr:cNvPr>
        <xdr:cNvPicPr/>
      </xdr:nvPicPr>
      <xdr:blipFill>
        <a:blip xmlns:r="http://schemas.openxmlformats.org/officeDocument/2006/relationships" r:embed="rId1"/>
        <a:stretch/>
      </xdr:blipFill>
      <xdr:spPr>
        <a:xfrm>
          <a:off x="8048625" y="51769110"/>
          <a:ext cx="360" cy="254855"/>
        </a:xfrm>
        <a:prstGeom prst="rect">
          <a:avLst/>
        </a:prstGeom>
        <a:ln>
          <a:noFill/>
        </a:ln>
      </xdr:spPr>
    </xdr:pic>
    <xdr:clientData/>
  </xdr:oneCellAnchor>
  <xdr:oneCellAnchor>
    <xdr:from>
      <xdr:col>7</xdr:col>
      <xdr:colOff>0</xdr:colOff>
      <xdr:row>282</xdr:row>
      <xdr:rowOff>119160</xdr:rowOff>
    </xdr:from>
    <xdr:ext cx="360" cy="216575"/>
    <xdr:pic>
      <xdr:nvPicPr>
        <xdr:cNvPr id="988" name="6 Imagen">
          <a:extLst>
            <a:ext uri="{FF2B5EF4-FFF2-40B4-BE49-F238E27FC236}">
              <a16:creationId xmlns:a16="http://schemas.microsoft.com/office/drawing/2014/main" id="{C0B86ED9-DDA2-401B-B98A-8BDB9BD7D0F1}"/>
            </a:ext>
          </a:extLst>
        </xdr:cNvPr>
        <xdr:cNvPicPr/>
      </xdr:nvPicPr>
      <xdr:blipFill>
        <a:blip xmlns:r="http://schemas.openxmlformats.org/officeDocument/2006/relationships" r:embed="rId1"/>
        <a:stretch/>
      </xdr:blipFill>
      <xdr:spPr>
        <a:xfrm>
          <a:off x="8048625" y="51763710"/>
          <a:ext cx="360" cy="216575"/>
        </a:xfrm>
        <a:prstGeom prst="rect">
          <a:avLst/>
        </a:prstGeom>
        <a:ln>
          <a:noFill/>
        </a:ln>
      </xdr:spPr>
    </xdr:pic>
    <xdr:clientData/>
  </xdr:oneCellAnchor>
  <xdr:oneCellAnchor>
    <xdr:from>
      <xdr:col>7</xdr:col>
      <xdr:colOff>0</xdr:colOff>
      <xdr:row>282</xdr:row>
      <xdr:rowOff>124560</xdr:rowOff>
    </xdr:from>
    <xdr:ext cx="360" cy="254855"/>
    <xdr:pic>
      <xdr:nvPicPr>
        <xdr:cNvPr id="989" name="6 Imagen">
          <a:extLst>
            <a:ext uri="{FF2B5EF4-FFF2-40B4-BE49-F238E27FC236}">
              <a16:creationId xmlns:a16="http://schemas.microsoft.com/office/drawing/2014/main" id="{6C558C54-FCCD-426B-B7FC-9F56707A5CC4}"/>
            </a:ext>
          </a:extLst>
        </xdr:cNvPr>
        <xdr:cNvPicPr/>
      </xdr:nvPicPr>
      <xdr:blipFill>
        <a:blip xmlns:r="http://schemas.openxmlformats.org/officeDocument/2006/relationships" r:embed="rId1"/>
        <a:stretch/>
      </xdr:blipFill>
      <xdr:spPr>
        <a:xfrm>
          <a:off x="8048625" y="51769110"/>
          <a:ext cx="360" cy="254855"/>
        </a:xfrm>
        <a:prstGeom prst="rect">
          <a:avLst/>
        </a:prstGeom>
        <a:ln>
          <a:noFill/>
        </a:ln>
      </xdr:spPr>
    </xdr:pic>
    <xdr:clientData/>
  </xdr:oneCellAnchor>
  <xdr:oneCellAnchor>
    <xdr:from>
      <xdr:col>7</xdr:col>
      <xdr:colOff>0</xdr:colOff>
      <xdr:row>282</xdr:row>
      <xdr:rowOff>119160</xdr:rowOff>
    </xdr:from>
    <xdr:ext cx="360" cy="216575"/>
    <xdr:pic>
      <xdr:nvPicPr>
        <xdr:cNvPr id="990" name="6 Imagen">
          <a:extLst>
            <a:ext uri="{FF2B5EF4-FFF2-40B4-BE49-F238E27FC236}">
              <a16:creationId xmlns:a16="http://schemas.microsoft.com/office/drawing/2014/main" id="{6712CE82-F445-4DB4-9660-8A3BF74E8083}"/>
            </a:ext>
          </a:extLst>
        </xdr:cNvPr>
        <xdr:cNvPicPr/>
      </xdr:nvPicPr>
      <xdr:blipFill>
        <a:blip xmlns:r="http://schemas.openxmlformats.org/officeDocument/2006/relationships" r:embed="rId1"/>
        <a:stretch/>
      </xdr:blipFill>
      <xdr:spPr>
        <a:xfrm>
          <a:off x="8048625" y="51763710"/>
          <a:ext cx="360" cy="216575"/>
        </a:xfrm>
        <a:prstGeom prst="rect">
          <a:avLst/>
        </a:prstGeom>
        <a:ln>
          <a:noFill/>
        </a:ln>
      </xdr:spPr>
    </xdr:pic>
    <xdr:clientData/>
  </xdr:oneCellAnchor>
  <xdr:oneCellAnchor>
    <xdr:from>
      <xdr:col>7</xdr:col>
      <xdr:colOff>0</xdr:colOff>
      <xdr:row>282</xdr:row>
      <xdr:rowOff>124560</xdr:rowOff>
    </xdr:from>
    <xdr:ext cx="360" cy="254855"/>
    <xdr:pic>
      <xdr:nvPicPr>
        <xdr:cNvPr id="991" name="6 Imagen">
          <a:extLst>
            <a:ext uri="{FF2B5EF4-FFF2-40B4-BE49-F238E27FC236}">
              <a16:creationId xmlns:a16="http://schemas.microsoft.com/office/drawing/2014/main" id="{26546B18-75DA-4A35-8BE8-F1B87B691ABC}"/>
            </a:ext>
          </a:extLst>
        </xdr:cNvPr>
        <xdr:cNvPicPr/>
      </xdr:nvPicPr>
      <xdr:blipFill>
        <a:blip xmlns:r="http://schemas.openxmlformats.org/officeDocument/2006/relationships" r:embed="rId1"/>
        <a:stretch/>
      </xdr:blipFill>
      <xdr:spPr>
        <a:xfrm>
          <a:off x="8048625" y="51769110"/>
          <a:ext cx="360" cy="254855"/>
        </a:xfrm>
        <a:prstGeom prst="rect">
          <a:avLst/>
        </a:prstGeom>
        <a:ln>
          <a:noFill/>
        </a:ln>
      </xdr:spPr>
    </xdr:pic>
    <xdr:clientData/>
  </xdr:oneCellAnchor>
  <xdr:oneCellAnchor>
    <xdr:from>
      <xdr:col>7</xdr:col>
      <xdr:colOff>0</xdr:colOff>
      <xdr:row>282</xdr:row>
      <xdr:rowOff>119160</xdr:rowOff>
    </xdr:from>
    <xdr:ext cx="360" cy="216575"/>
    <xdr:pic>
      <xdr:nvPicPr>
        <xdr:cNvPr id="992" name="6 Imagen">
          <a:extLst>
            <a:ext uri="{FF2B5EF4-FFF2-40B4-BE49-F238E27FC236}">
              <a16:creationId xmlns:a16="http://schemas.microsoft.com/office/drawing/2014/main" id="{0432FA9F-DECC-404F-AEEC-D94EC2A9C4CB}"/>
            </a:ext>
          </a:extLst>
        </xdr:cNvPr>
        <xdr:cNvPicPr/>
      </xdr:nvPicPr>
      <xdr:blipFill>
        <a:blip xmlns:r="http://schemas.openxmlformats.org/officeDocument/2006/relationships" r:embed="rId1"/>
        <a:stretch/>
      </xdr:blipFill>
      <xdr:spPr>
        <a:xfrm>
          <a:off x="8048625" y="51763710"/>
          <a:ext cx="360" cy="216575"/>
        </a:xfrm>
        <a:prstGeom prst="rect">
          <a:avLst/>
        </a:prstGeom>
        <a:ln>
          <a:noFill/>
        </a:ln>
      </xdr:spPr>
    </xdr:pic>
    <xdr:clientData/>
  </xdr:oneCellAnchor>
  <xdr:oneCellAnchor>
    <xdr:from>
      <xdr:col>7</xdr:col>
      <xdr:colOff>0</xdr:colOff>
      <xdr:row>283</xdr:row>
      <xdr:rowOff>124560</xdr:rowOff>
    </xdr:from>
    <xdr:ext cx="360" cy="254855"/>
    <xdr:pic>
      <xdr:nvPicPr>
        <xdr:cNvPr id="993" name="6 Imagen">
          <a:extLst>
            <a:ext uri="{FF2B5EF4-FFF2-40B4-BE49-F238E27FC236}">
              <a16:creationId xmlns:a16="http://schemas.microsoft.com/office/drawing/2014/main" id="{0C37D415-6859-44BD-AEC6-AEDD1E9705C4}"/>
            </a:ext>
          </a:extLst>
        </xdr:cNvPr>
        <xdr:cNvPicPr/>
      </xdr:nvPicPr>
      <xdr:blipFill>
        <a:blip xmlns:r="http://schemas.openxmlformats.org/officeDocument/2006/relationships" r:embed="rId1"/>
        <a:stretch/>
      </xdr:blipFill>
      <xdr:spPr>
        <a:xfrm>
          <a:off x="8048625" y="51997710"/>
          <a:ext cx="360" cy="254855"/>
        </a:xfrm>
        <a:prstGeom prst="rect">
          <a:avLst/>
        </a:prstGeom>
        <a:ln>
          <a:noFill/>
        </a:ln>
      </xdr:spPr>
    </xdr:pic>
    <xdr:clientData/>
  </xdr:oneCellAnchor>
  <xdr:oneCellAnchor>
    <xdr:from>
      <xdr:col>7</xdr:col>
      <xdr:colOff>0</xdr:colOff>
      <xdr:row>283</xdr:row>
      <xdr:rowOff>119160</xdr:rowOff>
    </xdr:from>
    <xdr:ext cx="360" cy="216575"/>
    <xdr:pic>
      <xdr:nvPicPr>
        <xdr:cNvPr id="994" name="6 Imagen">
          <a:extLst>
            <a:ext uri="{FF2B5EF4-FFF2-40B4-BE49-F238E27FC236}">
              <a16:creationId xmlns:a16="http://schemas.microsoft.com/office/drawing/2014/main" id="{815B46FF-6FC2-448B-8700-F101686A5E76}"/>
            </a:ext>
          </a:extLst>
        </xdr:cNvPr>
        <xdr:cNvPicPr/>
      </xdr:nvPicPr>
      <xdr:blipFill>
        <a:blip xmlns:r="http://schemas.openxmlformats.org/officeDocument/2006/relationships" r:embed="rId1"/>
        <a:stretch/>
      </xdr:blipFill>
      <xdr:spPr>
        <a:xfrm>
          <a:off x="8048625" y="51992310"/>
          <a:ext cx="360" cy="216575"/>
        </a:xfrm>
        <a:prstGeom prst="rect">
          <a:avLst/>
        </a:prstGeom>
        <a:ln>
          <a:noFill/>
        </a:ln>
      </xdr:spPr>
    </xdr:pic>
    <xdr:clientData/>
  </xdr:oneCellAnchor>
  <xdr:oneCellAnchor>
    <xdr:from>
      <xdr:col>7</xdr:col>
      <xdr:colOff>0</xdr:colOff>
      <xdr:row>283</xdr:row>
      <xdr:rowOff>124560</xdr:rowOff>
    </xdr:from>
    <xdr:ext cx="360" cy="254855"/>
    <xdr:pic>
      <xdr:nvPicPr>
        <xdr:cNvPr id="995" name="6 Imagen">
          <a:extLst>
            <a:ext uri="{FF2B5EF4-FFF2-40B4-BE49-F238E27FC236}">
              <a16:creationId xmlns:a16="http://schemas.microsoft.com/office/drawing/2014/main" id="{26738857-3E6A-4A73-9791-A3AE5E259DAF}"/>
            </a:ext>
          </a:extLst>
        </xdr:cNvPr>
        <xdr:cNvPicPr/>
      </xdr:nvPicPr>
      <xdr:blipFill>
        <a:blip xmlns:r="http://schemas.openxmlformats.org/officeDocument/2006/relationships" r:embed="rId1"/>
        <a:stretch/>
      </xdr:blipFill>
      <xdr:spPr>
        <a:xfrm>
          <a:off x="8048625" y="51997710"/>
          <a:ext cx="360" cy="254855"/>
        </a:xfrm>
        <a:prstGeom prst="rect">
          <a:avLst/>
        </a:prstGeom>
        <a:ln>
          <a:noFill/>
        </a:ln>
      </xdr:spPr>
    </xdr:pic>
    <xdr:clientData/>
  </xdr:oneCellAnchor>
  <xdr:oneCellAnchor>
    <xdr:from>
      <xdr:col>7</xdr:col>
      <xdr:colOff>0</xdr:colOff>
      <xdr:row>283</xdr:row>
      <xdr:rowOff>119160</xdr:rowOff>
    </xdr:from>
    <xdr:ext cx="360" cy="216575"/>
    <xdr:pic>
      <xdr:nvPicPr>
        <xdr:cNvPr id="996" name="6 Imagen">
          <a:extLst>
            <a:ext uri="{FF2B5EF4-FFF2-40B4-BE49-F238E27FC236}">
              <a16:creationId xmlns:a16="http://schemas.microsoft.com/office/drawing/2014/main" id="{31ED337F-4B1D-44B6-AEC6-F637A8CB9C4D}"/>
            </a:ext>
          </a:extLst>
        </xdr:cNvPr>
        <xdr:cNvPicPr/>
      </xdr:nvPicPr>
      <xdr:blipFill>
        <a:blip xmlns:r="http://schemas.openxmlformats.org/officeDocument/2006/relationships" r:embed="rId1"/>
        <a:stretch/>
      </xdr:blipFill>
      <xdr:spPr>
        <a:xfrm>
          <a:off x="8048625" y="51992310"/>
          <a:ext cx="360" cy="216575"/>
        </a:xfrm>
        <a:prstGeom prst="rect">
          <a:avLst/>
        </a:prstGeom>
        <a:ln>
          <a:noFill/>
        </a:ln>
      </xdr:spPr>
    </xdr:pic>
    <xdr:clientData/>
  </xdr:oneCellAnchor>
  <xdr:oneCellAnchor>
    <xdr:from>
      <xdr:col>7</xdr:col>
      <xdr:colOff>0</xdr:colOff>
      <xdr:row>283</xdr:row>
      <xdr:rowOff>124560</xdr:rowOff>
    </xdr:from>
    <xdr:ext cx="360" cy="254855"/>
    <xdr:pic>
      <xdr:nvPicPr>
        <xdr:cNvPr id="997" name="6 Imagen">
          <a:extLst>
            <a:ext uri="{FF2B5EF4-FFF2-40B4-BE49-F238E27FC236}">
              <a16:creationId xmlns:a16="http://schemas.microsoft.com/office/drawing/2014/main" id="{B5C6D051-7B7B-4164-9915-45767A7B85CC}"/>
            </a:ext>
          </a:extLst>
        </xdr:cNvPr>
        <xdr:cNvPicPr/>
      </xdr:nvPicPr>
      <xdr:blipFill>
        <a:blip xmlns:r="http://schemas.openxmlformats.org/officeDocument/2006/relationships" r:embed="rId1"/>
        <a:stretch/>
      </xdr:blipFill>
      <xdr:spPr>
        <a:xfrm>
          <a:off x="8048625" y="51997710"/>
          <a:ext cx="360" cy="254855"/>
        </a:xfrm>
        <a:prstGeom prst="rect">
          <a:avLst/>
        </a:prstGeom>
        <a:ln>
          <a:noFill/>
        </a:ln>
      </xdr:spPr>
    </xdr:pic>
    <xdr:clientData/>
  </xdr:oneCellAnchor>
  <xdr:oneCellAnchor>
    <xdr:from>
      <xdr:col>7</xdr:col>
      <xdr:colOff>0</xdr:colOff>
      <xdr:row>283</xdr:row>
      <xdr:rowOff>119160</xdr:rowOff>
    </xdr:from>
    <xdr:ext cx="360" cy="216575"/>
    <xdr:pic>
      <xdr:nvPicPr>
        <xdr:cNvPr id="998" name="6 Imagen">
          <a:extLst>
            <a:ext uri="{FF2B5EF4-FFF2-40B4-BE49-F238E27FC236}">
              <a16:creationId xmlns:a16="http://schemas.microsoft.com/office/drawing/2014/main" id="{531AC2CC-2337-4A06-801F-BCA31CEA80C3}"/>
            </a:ext>
          </a:extLst>
        </xdr:cNvPr>
        <xdr:cNvPicPr/>
      </xdr:nvPicPr>
      <xdr:blipFill>
        <a:blip xmlns:r="http://schemas.openxmlformats.org/officeDocument/2006/relationships" r:embed="rId1"/>
        <a:stretch/>
      </xdr:blipFill>
      <xdr:spPr>
        <a:xfrm>
          <a:off x="8048625" y="51992310"/>
          <a:ext cx="360" cy="216575"/>
        </a:xfrm>
        <a:prstGeom prst="rect">
          <a:avLst/>
        </a:prstGeom>
        <a:ln>
          <a:noFill/>
        </a:ln>
      </xdr:spPr>
    </xdr:pic>
    <xdr:clientData/>
  </xdr:oneCellAnchor>
  <xdr:oneCellAnchor>
    <xdr:from>
      <xdr:col>7</xdr:col>
      <xdr:colOff>0</xdr:colOff>
      <xdr:row>284</xdr:row>
      <xdr:rowOff>124560</xdr:rowOff>
    </xdr:from>
    <xdr:ext cx="360" cy="254855"/>
    <xdr:pic>
      <xdr:nvPicPr>
        <xdr:cNvPr id="999" name="6 Imagen">
          <a:extLst>
            <a:ext uri="{FF2B5EF4-FFF2-40B4-BE49-F238E27FC236}">
              <a16:creationId xmlns:a16="http://schemas.microsoft.com/office/drawing/2014/main" id="{B6C9CFAF-D6E2-4673-A169-1B801D6A4650}"/>
            </a:ext>
          </a:extLst>
        </xdr:cNvPr>
        <xdr:cNvPicPr/>
      </xdr:nvPicPr>
      <xdr:blipFill>
        <a:blip xmlns:r="http://schemas.openxmlformats.org/officeDocument/2006/relationships" r:embed="rId1"/>
        <a:stretch/>
      </xdr:blipFill>
      <xdr:spPr>
        <a:xfrm>
          <a:off x="8048625" y="52226310"/>
          <a:ext cx="360" cy="254855"/>
        </a:xfrm>
        <a:prstGeom prst="rect">
          <a:avLst/>
        </a:prstGeom>
        <a:ln>
          <a:noFill/>
        </a:ln>
      </xdr:spPr>
    </xdr:pic>
    <xdr:clientData/>
  </xdr:oneCellAnchor>
  <xdr:oneCellAnchor>
    <xdr:from>
      <xdr:col>7</xdr:col>
      <xdr:colOff>0</xdr:colOff>
      <xdr:row>284</xdr:row>
      <xdr:rowOff>119160</xdr:rowOff>
    </xdr:from>
    <xdr:ext cx="360" cy="216575"/>
    <xdr:pic>
      <xdr:nvPicPr>
        <xdr:cNvPr id="1000" name="6 Imagen">
          <a:extLst>
            <a:ext uri="{FF2B5EF4-FFF2-40B4-BE49-F238E27FC236}">
              <a16:creationId xmlns:a16="http://schemas.microsoft.com/office/drawing/2014/main" id="{109AB893-9675-43FD-891A-56FA39520C1F}"/>
            </a:ext>
          </a:extLst>
        </xdr:cNvPr>
        <xdr:cNvPicPr/>
      </xdr:nvPicPr>
      <xdr:blipFill>
        <a:blip xmlns:r="http://schemas.openxmlformats.org/officeDocument/2006/relationships" r:embed="rId1"/>
        <a:stretch/>
      </xdr:blipFill>
      <xdr:spPr>
        <a:xfrm>
          <a:off x="8048625" y="52220910"/>
          <a:ext cx="360" cy="216575"/>
        </a:xfrm>
        <a:prstGeom prst="rect">
          <a:avLst/>
        </a:prstGeom>
        <a:ln>
          <a:noFill/>
        </a:ln>
      </xdr:spPr>
    </xdr:pic>
    <xdr:clientData/>
  </xdr:oneCellAnchor>
  <xdr:oneCellAnchor>
    <xdr:from>
      <xdr:col>7</xdr:col>
      <xdr:colOff>0</xdr:colOff>
      <xdr:row>284</xdr:row>
      <xdr:rowOff>124560</xdr:rowOff>
    </xdr:from>
    <xdr:ext cx="360" cy="254855"/>
    <xdr:pic>
      <xdr:nvPicPr>
        <xdr:cNvPr id="1001" name="6 Imagen">
          <a:extLst>
            <a:ext uri="{FF2B5EF4-FFF2-40B4-BE49-F238E27FC236}">
              <a16:creationId xmlns:a16="http://schemas.microsoft.com/office/drawing/2014/main" id="{DFEBED35-C6ED-46CB-B484-1DC4F8451A44}"/>
            </a:ext>
          </a:extLst>
        </xdr:cNvPr>
        <xdr:cNvPicPr/>
      </xdr:nvPicPr>
      <xdr:blipFill>
        <a:blip xmlns:r="http://schemas.openxmlformats.org/officeDocument/2006/relationships" r:embed="rId1"/>
        <a:stretch/>
      </xdr:blipFill>
      <xdr:spPr>
        <a:xfrm>
          <a:off x="8048625" y="52226310"/>
          <a:ext cx="360" cy="254855"/>
        </a:xfrm>
        <a:prstGeom prst="rect">
          <a:avLst/>
        </a:prstGeom>
        <a:ln>
          <a:noFill/>
        </a:ln>
      </xdr:spPr>
    </xdr:pic>
    <xdr:clientData/>
  </xdr:oneCellAnchor>
  <xdr:oneCellAnchor>
    <xdr:from>
      <xdr:col>7</xdr:col>
      <xdr:colOff>0</xdr:colOff>
      <xdr:row>284</xdr:row>
      <xdr:rowOff>119160</xdr:rowOff>
    </xdr:from>
    <xdr:ext cx="360" cy="216575"/>
    <xdr:pic>
      <xdr:nvPicPr>
        <xdr:cNvPr id="1002" name="6 Imagen">
          <a:extLst>
            <a:ext uri="{FF2B5EF4-FFF2-40B4-BE49-F238E27FC236}">
              <a16:creationId xmlns:a16="http://schemas.microsoft.com/office/drawing/2014/main" id="{C61A14B0-C90A-40A9-A6D5-4889435C5B53}"/>
            </a:ext>
          </a:extLst>
        </xdr:cNvPr>
        <xdr:cNvPicPr/>
      </xdr:nvPicPr>
      <xdr:blipFill>
        <a:blip xmlns:r="http://schemas.openxmlformats.org/officeDocument/2006/relationships" r:embed="rId1"/>
        <a:stretch/>
      </xdr:blipFill>
      <xdr:spPr>
        <a:xfrm>
          <a:off x="8048625" y="52220910"/>
          <a:ext cx="360" cy="216575"/>
        </a:xfrm>
        <a:prstGeom prst="rect">
          <a:avLst/>
        </a:prstGeom>
        <a:ln>
          <a:noFill/>
        </a:ln>
      </xdr:spPr>
    </xdr:pic>
    <xdr:clientData/>
  </xdr:oneCellAnchor>
  <xdr:oneCellAnchor>
    <xdr:from>
      <xdr:col>7</xdr:col>
      <xdr:colOff>0</xdr:colOff>
      <xdr:row>284</xdr:row>
      <xdr:rowOff>124560</xdr:rowOff>
    </xdr:from>
    <xdr:ext cx="360" cy="254855"/>
    <xdr:pic>
      <xdr:nvPicPr>
        <xdr:cNvPr id="1003" name="6 Imagen">
          <a:extLst>
            <a:ext uri="{FF2B5EF4-FFF2-40B4-BE49-F238E27FC236}">
              <a16:creationId xmlns:a16="http://schemas.microsoft.com/office/drawing/2014/main" id="{47A1E41A-1115-47A2-8EDD-13707D22C347}"/>
            </a:ext>
          </a:extLst>
        </xdr:cNvPr>
        <xdr:cNvPicPr/>
      </xdr:nvPicPr>
      <xdr:blipFill>
        <a:blip xmlns:r="http://schemas.openxmlformats.org/officeDocument/2006/relationships" r:embed="rId1"/>
        <a:stretch/>
      </xdr:blipFill>
      <xdr:spPr>
        <a:xfrm>
          <a:off x="8048625" y="52226310"/>
          <a:ext cx="360" cy="254855"/>
        </a:xfrm>
        <a:prstGeom prst="rect">
          <a:avLst/>
        </a:prstGeom>
        <a:ln>
          <a:noFill/>
        </a:ln>
      </xdr:spPr>
    </xdr:pic>
    <xdr:clientData/>
  </xdr:oneCellAnchor>
  <xdr:oneCellAnchor>
    <xdr:from>
      <xdr:col>7</xdr:col>
      <xdr:colOff>0</xdr:colOff>
      <xdr:row>284</xdr:row>
      <xdr:rowOff>119160</xdr:rowOff>
    </xdr:from>
    <xdr:ext cx="360" cy="216575"/>
    <xdr:pic>
      <xdr:nvPicPr>
        <xdr:cNvPr id="1004" name="6 Imagen">
          <a:extLst>
            <a:ext uri="{FF2B5EF4-FFF2-40B4-BE49-F238E27FC236}">
              <a16:creationId xmlns:a16="http://schemas.microsoft.com/office/drawing/2014/main" id="{CAC43628-FC31-441B-A013-F560799494AF}"/>
            </a:ext>
          </a:extLst>
        </xdr:cNvPr>
        <xdr:cNvPicPr/>
      </xdr:nvPicPr>
      <xdr:blipFill>
        <a:blip xmlns:r="http://schemas.openxmlformats.org/officeDocument/2006/relationships" r:embed="rId1"/>
        <a:stretch/>
      </xdr:blipFill>
      <xdr:spPr>
        <a:xfrm>
          <a:off x="8048625" y="52220910"/>
          <a:ext cx="360" cy="216575"/>
        </a:xfrm>
        <a:prstGeom prst="rect">
          <a:avLst/>
        </a:prstGeom>
        <a:ln>
          <a:noFill/>
        </a:ln>
      </xdr:spPr>
    </xdr:pic>
    <xdr:clientData/>
  </xdr:oneCellAnchor>
  <xdr:oneCellAnchor>
    <xdr:from>
      <xdr:col>7</xdr:col>
      <xdr:colOff>0</xdr:colOff>
      <xdr:row>285</xdr:row>
      <xdr:rowOff>124560</xdr:rowOff>
    </xdr:from>
    <xdr:ext cx="360" cy="254855"/>
    <xdr:pic>
      <xdr:nvPicPr>
        <xdr:cNvPr id="1005" name="6 Imagen">
          <a:extLst>
            <a:ext uri="{FF2B5EF4-FFF2-40B4-BE49-F238E27FC236}">
              <a16:creationId xmlns:a16="http://schemas.microsoft.com/office/drawing/2014/main" id="{4289C18F-84CF-4184-974E-4018F6599F9E}"/>
            </a:ext>
          </a:extLst>
        </xdr:cNvPr>
        <xdr:cNvPicPr/>
      </xdr:nvPicPr>
      <xdr:blipFill>
        <a:blip xmlns:r="http://schemas.openxmlformats.org/officeDocument/2006/relationships" r:embed="rId1"/>
        <a:stretch/>
      </xdr:blipFill>
      <xdr:spPr>
        <a:xfrm>
          <a:off x="8048625" y="52454910"/>
          <a:ext cx="360" cy="254855"/>
        </a:xfrm>
        <a:prstGeom prst="rect">
          <a:avLst/>
        </a:prstGeom>
        <a:ln>
          <a:noFill/>
        </a:ln>
      </xdr:spPr>
    </xdr:pic>
    <xdr:clientData/>
  </xdr:oneCellAnchor>
  <xdr:oneCellAnchor>
    <xdr:from>
      <xdr:col>7</xdr:col>
      <xdr:colOff>0</xdr:colOff>
      <xdr:row>285</xdr:row>
      <xdr:rowOff>119160</xdr:rowOff>
    </xdr:from>
    <xdr:ext cx="360" cy="216575"/>
    <xdr:pic>
      <xdr:nvPicPr>
        <xdr:cNvPr id="1006" name="6 Imagen">
          <a:extLst>
            <a:ext uri="{FF2B5EF4-FFF2-40B4-BE49-F238E27FC236}">
              <a16:creationId xmlns:a16="http://schemas.microsoft.com/office/drawing/2014/main" id="{E8A36645-5257-488A-AFCF-F7C803E0D6E9}"/>
            </a:ext>
          </a:extLst>
        </xdr:cNvPr>
        <xdr:cNvPicPr/>
      </xdr:nvPicPr>
      <xdr:blipFill>
        <a:blip xmlns:r="http://schemas.openxmlformats.org/officeDocument/2006/relationships" r:embed="rId1"/>
        <a:stretch/>
      </xdr:blipFill>
      <xdr:spPr>
        <a:xfrm>
          <a:off x="8048625" y="52449510"/>
          <a:ext cx="360" cy="216575"/>
        </a:xfrm>
        <a:prstGeom prst="rect">
          <a:avLst/>
        </a:prstGeom>
        <a:ln>
          <a:noFill/>
        </a:ln>
      </xdr:spPr>
    </xdr:pic>
    <xdr:clientData/>
  </xdr:oneCellAnchor>
  <xdr:oneCellAnchor>
    <xdr:from>
      <xdr:col>7</xdr:col>
      <xdr:colOff>0</xdr:colOff>
      <xdr:row>285</xdr:row>
      <xdr:rowOff>124560</xdr:rowOff>
    </xdr:from>
    <xdr:ext cx="360" cy="254855"/>
    <xdr:pic>
      <xdr:nvPicPr>
        <xdr:cNvPr id="1007" name="6 Imagen">
          <a:extLst>
            <a:ext uri="{FF2B5EF4-FFF2-40B4-BE49-F238E27FC236}">
              <a16:creationId xmlns:a16="http://schemas.microsoft.com/office/drawing/2014/main" id="{FDF7CB64-968E-44B1-ACAF-77F08563ADF2}"/>
            </a:ext>
          </a:extLst>
        </xdr:cNvPr>
        <xdr:cNvPicPr/>
      </xdr:nvPicPr>
      <xdr:blipFill>
        <a:blip xmlns:r="http://schemas.openxmlformats.org/officeDocument/2006/relationships" r:embed="rId1"/>
        <a:stretch/>
      </xdr:blipFill>
      <xdr:spPr>
        <a:xfrm>
          <a:off x="8048625" y="52454910"/>
          <a:ext cx="360" cy="254855"/>
        </a:xfrm>
        <a:prstGeom prst="rect">
          <a:avLst/>
        </a:prstGeom>
        <a:ln>
          <a:noFill/>
        </a:ln>
      </xdr:spPr>
    </xdr:pic>
    <xdr:clientData/>
  </xdr:oneCellAnchor>
  <xdr:oneCellAnchor>
    <xdr:from>
      <xdr:col>7</xdr:col>
      <xdr:colOff>0</xdr:colOff>
      <xdr:row>285</xdr:row>
      <xdr:rowOff>119160</xdr:rowOff>
    </xdr:from>
    <xdr:ext cx="360" cy="216575"/>
    <xdr:pic>
      <xdr:nvPicPr>
        <xdr:cNvPr id="1008" name="6 Imagen">
          <a:extLst>
            <a:ext uri="{FF2B5EF4-FFF2-40B4-BE49-F238E27FC236}">
              <a16:creationId xmlns:a16="http://schemas.microsoft.com/office/drawing/2014/main" id="{BDF6F934-7936-475B-B865-23EAE7A60B5D}"/>
            </a:ext>
          </a:extLst>
        </xdr:cNvPr>
        <xdr:cNvPicPr/>
      </xdr:nvPicPr>
      <xdr:blipFill>
        <a:blip xmlns:r="http://schemas.openxmlformats.org/officeDocument/2006/relationships" r:embed="rId1"/>
        <a:stretch/>
      </xdr:blipFill>
      <xdr:spPr>
        <a:xfrm>
          <a:off x="8048625" y="52449510"/>
          <a:ext cx="360" cy="216575"/>
        </a:xfrm>
        <a:prstGeom prst="rect">
          <a:avLst/>
        </a:prstGeom>
        <a:ln>
          <a:noFill/>
        </a:ln>
      </xdr:spPr>
    </xdr:pic>
    <xdr:clientData/>
  </xdr:oneCellAnchor>
  <xdr:oneCellAnchor>
    <xdr:from>
      <xdr:col>7</xdr:col>
      <xdr:colOff>0</xdr:colOff>
      <xdr:row>285</xdr:row>
      <xdr:rowOff>124560</xdr:rowOff>
    </xdr:from>
    <xdr:ext cx="360" cy="254855"/>
    <xdr:pic>
      <xdr:nvPicPr>
        <xdr:cNvPr id="1009" name="6 Imagen">
          <a:extLst>
            <a:ext uri="{FF2B5EF4-FFF2-40B4-BE49-F238E27FC236}">
              <a16:creationId xmlns:a16="http://schemas.microsoft.com/office/drawing/2014/main" id="{DD27AE06-3796-47AF-A16C-4A7C9DEE48A0}"/>
            </a:ext>
          </a:extLst>
        </xdr:cNvPr>
        <xdr:cNvPicPr/>
      </xdr:nvPicPr>
      <xdr:blipFill>
        <a:blip xmlns:r="http://schemas.openxmlformats.org/officeDocument/2006/relationships" r:embed="rId1"/>
        <a:stretch/>
      </xdr:blipFill>
      <xdr:spPr>
        <a:xfrm>
          <a:off x="8048625" y="52454910"/>
          <a:ext cx="360" cy="254855"/>
        </a:xfrm>
        <a:prstGeom prst="rect">
          <a:avLst/>
        </a:prstGeom>
        <a:ln>
          <a:noFill/>
        </a:ln>
      </xdr:spPr>
    </xdr:pic>
    <xdr:clientData/>
  </xdr:oneCellAnchor>
  <xdr:oneCellAnchor>
    <xdr:from>
      <xdr:col>7</xdr:col>
      <xdr:colOff>0</xdr:colOff>
      <xdr:row>285</xdr:row>
      <xdr:rowOff>119160</xdr:rowOff>
    </xdr:from>
    <xdr:ext cx="360" cy="216575"/>
    <xdr:pic>
      <xdr:nvPicPr>
        <xdr:cNvPr id="1010" name="6 Imagen">
          <a:extLst>
            <a:ext uri="{FF2B5EF4-FFF2-40B4-BE49-F238E27FC236}">
              <a16:creationId xmlns:a16="http://schemas.microsoft.com/office/drawing/2014/main" id="{CF2D02B1-EFAA-457E-9CCF-09742193448D}"/>
            </a:ext>
          </a:extLst>
        </xdr:cNvPr>
        <xdr:cNvPicPr/>
      </xdr:nvPicPr>
      <xdr:blipFill>
        <a:blip xmlns:r="http://schemas.openxmlformats.org/officeDocument/2006/relationships" r:embed="rId1"/>
        <a:stretch/>
      </xdr:blipFill>
      <xdr:spPr>
        <a:xfrm>
          <a:off x="8048625" y="52449510"/>
          <a:ext cx="360" cy="216575"/>
        </a:xfrm>
        <a:prstGeom prst="rect">
          <a:avLst/>
        </a:prstGeom>
        <a:ln>
          <a:noFill/>
        </a:ln>
      </xdr:spPr>
    </xdr:pic>
    <xdr:clientData/>
  </xdr:oneCellAnchor>
  <xdr:oneCellAnchor>
    <xdr:from>
      <xdr:col>7</xdr:col>
      <xdr:colOff>0</xdr:colOff>
      <xdr:row>286</xdr:row>
      <xdr:rowOff>124560</xdr:rowOff>
    </xdr:from>
    <xdr:ext cx="360" cy="254855"/>
    <xdr:pic>
      <xdr:nvPicPr>
        <xdr:cNvPr id="1011" name="6 Imagen">
          <a:extLst>
            <a:ext uri="{FF2B5EF4-FFF2-40B4-BE49-F238E27FC236}">
              <a16:creationId xmlns:a16="http://schemas.microsoft.com/office/drawing/2014/main" id="{BE210446-41D9-4228-8315-360E71F76765}"/>
            </a:ext>
          </a:extLst>
        </xdr:cNvPr>
        <xdr:cNvPicPr/>
      </xdr:nvPicPr>
      <xdr:blipFill>
        <a:blip xmlns:r="http://schemas.openxmlformats.org/officeDocument/2006/relationships" r:embed="rId1"/>
        <a:stretch/>
      </xdr:blipFill>
      <xdr:spPr>
        <a:xfrm>
          <a:off x="8048625" y="52683510"/>
          <a:ext cx="360" cy="254855"/>
        </a:xfrm>
        <a:prstGeom prst="rect">
          <a:avLst/>
        </a:prstGeom>
        <a:ln>
          <a:noFill/>
        </a:ln>
      </xdr:spPr>
    </xdr:pic>
    <xdr:clientData/>
  </xdr:oneCellAnchor>
  <xdr:oneCellAnchor>
    <xdr:from>
      <xdr:col>7</xdr:col>
      <xdr:colOff>0</xdr:colOff>
      <xdr:row>286</xdr:row>
      <xdr:rowOff>119160</xdr:rowOff>
    </xdr:from>
    <xdr:ext cx="360" cy="216575"/>
    <xdr:pic>
      <xdr:nvPicPr>
        <xdr:cNvPr id="1012" name="6 Imagen">
          <a:extLst>
            <a:ext uri="{FF2B5EF4-FFF2-40B4-BE49-F238E27FC236}">
              <a16:creationId xmlns:a16="http://schemas.microsoft.com/office/drawing/2014/main" id="{FDE7AE4B-A7D1-4F7B-AC68-92F437D7983B}"/>
            </a:ext>
          </a:extLst>
        </xdr:cNvPr>
        <xdr:cNvPicPr/>
      </xdr:nvPicPr>
      <xdr:blipFill>
        <a:blip xmlns:r="http://schemas.openxmlformats.org/officeDocument/2006/relationships" r:embed="rId1"/>
        <a:stretch/>
      </xdr:blipFill>
      <xdr:spPr>
        <a:xfrm>
          <a:off x="8048625" y="52678110"/>
          <a:ext cx="360" cy="216575"/>
        </a:xfrm>
        <a:prstGeom prst="rect">
          <a:avLst/>
        </a:prstGeom>
        <a:ln>
          <a:noFill/>
        </a:ln>
      </xdr:spPr>
    </xdr:pic>
    <xdr:clientData/>
  </xdr:oneCellAnchor>
  <xdr:oneCellAnchor>
    <xdr:from>
      <xdr:col>7</xdr:col>
      <xdr:colOff>0</xdr:colOff>
      <xdr:row>286</xdr:row>
      <xdr:rowOff>124560</xdr:rowOff>
    </xdr:from>
    <xdr:ext cx="360" cy="254855"/>
    <xdr:pic>
      <xdr:nvPicPr>
        <xdr:cNvPr id="1013" name="6 Imagen">
          <a:extLst>
            <a:ext uri="{FF2B5EF4-FFF2-40B4-BE49-F238E27FC236}">
              <a16:creationId xmlns:a16="http://schemas.microsoft.com/office/drawing/2014/main" id="{8CED7ED1-097B-4A76-A158-3239CF338952}"/>
            </a:ext>
          </a:extLst>
        </xdr:cNvPr>
        <xdr:cNvPicPr/>
      </xdr:nvPicPr>
      <xdr:blipFill>
        <a:blip xmlns:r="http://schemas.openxmlformats.org/officeDocument/2006/relationships" r:embed="rId1"/>
        <a:stretch/>
      </xdr:blipFill>
      <xdr:spPr>
        <a:xfrm>
          <a:off x="8048625" y="52683510"/>
          <a:ext cx="360" cy="254855"/>
        </a:xfrm>
        <a:prstGeom prst="rect">
          <a:avLst/>
        </a:prstGeom>
        <a:ln>
          <a:noFill/>
        </a:ln>
      </xdr:spPr>
    </xdr:pic>
    <xdr:clientData/>
  </xdr:oneCellAnchor>
  <xdr:oneCellAnchor>
    <xdr:from>
      <xdr:col>7</xdr:col>
      <xdr:colOff>0</xdr:colOff>
      <xdr:row>286</xdr:row>
      <xdr:rowOff>119160</xdr:rowOff>
    </xdr:from>
    <xdr:ext cx="360" cy="216575"/>
    <xdr:pic>
      <xdr:nvPicPr>
        <xdr:cNvPr id="1014" name="6 Imagen">
          <a:extLst>
            <a:ext uri="{FF2B5EF4-FFF2-40B4-BE49-F238E27FC236}">
              <a16:creationId xmlns:a16="http://schemas.microsoft.com/office/drawing/2014/main" id="{B03371C5-9DFB-4BBE-B227-81F64A5329AB}"/>
            </a:ext>
          </a:extLst>
        </xdr:cNvPr>
        <xdr:cNvPicPr/>
      </xdr:nvPicPr>
      <xdr:blipFill>
        <a:blip xmlns:r="http://schemas.openxmlformats.org/officeDocument/2006/relationships" r:embed="rId1"/>
        <a:stretch/>
      </xdr:blipFill>
      <xdr:spPr>
        <a:xfrm>
          <a:off x="8048625" y="52678110"/>
          <a:ext cx="360" cy="216575"/>
        </a:xfrm>
        <a:prstGeom prst="rect">
          <a:avLst/>
        </a:prstGeom>
        <a:ln>
          <a:noFill/>
        </a:ln>
      </xdr:spPr>
    </xdr:pic>
    <xdr:clientData/>
  </xdr:oneCellAnchor>
  <xdr:oneCellAnchor>
    <xdr:from>
      <xdr:col>7</xdr:col>
      <xdr:colOff>0</xdr:colOff>
      <xdr:row>286</xdr:row>
      <xdr:rowOff>124560</xdr:rowOff>
    </xdr:from>
    <xdr:ext cx="360" cy="254855"/>
    <xdr:pic>
      <xdr:nvPicPr>
        <xdr:cNvPr id="1015" name="6 Imagen">
          <a:extLst>
            <a:ext uri="{FF2B5EF4-FFF2-40B4-BE49-F238E27FC236}">
              <a16:creationId xmlns:a16="http://schemas.microsoft.com/office/drawing/2014/main" id="{5DFBF5C9-D983-42B3-A582-118A961CB26D}"/>
            </a:ext>
          </a:extLst>
        </xdr:cNvPr>
        <xdr:cNvPicPr/>
      </xdr:nvPicPr>
      <xdr:blipFill>
        <a:blip xmlns:r="http://schemas.openxmlformats.org/officeDocument/2006/relationships" r:embed="rId1"/>
        <a:stretch/>
      </xdr:blipFill>
      <xdr:spPr>
        <a:xfrm>
          <a:off x="8048625" y="52683510"/>
          <a:ext cx="360" cy="254855"/>
        </a:xfrm>
        <a:prstGeom prst="rect">
          <a:avLst/>
        </a:prstGeom>
        <a:ln>
          <a:noFill/>
        </a:ln>
      </xdr:spPr>
    </xdr:pic>
    <xdr:clientData/>
  </xdr:oneCellAnchor>
  <xdr:oneCellAnchor>
    <xdr:from>
      <xdr:col>7</xdr:col>
      <xdr:colOff>0</xdr:colOff>
      <xdr:row>286</xdr:row>
      <xdr:rowOff>119160</xdr:rowOff>
    </xdr:from>
    <xdr:ext cx="360" cy="216575"/>
    <xdr:pic>
      <xdr:nvPicPr>
        <xdr:cNvPr id="1016" name="6 Imagen">
          <a:extLst>
            <a:ext uri="{FF2B5EF4-FFF2-40B4-BE49-F238E27FC236}">
              <a16:creationId xmlns:a16="http://schemas.microsoft.com/office/drawing/2014/main" id="{4189E784-9894-430C-94D6-FC556990A568}"/>
            </a:ext>
          </a:extLst>
        </xdr:cNvPr>
        <xdr:cNvPicPr/>
      </xdr:nvPicPr>
      <xdr:blipFill>
        <a:blip xmlns:r="http://schemas.openxmlformats.org/officeDocument/2006/relationships" r:embed="rId1"/>
        <a:stretch/>
      </xdr:blipFill>
      <xdr:spPr>
        <a:xfrm>
          <a:off x="8048625" y="52678110"/>
          <a:ext cx="360" cy="216575"/>
        </a:xfrm>
        <a:prstGeom prst="rect">
          <a:avLst/>
        </a:prstGeom>
        <a:ln>
          <a:noFill/>
        </a:ln>
      </xdr:spPr>
    </xdr:pic>
    <xdr:clientData/>
  </xdr:oneCellAnchor>
  <xdr:oneCellAnchor>
    <xdr:from>
      <xdr:col>7</xdr:col>
      <xdr:colOff>0</xdr:colOff>
      <xdr:row>287</xdr:row>
      <xdr:rowOff>124560</xdr:rowOff>
    </xdr:from>
    <xdr:ext cx="360" cy="254855"/>
    <xdr:pic>
      <xdr:nvPicPr>
        <xdr:cNvPr id="1017" name="6 Imagen">
          <a:extLst>
            <a:ext uri="{FF2B5EF4-FFF2-40B4-BE49-F238E27FC236}">
              <a16:creationId xmlns:a16="http://schemas.microsoft.com/office/drawing/2014/main" id="{C7F4ADBA-E512-4C8D-94B0-C3AF6A0B9C1F}"/>
            </a:ext>
          </a:extLst>
        </xdr:cNvPr>
        <xdr:cNvPicPr/>
      </xdr:nvPicPr>
      <xdr:blipFill>
        <a:blip xmlns:r="http://schemas.openxmlformats.org/officeDocument/2006/relationships" r:embed="rId1"/>
        <a:stretch/>
      </xdr:blipFill>
      <xdr:spPr>
        <a:xfrm>
          <a:off x="8048625" y="52912110"/>
          <a:ext cx="360" cy="254855"/>
        </a:xfrm>
        <a:prstGeom prst="rect">
          <a:avLst/>
        </a:prstGeom>
        <a:ln>
          <a:noFill/>
        </a:ln>
      </xdr:spPr>
    </xdr:pic>
    <xdr:clientData/>
  </xdr:oneCellAnchor>
  <xdr:oneCellAnchor>
    <xdr:from>
      <xdr:col>7</xdr:col>
      <xdr:colOff>0</xdr:colOff>
      <xdr:row>287</xdr:row>
      <xdr:rowOff>119160</xdr:rowOff>
    </xdr:from>
    <xdr:ext cx="360" cy="216575"/>
    <xdr:pic>
      <xdr:nvPicPr>
        <xdr:cNvPr id="1018" name="6 Imagen">
          <a:extLst>
            <a:ext uri="{FF2B5EF4-FFF2-40B4-BE49-F238E27FC236}">
              <a16:creationId xmlns:a16="http://schemas.microsoft.com/office/drawing/2014/main" id="{59BA9390-5FB9-47D4-913E-AC4FE3DE46AC}"/>
            </a:ext>
          </a:extLst>
        </xdr:cNvPr>
        <xdr:cNvPicPr/>
      </xdr:nvPicPr>
      <xdr:blipFill>
        <a:blip xmlns:r="http://schemas.openxmlformats.org/officeDocument/2006/relationships" r:embed="rId1"/>
        <a:stretch/>
      </xdr:blipFill>
      <xdr:spPr>
        <a:xfrm>
          <a:off x="8048625" y="52906710"/>
          <a:ext cx="360" cy="216575"/>
        </a:xfrm>
        <a:prstGeom prst="rect">
          <a:avLst/>
        </a:prstGeom>
        <a:ln>
          <a:noFill/>
        </a:ln>
      </xdr:spPr>
    </xdr:pic>
    <xdr:clientData/>
  </xdr:oneCellAnchor>
  <xdr:oneCellAnchor>
    <xdr:from>
      <xdr:col>7</xdr:col>
      <xdr:colOff>0</xdr:colOff>
      <xdr:row>287</xdr:row>
      <xdr:rowOff>124560</xdr:rowOff>
    </xdr:from>
    <xdr:ext cx="360" cy="254855"/>
    <xdr:pic>
      <xdr:nvPicPr>
        <xdr:cNvPr id="1019" name="6 Imagen">
          <a:extLst>
            <a:ext uri="{FF2B5EF4-FFF2-40B4-BE49-F238E27FC236}">
              <a16:creationId xmlns:a16="http://schemas.microsoft.com/office/drawing/2014/main" id="{DA302490-BED2-49A9-95AB-4B4FC4B03AF1}"/>
            </a:ext>
          </a:extLst>
        </xdr:cNvPr>
        <xdr:cNvPicPr/>
      </xdr:nvPicPr>
      <xdr:blipFill>
        <a:blip xmlns:r="http://schemas.openxmlformats.org/officeDocument/2006/relationships" r:embed="rId1"/>
        <a:stretch/>
      </xdr:blipFill>
      <xdr:spPr>
        <a:xfrm>
          <a:off x="8048625" y="52912110"/>
          <a:ext cx="360" cy="254855"/>
        </a:xfrm>
        <a:prstGeom prst="rect">
          <a:avLst/>
        </a:prstGeom>
        <a:ln>
          <a:noFill/>
        </a:ln>
      </xdr:spPr>
    </xdr:pic>
    <xdr:clientData/>
  </xdr:oneCellAnchor>
  <xdr:oneCellAnchor>
    <xdr:from>
      <xdr:col>7</xdr:col>
      <xdr:colOff>0</xdr:colOff>
      <xdr:row>287</xdr:row>
      <xdr:rowOff>119160</xdr:rowOff>
    </xdr:from>
    <xdr:ext cx="360" cy="216575"/>
    <xdr:pic>
      <xdr:nvPicPr>
        <xdr:cNvPr id="1020" name="6 Imagen">
          <a:extLst>
            <a:ext uri="{FF2B5EF4-FFF2-40B4-BE49-F238E27FC236}">
              <a16:creationId xmlns:a16="http://schemas.microsoft.com/office/drawing/2014/main" id="{63CBF545-4A10-48D6-8DB3-0F1FAF69CB43}"/>
            </a:ext>
          </a:extLst>
        </xdr:cNvPr>
        <xdr:cNvPicPr/>
      </xdr:nvPicPr>
      <xdr:blipFill>
        <a:blip xmlns:r="http://schemas.openxmlformats.org/officeDocument/2006/relationships" r:embed="rId1"/>
        <a:stretch/>
      </xdr:blipFill>
      <xdr:spPr>
        <a:xfrm>
          <a:off x="8048625" y="52906710"/>
          <a:ext cx="360" cy="216575"/>
        </a:xfrm>
        <a:prstGeom prst="rect">
          <a:avLst/>
        </a:prstGeom>
        <a:ln>
          <a:noFill/>
        </a:ln>
      </xdr:spPr>
    </xdr:pic>
    <xdr:clientData/>
  </xdr:oneCellAnchor>
  <xdr:oneCellAnchor>
    <xdr:from>
      <xdr:col>7</xdr:col>
      <xdr:colOff>0</xdr:colOff>
      <xdr:row>287</xdr:row>
      <xdr:rowOff>124560</xdr:rowOff>
    </xdr:from>
    <xdr:ext cx="360" cy="254855"/>
    <xdr:pic>
      <xdr:nvPicPr>
        <xdr:cNvPr id="1021" name="6 Imagen">
          <a:extLst>
            <a:ext uri="{FF2B5EF4-FFF2-40B4-BE49-F238E27FC236}">
              <a16:creationId xmlns:a16="http://schemas.microsoft.com/office/drawing/2014/main" id="{1AF42A7E-D400-4212-9BA0-24F456186DC6}"/>
            </a:ext>
          </a:extLst>
        </xdr:cNvPr>
        <xdr:cNvPicPr/>
      </xdr:nvPicPr>
      <xdr:blipFill>
        <a:blip xmlns:r="http://schemas.openxmlformats.org/officeDocument/2006/relationships" r:embed="rId1"/>
        <a:stretch/>
      </xdr:blipFill>
      <xdr:spPr>
        <a:xfrm>
          <a:off x="8048625" y="52912110"/>
          <a:ext cx="360" cy="254855"/>
        </a:xfrm>
        <a:prstGeom prst="rect">
          <a:avLst/>
        </a:prstGeom>
        <a:ln>
          <a:noFill/>
        </a:ln>
      </xdr:spPr>
    </xdr:pic>
    <xdr:clientData/>
  </xdr:oneCellAnchor>
  <xdr:oneCellAnchor>
    <xdr:from>
      <xdr:col>7</xdr:col>
      <xdr:colOff>0</xdr:colOff>
      <xdr:row>287</xdr:row>
      <xdr:rowOff>119160</xdr:rowOff>
    </xdr:from>
    <xdr:ext cx="360" cy="216575"/>
    <xdr:pic>
      <xdr:nvPicPr>
        <xdr:cNvPr id="1022" name="6 Imagen">
          <a:extLst>
            <a:ext uri="{FF2B5EF4-FFF2-40B4-BE49-F238E27FC236}">
              <a16:creationId xmlns:a16="http://schemas.microsoft.com/office/drawing/2014/main" id="{642626F5-A10B-43DA-A7C8-3A839A0F1FF2}"/>
            </a:ext>
          </a:extLst>
        </xdr:cNvPr>
        <xdr:cNvPicPr/>
      </xdr:nvPicPr>
      <xdr:blipFill>
        <a:blip xmlns:r="http://schemas.openxmlformats.org/officeDocument/2006/relationships" r:embed="rId1"/>
        <a:stretch/>
      </xdr:blipFill>
      <xdr:spPr>
        <a:xfrm>
          <a:off x="8048625" y="52906710"/>
          <a:ext cx="360" cy="216575"/>
        </a:xfrm>
        <a:prstGeom prst="rect">
          <a:avLst/>
        </a:prstGeom>
        <a:ln>
          <a:noFill/>
        </a:ln>
      </xdr:spPr>
    </xdr:pic>
    <xdr:clientData/>
  </xdr:oneCellAnchor>
  <xdr:oneCellAnchor>
    <xdr:from>
      <xdr:col>7</xdr:col>
      <xdr:colOff>0</xdr:colOff>
      <xdr:row>288</xdr:row>
      <xdr:rowOff>124560</xdr:rowOff>
    </xdr:from>
    <xdr:ext cx="360" cy="254855"/>
    <xdr:pic>
      <xdr:nvPicPr>
        <xdr:cNvPr id="1023" name="6 Imagen">
          <a:extLst>
            <a:ext uri="{FF2B5EF4-FFF2-40B4-BE49-F238E27FC236}">
              <a16:creationId xmlns:a16="http://schemas.microsoft.com/office/drawing/2014/main" id="{637102C0-5EE6-4A50-9266-150D7FD955AE}"/>
            </a:ext>
          </a:extLst>
        </xdr:cNvPr>
        <xdr:cNvPicPr/>
      </xdr:nvPicPr>
      <xdr:blipFill>
        <a:blip xmlns:r="http://schemas.openxmlformats.org/officeDocument/2006/relationships" r:embed="rId1"/>
        <a:stretch/>
      </xdr:blipFill>
      <xdr:spPr>
        <a:xfrm>
          <a:off x="8048625" y="53140710"/>
          <a:ext cx="360" cy="254855"/>
        </a:xfrm>
        <a:prstGeom prst="rect">
          <a:avLst/>
        </a:prstGeom>
        <a:ln>
          <a:noFill/>
        </a:ln>
      </xdr:spPr>
    </xdr:pic>
    <xdr:clientData/>
  </xdr:oneCellAnchor>
  <xdr:oneCellAnchor>
    <xdr:from>
      <xdr:col>7</xdr:col>
      <xdr:colOff>0</xdr:colOff>
      <xdr:row>288</xdr:row>
      <xdr:rowOff>119160</xdr:rowOff>
    </xdr:from>
    <xdr:ext cx="360" cy="216575"/>
    <xdr:pic>
      <xdr:nvPicPr>
        <xdr:cNvPr id="1024" name="6 Imagen">
          <a:extLst>
            <a:ext uri="{FF2B5EF4-FFF2-40B4-BE49-F238E27FC236}">
              <a16:creationId xmlns:a16="http://schemas.microsoft.com/office/drawing/2014/main" id="{ED962A8F-35B4-4E20-961C-6B4441C19ACA}"/>
            </a:ext>
          </a:extLst>
        </xdr:cNvPr>
        <xdr:cNvPicPr/>
      </xdr:nvPicPr>
      <xdr:blipFill>
        <a:blip xmlns:r="http://schemas.openxmlformats.org/officeDocument/2006/relationships" r:embed="rId1"/>
        <a:stretch/>
      </xdr:blipFill>
      <xdr:spPr>
        <a:xfrm>
          <a:off x="8048625" y="53135310"/>
          <a:ext cx="360" cy="216575"/>
        </a:xfrm>
        <a:prstGeom prst="rect">
          <a:avLst/>
        </a:prstGeom>
        <a:ln>
          <a:noFill/>
        </a:ln>
      </xdr:spPr>
    </xdr:pic>
    <xdr:clientData/>
  </xdr:oneCellAnchor>
  <xdr:oneCellAnchor>
    <xdr:from>
      <xdr:col>7</xdr:col>
      <xdr:colOff>0</xdr:colOff>
      <xdr:row>288</xdr:row>
      <xdr:rowOff>124560</xdr:rowOff>
    </xdr:from>
    <xdr:ext cx="360" cy="254855"/>
    <xdr:pic>
      <xdr:nvPicPr>
        <xdr:cNvPr id="1025" name="6 Imagen">
          <a:extLst>
            <a:ext uri="{FF2B5EF4-FFF2-40B4-BE49-F238E27FC236}">
              <a16:creationId xmlns:a16="http://schemas.microsoft.com/office/drawing/2014/main" id="{0E798209-7571-4C19-A730-4E390BCD9D93}"/>
            </a:ext>
          </a:extLst>
        </xdr:cNvPr>
        <xdr:cNvPicPr/>
      </xdr:nvPicPr>
      <xdr:blipFill>
        <a:blip xmlns:r="http://schemas.openxmlformats.org/officeDocument/2006/relationships" r:embed="rId1"/>
        <a:stretch/>
      </xdr:blipFill>
      <xdr:spPr>
        <a:xfrm>
          <a:off x="8048625" y="53140710"/>
          <a:ext cx="360" cy="254855"/>
        </a:xfrm>
        <a:prstGeom prst="rect">
          <a:avLst/>
        </a:prstGeom>
        <a:ln>
          <a:noFill/>
        </a:ln>
      </xdr:spPr>
    </xdr:pic>
    <xdr:clientData/>
  </xdr:oneCellAnchor>
  <xdr:oneCellAnchor>
    <xdr:from>
      <xdr:col>7</xdr:col>
      <xdr:colOff>0</xdr:colOff>
      <xdr:row>288</xdr:row>
      <xdr:rowOff>119160</xdr:rowOff>
    </xdr:from>
    <xdr:ext cx="360" cy="216575"/>
    <xdr:pic>
      <xdr:nvPicPr>
        <xdr:cNvPr id="1026" name="6 Imagen">
          <a:extLst>
            <a:ext uri="{FF2B5EF4-FFF2-40B4-BE49-F238E27FC236}">
              <a16:creationId xmlns:a16="http://schemas.microsoft.com/office/drawing/2014/main" id="{F626050D-C308-4D8B-8C56-EA768F396D04}"/>
            </a:ext>
          </a:extLst>
        </xdr:cNvPr>
        <xdr:cNvPicPr/>
      </xdr:nvPicPr>
      <xdr:blipFill>
        <a:blip xmlns:r="http://schemas.openxmlformats.org/officeDocument/2006/relationships" r:embed="rId1"/>
        <a:stretch/>
      </xdr:blipFill>
      <xdr:spPr>
        <a:xfrm>
          <a:off x="8048625" y="53135310"/>
          <a:ext cx="360" cy="216575"/>
        </a:xfrm>
        <a:prstGeom prst="rect">
          <a:avLst/>
        </a:prstGeom>
        <a:ln>
          <a:noFill/>
        </a:ln>
      </xdr:spPr>
    </xdr:pic>
    <xdr:clientData/>
  </xdr:oneCellAnchor>
  <xdr:oneCellAnchor>
    <xdr:from>
      <xdr:col>7</xdr:col>
      <xdr:colOff>0</xdr:colOff>
      <xdr:row>288</xdr:row>
      <xdr:rowOff>124560</xdr:rowOff>
    </xdr:from>
    <xdr:ext cx="360" cy="254855"/>
    <xdr:pic>
      <xdr:nvPicPr>
        <xdr:cNvPr id="1027" name="6 Imagen">
          <a:extLst>
            <a:ext uri="{FF2B5EF4-FFF2-40B4-BE49-F238E27FC236}">
              <a16:creationId xmlns:a16="http://schemas.microsoft.com/office/drawing/2014/main" id="{8394E681-ED0F-4391-9B42-33208F3F3B18}"/>
            </a:ext>
          </a:extLst>
        </xdr:cNvPr>
        <xdr:cNvPicPr/>
      </xdr:nvPicPr>
      <xdr:blipFill>
        <a:blip xmlns:r="http://schemas.openxmlformats.org/officeDocument/2006/relationships" r:embed="rId1"/>
        <a:stretch/>
      </xdr:blipFill>
      <xdr:spPr>
        <a:xfrm>
          <a:off x="8048625" y="53140710"/>
          <a:ext cx="360" cy="254855"/>
        </a:xfrm>
        <a:prstGeom prst="rect">
          <a:avLst/>
        </a:prstGeom>
        <a:ln>
          <a:noFill/>
        </a:ln>
      </xdr:spPr>
    </xdr:pic>
    <xdr:clientData/>
  </xdr:oneCellAnchor>
  <xdr:oneCellAnchor>
    <xdr:from>
      <xdr:col>7</xdr:col>
      <xdr:colOff>0</xdr:colOff>
      <xdr:row>288</xdr:row>
      <xdr:rowOff>119160</xdr:rowOff>
    </xdr:from>
    <xdr:ext cx="360" cy="216575"/>
    <xdr:pic>
      <xdr:nvPicPr>
        <xdr:cNvPr id="1028" name="6 Imagen">
          <a:extLst>
            <a:ext uri="{FF2B5EF4-FFF2-40B4-BE49-F238E27FC236}">
              <a16:creationId xmlns:a16="http://schemas.microsoft.com/office/drawing/2014/main" id="{2833ACA2-6975-4987-B814-9BD4B89780EC}"/>
            </a:ext>
          </a:extLst>
        </xdr:cNvPr>
        <xdr:cNvPicPr/>
      </xdr:nvPicPr>
      <xdr:blipFill>
        <a:blip xmlns:r="http://schemas.openxmlformats.org/officeDocument/2006/relationships" r:embed="rId1"/>
        <a:stretch/>
      </xdr:blipFill>
      <xdr:spPr>
        <a:xfrm>
          <a:off x="8048625" y="53135310"/>
          <a:ext cx="360" cy="216575"/>
        </a:xfrm>
        <a:prstGeom prst="rect">
          <a:avLst/>
        </a:prstGeom>
        <a:ln>
          <a:noFill/>
        </a:ln>
      </xdr:spPr>
    </xdr:pic>
    <xdr:clientData/>
  </xdr:oneCellAnchor>
  <xdr:oneCellAnchor>
    <xdr:from>
      <xdr:col>7</xdr:col>
      <xdr:colOff>0</xdr:colOff>
      <xdr:row>289</xdr:row>
      <xdr:rowOff>124560</xdr:rowOff>
    </xdr:from>
    <xdr:ext cx="360" cy="254855"/>
    <xdr:pic>
      <xdr:nvPicPr>
        <xdr:cNvPr id="1029" name="6 Imagen">
          <a:extLst>
            <a:ext uri="{FF2B5EF4-FFF2-40B4-BE49-F238E27FC236}">
              <a16:creationId xmlns:a16="http://schemas.microsoft.com/office/drawing/2014/main" id="{FA90D819-6535-453D-A4CB-66D18CB5D690}"/>
            </a:ext>
          </a:extLst>
        </xdr:cNvPr>
        <xdr:cNvPicPr/>
      </xdr:nvPicPr>
      <xdr:blipFill>
        <a:blip xmlns:r="http://schemas.openxmlformats.org/officeDocument/2006/relationships" r:embed="rId1"/>
        <a:stretch/>
      </xdr:blipFill>
      <xdr:spPr>
        <a:xfrm>
          <a:off x="8048625" y="53369310"/>
          <a:ext cx="360" cy="254855"/>
        </a:xfrm>
        <a:prstGeom prst="rect">
          <a:avLst/>
        </a:prstGeom>
        <a:ln>
          <a:noFill/>
        </a:ln>
      </xdr:spPr>
    </xdr:pic>
    <xdr:clientData/>
  </xdr:oneCellAnchor>
  <xdr:oneCellAnchor>
    <xdr:from>
      <xdr:col>7</xdr:col>
      <xdr:colOff>0</xdr:colOff>
      <xdr:row>289</xdr:row>
      <xdr:rowOff>119160</xdr:rowOff>
    </xdr:from>
    <xdr:ext cx="360" cy="216575"/>
    <xdr:pic>
      <xdr:nvPicPr>
        <xdr:cNvPr id="1030" name="6 Imagen">
          <a:extLst>
            <a:ext uri="{FF2B5EF4-FFF2-40B4-BE49-F238E27FC236}">
              <a16:creationId xmlns:a16="http://schemas.microsoft.com/office/drawing/2014/main" id="{AEA5CA4D-4F46-4E75-A34E-DC8B8E606B56}"/>
            </a:ext>
          </a:extLst>
        </xdr:cNvPr>
        <xdr:cNvPicPr/>
      </xdr:nvPicPr>
      <xdr:blipFill>
        <a:blip xmlns:r="http://schemas.openxmlformats.org/officeDocument/2006/relationships" r:embed="rId1"/>
        <a:stretch/>
      </xdr:blipFill>
      <xdr:spPr>
        <a:xfrm>
          <a:off x="8048625" y="53363910"/>
          <a:ext cx="360" cy="216575"/>
        </a:xfrm>
        <a:prstGeom prst="rect">
          <a:avLst/>
        </a:prstGeom>
        <a:ln>
          <a:noFill/>
        </a:ln>
      </xdr:spPr>
    </xdr:pic>
    <xdr:clientData/>
  </xdr:oneCellAnchor>
  <xdr:oneCellAnchor>
    <xdr:from>
      <xdr:col>7</xdr:col>
      <xdr:colOff>0</xdr:colOff>
      <xdr:row>289</xdr:row>
      <xdr:rowOff>124560</xdr:rowOff>
    </xdr:from>
    <xdr:ext cx="360" cy="254855"/>
    <xdr:pic>
      <xdr:nvPicPr>
        <xdr:cNvPr id="1031" name="6 Imagen">
          <a:extLst>
            <a:ext uri="{FF2B5EF4-FFF2-40B4-BE49-F238E27FC236}">
              <a16:creationId xmlns:a16="http://schemas.microsoft.com/office/drawing/2014/main" id="{4981AFE2-275D-4EF3-9667-FC402D25832F}"/>
            </a:ext>
          </a:extLst>
        </xdr:cNvPr>
        <xdr:cNvPicPr/>
      </xdr:nvPicPr>
      <xdr:blipFill>
        <a:blip xmlns:r="http://schemas.openxmlformats.org/officeDocument/2006/relationships" r:embed="rId1"/>
        <a:stretch/>
      </xdr:blipFill>
      <xdr:spPr>
        <a:xfrm>
          <a:off x="8048625" y="53369310"/>
          <a:ext cx="360" cy="254855"/>
        </a:xfrm>
        <a:prstGeom prst="rect">
          <a:avLst/>
        </a:prstGeom>
        <a:ln>
          <a:noFill/>
        </a:ln>
      </xdr:spPr>
    </xdr:pic>
    <xdr:clientData/>
  </xdr:oneCellAnchor>
  <xdr:oneCellAnchor>
    <xdr:from>
      <xdr:col>7</xdr:col>
      <xdr:colOff>0</xdr:colOff>
      <xdr:row>289</xdr:row>
      <xdr:rowOff>119160</xdr:rowOff>
    </xdr:from>
    <xdr:ext cx="360" cy="216575"/>
    <xdr:pic>
      <xdr:nvPicPr>
        <xdr:cNvPr id="1032" name="6 Imagen">
          <a:extLst>
            <a:ext uri="{FF2B5EF4-FFF2-40B4-BE49-F238E27FC236}">
              <a16:creationId xmlns:a16="http://schemas.microsoft.com/office/drawing/2014/main" id="{BBB2EDDA-30CF-473A-93CA-F94FD85736D7}"/>
            </a:ext>
          </a:extLst>
        </xdr:cNvPr>
        <xdr:cNvPicPr/>
      </xdr:nvPicPr>
      <xdr:blipFill>
        <a:blip xmlns:r="http://schemas.openxmlformats.org/officeDocument/2006/relationships" r:embed="rId1"/>
        <a:stretch/>
      </xdr:blipFill>
      <xdr:spPr>
        <a:xfrm>
          <a:off x="8048625" y="53363910"/>
          <a:ext cx="360" cy="216575"/>
        </a:xfrm>
        <a:prstGeom prst="rect">
          <a:avLst/>
        </a:prstGeom>
        <a:ln>
          <a:noFill/>
        </a:ln>
      </xdr:spPr>
    </xdr:pic>
    <xdr:clientData/>
  </xdr:oneCellAnchor>
  <xdr:oneCellAnchor>
    <xdr:from>
      <xdr:col>7</xdr:col>
      <xdr:colOff>0</xdr:colOff>
      <xdr:row>289</xdr:row>
      <xdr:rowOff>124560</xdr:rowOff>
    </xdr:from>
    <xdr:ext cx="360" cy="254855"/>
    <xdr:pic>
      <xdr:nvPicPr>
        <xdr:cNvPr id="1033" name="6 Imagen">
          <a:extLst>
            <a:ext uri="{FF2B5EF4-FFF2-40B4-BE49-F238E27FC236}">
              <a16:creationId xmlns:a16="http://schemas.microsoft.com/office/drawing/2014/main" id="{6C8CE211-0CF5-4E72-BDF8-D13E49347583}"/>
            </a:ext>
          </a:extLst>
        </xdr:cNvPr>
        <xdr:cNvPicPr/>
      </xdr:nvPicPr>
      <xdr:blipFill>
        <a:blip xmlns:r="http://schemas.openxmlformats.org/officeDocument/2006/relationships" r:embed="rId1"/>
        <a:stretch/>
      </xdr:blipFill>
      <xdr:spPr>
        <a:xfrm>
          <a:off x="8048625" y="53369310"/>
          <a:ext cx="360" cy="254855"/>
        </a:xfrm>
        <a:prstGeom prst="rect">
          <a:avLst/>
        </a:prstGeom>
        <a:ln>
          <a:noFill/>
        </a:ln>
      </xdr:spPr>
    </xdr:pic>
    <xdr:clientData/>
  </xdr:oneCellAnchor>
  <xdr:oneCellAnchor>
    <xdr:from>
      <xdr:col>7</xdr:col>
      <xdr:colOff>0</xdr:colOff>
      <xdr:row>289</xdr:row>
      <xdr:rowOff>119160</xdr:rowOff>
    </xdr:from>
    <xdr:ext cx="360" cy="216575"/>
    <xdr:pic>
      <xdr:nvPicPr>
        <xdr:cNvPr id="1034" name="6 Imagen">
          <a:extLst>
            <a:ext uri="{FF2B5EF4-FFF2-40B4-BE49-F238E27FC236}">
              <a16:creationId xmlns:a16="http://schemas.microsoft.com/office/drawing/2014/main" id="{74269FC0-3DB5-4E06-9220-F15B9DB07841}"/>
            </a:ext>
          </a:extLst>
        </xdr:cNvPr>
        <xdr:cNvPicPr/>
      </xdr:nvPicPr>
      <xdr:blipFill>
        <a:blip xmlns:r="http://schemas.openxmlformats.org/officeDocument/2006/relationships" r:embed="rId1"/>
        <a:stretch/>
      </xdr:blipFill>
      <xdr:spPr>
        <a:xfrm>
          <a:off x="8048625" y="53363910"/>
          <a:ext cx="360" cy="216575"/>
        </a:xfrm>
        <a:prstGeom prst="rect">
          <a:avLst/>
        </a:prstGeom>
        <a:ln>
          <a:noFill/>
        </a:ln>
      </xdr:spPr>
    </xdr:pic>
    <xdr:clientData/>
  </xdr:oneCellAnchor>
  <xdr:oneCellAnchor>
    <xdr:from>
      <xdr:col>7</xdr:col>
      <xdr:colOff>0</xdr:colOff>
      <xdr:row>290</xdr:row>
      <xdr:rowOff>124560</xdr:rowOff>
    </xdr:from>
    <xdr:ext cx="360" cy="254855"/>
    <xdr:pic>
      <xdr:nvPicPr>
        <xdr:cNvPr id="1035" name="6 Imagen">
          <a:extLst>
            <a:ext uri="{FF2B5EF4-FFF2-40B4-BE49-F238E27FC236}">
              <a16:creationId xmlns:a16="http://schemas.microsoft.com/office/drawing/2014/main" id="{923FD710-681C-46C0-8B9A-11A5508DEED9}"/>
            </a:ext>
          </a:extLst>
        </xdr:cNvPr>
        <xdr:cNvPicPr/>
      </xdr:nvPicPr>
      <xdr:blipFill>
        <a:blip xmlns:r="http://schemas.openxmlformats.org/officeDocument/2006/relationships" r:embed="rId1"/>
        <a:stretch/>
      </xdr:blipFill>
      <xdr:spPr>
        <a:xfrm>
          <a:off x="8048625" y="53597910"/>
          <a:ext cx="360" cy="254855"/>
        </a:xfrm>
        <a:prstGeom prst="rect">
          <a:avLst/>
        </a:prstGeom>
        <a:ln>
          <a:noFill/>
        </a:ln>
      </xdr:spPr>
    </xdr:pic>
    <xdr:clientData/>
  </xdr:oneCellAnchor>
  <xdr:oneCellAnchor>
    <xdr:from>
      <xdr:col>7</xdr:col>
      <xdr:colOff>0</xdr:colOff>
      <xdr:row>290</xdr:row>
      <xdr:rowOff>119160</xdr:rowOff>
    </xdr:from>
    <xdr:ext cx="360" cy="216575"/>
    <xdr:pic>
      <xdr:nvPicPr>
        <xdr:cNvPr id="1036" name="6 Imagen">
          <a:extLst>
            <a:ext uri="{FF2B5EF4-FFF2-40B4-BE49-F238E27FC236}">
              <a16:creationId xmlns:a16="http://schemas.microsoft.com/office/drawing/2014/main" id="{91D3DD16-4036-49F7-BAE4-E8060F0CA2D6}"/>
            </a:ext>
          </a:extLst>
        </xdr:cNvPr>
        <xdr:cNvPicPr/>
      </xdr:nvPicPr>
      <xdr:blipFill>
        <a:blip xmlns:r="http://schemas.openxmlformats.org/officeDocument/2006/relationships" r:embed="rId1"/>
        <a:stretch/>
      </xdr:blipFill>
      <xdr:spPr>
        <a:xfrm>
          <a:off x="8048625" y="53592510"/>
          <a:ext cx="360" cy="216575"/>
        </a:xfrm>
        <a:prstGeom prst="rect">
          <a:avLst/>
        </a:prstGeom>
        <a:ln>
          <a:noFill/>
        </a:ln>
      </xdr:spPr>
    </xdr:pic>
    <xdr:clientData/>
  </xdr:oneCellAnchor>
  <xdr:oneCellAnchor>
    <xdr:from>
      <xdr:col>7</xdr:col>
      <xdr:colOff>0</xdr:colOff>
      <xdr:row>290</xdr:row>
      <xdr:rowOff>124560</xdr:rowOff>
    </xdr:from>
    <xdr:ext cx="360" cy="254855"/>
    <xdr:pic>
      <xdr:nvPicPr>
        <xdr:cNvPr id="1037" name="6 Imagen">
          <a:extLst>
            <a:ext uri="{FF2B5EF4-FFF2-40B4-BE49-F238E27FC236}">
              <a16:creationId xmlns:a16="http://schemas.microsoft.com/office/drawing/2014/main" id="{5C787EC1-439E-41E7-A38B-A7BA0E6354C8}"/>
            </a:ext>
          </a:extLst>
        </xdr:cNvPr>
        <xdr:cNvPicPr/>
      </xdr:nvPicPr>
      <xdr:blipFill>
        <a:blip xmlns:r="http://schemas.openxmlformats.org/officeDocument/2006/relationships" r:embed="rId1"/>
        <a:stretch/>
      </xdr:blipFill>
      <xdr:spPr>
        <a:xfrm>
          <a:off x="8048625" y="53597910"/>
          <a:ext cx="360" cy="254855"/>
        </a:xfrm>
        <a:prstGeom prst="rect">
          <a:avLst/>
        </a:prstGeom>
        <a:ln>
          <a:noFill/>
        </a:ln>
      </xdr:spPr>
    </xdr:pic>
    <xdr:clientData/>
  </xdr:oneCellAnchor>
  <xdr:oneCellAnchor>
    <xdr:from>
      <xdr:col>7</xdr:col>
      <xdr:colOff>0</xdr:colOff>
      <xdr:row>290</xdr:row>
      <xdr:rowOff>119160</xdr:rowOff>
    </xdr:from>
    <xdr:ext cx="360" cy="216575"/>
    <xdr:pic>
      <xdr:nvPicPr>
        <xdr:cNvPr id="1038" name="6 Imagen">
          <a:extLst>
            <a:ext uri="{FF2B5EF4-FFF2-40B4-BE49-F238E27FC236}">
              <a16:creationId xmlns:a16="http://schemas.microsoft.com/office/drawing/2014/main" id="{6ABDE188-ED85-4DB5-BCB8-B79CE7E4A7F6}"/>
            </a:ext>
          </a:extLst>
        </xdr:cNvPr>
        <xdr:cNvPicPr/>
      </xdr:nvPicPr>
      <xdr:blipFill>
        <a:blip xmlns:r="http://schemas.openxmlformats.org/officeDocument/2006/relationships" r:embed="rId1"/>
        <a:stretch/>
      </xdr:blipFill>
      <xdr:spPr>
        <a:xfrm>
          <a:off x="8048625" y="53592510"/>
          <a:ext cx="360" cy="216575"/>
        </a:xfrm>
        <a:prstGeom prst="rect">
          <a:avLst/>
        </a:prstGeom>
        <a:ln>
          <a:noFill/>
        </a:ln>
      </xdr:spPr>
    </xdr:pic>
    <xdr:clientData/>
  </xdr:oneCellAnchor>
  <xdr:oneCellAnchor>
    <xdr:from>
      <xdr:col>7</xdr:col>
      <xdr:colOff>0</xdr:colOff>
      <xdr:row>290</xdr:row>
      <xdr:rowOff>124560</xdr:rowOff>
    </xdr:from>
    <xdr:ext cx="360" cy="254855"/>
    <xdr:pic>
      <xdr:nvPicPr>
        <xdr:cNvPr id="1039" name="6 Imagen">
          <a:extLst>
            <a:ext uri="{FF2B5EF4-FFF2-40B4-BE49-F238E27FC236}">
              <a16:creationId xmlns:a16="http://schemas.microsoft.com/office/drawing/2014/main" id="{757F66D5-CF27-428F-A3E3-6C8F523E95A6}"/>
            </a:ext>
          </a:extLst>
        </xdr:cNvPr>
        <xdr:cNvPicPr/>
      </xdr:nvPicPr>
      <xdr:blipFill>
        <a:blip xmlns:r="http://schemas.openxmlformats.org/officeDocument/2006/relationships" r:embed="rId1"/>
        <a:stretch/>
      </xdr:blipFill>
      <xdr:spPr>
        <a:xfrm>
          <a:off x="8048625" y="53597910"/>
          <a:ext cx="360" cy="254855"/>
        </a:xfrm>
        <a:prstGeom prst="rect">
          <a:avLst/>
        </a:prstGeom>
        <a:ln>
          <a:noFill/>
        </a:ln>
      </xdr:spPr>
    </xdr:pic>
    <xdr:clientData/>
  </xdr:oneCellAnchor>
  <xdr:oneCellAnchor>
    <xdr:from>
      <xdr:col>7</xdr:col>
      <xdr:colOff>0</xdr:colOff>
      <xdr:row>290</xdr:row>
      <xdr:rowOff>119160</xdr:rowOff>
    </xdr:from>
    <xdr:ext cx="360" cy="216575"/>
    <xdr:pic>
      <xdr:nvPicPr>
        <xdr:cNvPr id="1040" name="6 Imagen">
          <a:extLst>
            <a:ext uri="{FF2B5EF4-FFF2-40B4-BE49-F238E27FC236}">
              <a16:creationId xmlns:a16="http://schemas.microsoft.com/office/drawing/2014/main" id="{FB14B65F-78B2-494B-A11C-3BBD2BA313E6}"/>
            </a:ext>
          </a:extLst>
        </xdr:cNvPr>
        <xdr:cNvPicPr/>
      </xdr:nvPicPr>
      <xdr:blipFill>
        <a:blip xmlns:r="http://schemas.openxmlformats.org/officeDocument/2006/relationships" r:embed="rId1"/>
        <a:stretch/>
      </xdr:blipFill>
      <xdr:spPr>
        <a:xfrm>
          <a:off x="8048625" y="53592510"/>
          <a:ext cx="360" cy="216575"/>
        </a:xfrm>
        <a:prstGeom prst="rect">
          <a:avLst/>
        </a:prstGeom>
        <a:ln>
          <a:noFill/>
        </a:ln>
      </xdr:spPr>
    </xdr:pic>
    <xdr:clientData/>
  </xdr:oneCellAnchor>
  <xdr:oneCellAnchor>
    <xdr:from>
      <xdr:col>7</xdr:col>
      <xdr:colOff>0</xdr:colOff>
      <xdr:row>291</xdr:row>
      <xdr:rowOff>124560</xdr:rowOff>
    </xdr:from>
    <xdr:ext cx="360" cy="254855"/>
    <xdr:pic>
      <xdr:nvPicPr>
        <xdr:cNvPr id="1041" name="6 Imagen">
          <a:extLst>
            <a:ext uri="{FF2B5EF4-FFF2-40B4-BE49-F238E27FC236}">
              <a16:creationId xmlns:a16="http://schemas.microsoft.com/office/drawing/2014/main" id="{0118C41E-1205-4071-8BA2-D96F4366DD74}"/>
            </a:ext>
          </a:extLst>
        </xdr:cNvPr>
        <xdr:cNvPicPr/>
      </xdr:nvPicPr>
      <xdr:blipFill>
        <a:blip xmlns:r="http://schemas.openxmlformats.org/officeDocument/2006/relationships" r:embed="rId1"/>
        <a:stretch/>
      </xdr:blipFill>
      <xdr:spPr>
        <a:xfrm>
          <a:off x="8048625" y="53826510"/>
          <a:ext cx="360" cy="254855"/>
        </a:xfrm>
        <a:prstGeom prst="rect">
          <a:avLst/>
        </a:prstGeom>
        <a:ln>
          <a:noFill/>
        </a:ln>
      </xdr:spPr>
    </xdr:pic>
    <xdr:clientData/>
  </xdr:oneCellAnchor>
  <xdr:oneCellAnchor>
    <xdr:from>
      <xdr:col>7</xdr:col>
      <xdr:colOff>0</xdr:colOff>
      <xdr:row>291</xdr:row>
      <xdr:rowOff>119160</xdr:rowOff>
    </xdr:from>
    <xdr:ext cx="360" cy="216575"/>
    <xdr:pic>
      <xdr:nvPicPr>
        <xdr:cNvPr id="1042" name="6 Imagen">
          <a:extLst>
            <a:ext uri="{FF2B5EF4-FFF2-40B4-BE49-F238E27FC236}">
              <a16:creationId xmlns:a16="http://schemas.microsoft.com/office/drawing/2014/main" id="{2F6A2BE5-442D-482E-A449-CFCC2F067F9D}"/>
            </a:ext>
          </a:extLst>
        </xdr:cNvPr>
        <xdr:cNvPicPr/>
      </xdr:nvPicPr>
      <xdr:blipFill>
        <a:blip xmlns:r="http://schemas.openxmlformats.org/officeDocument/2006/relationships" r:embed="rId1"/>
        <a:stretch/>
      </xdr:blipFill>
      <xdr:spPr>
        <a:xfrm>
          <a:off x="8048625" y="53821110"/>
          <a:ext cx="360" cy="216575"/>
        </a:xfrm>
        <a:prstGeom prst="rect">
          <a:avLst/>
        </a:prstGeom>
        <a:ln>
          <a:noFill/>
        </a:ln>
      </xdr:spPr>
    </xdr:pic>
    <xdr:clientData/>
  </xdr:oneCellAnchor>
  <xdr:oneCellAnchor>
    <xdr:from>
      <xdr:col>7</xdr:col>
      <xdr:colOff>0</xdr:colOff>
      <xdr:row>291</xdr:row>
      <xdr:rowOff>124560</xdr:rowOff>
    </xdr:from>
    <xdr:ext cx="360" cy="254855"/>
    <xdr:pic>
      <xdr:nvPicPr>
        <xdr:cNvPr id="1043" name="6 Imagen">
          <a:extLst>
            <a:ext uri="{FF2B5EF4-FFF2-40B4-BE49-F238E27FC236}">
              <a16:creationId xmlns:a16="http://schemas.microsoft.com/office/drawing/2014/main" id="{45ED1B5D-2E79-451F-A821-50A319044C1E}"/>
            </a:ext>
          </a:extLst>
        </xdr:cNvPr>
        <xdr:cNvPicPr/>
      </xdr:nvPicPr>
      <xdr:blipFill>
        <a:blip xmlns:r="http://schemas.openxmlformats.org/officeDocument/2006/relationships" r:embed="rId1"/>
        <a:stretch/>
      </xdr:blipFill>
      <xdr:spPr>
        <a:xfrm>
          <a:off x="8048625" y="53826510"/>
          <a:ext cx="360" cy="254855"/>
        </a:xfrm>
        <a:prstGeom prst="rect">
          <a:avLst/>
        </a:prstGeom>
        <a:ln>
          <a:noFill/>
        </a:ln>
      </xdr:spPr>
    </xdr:pic>
    <xdr:clientData/>
  </xdr:oneCellAnchor>
  <xdr:oneCellAnchor>
    <xdr:from>
      <xdr:col>7</xdr:col>
      <xdr:colOff>0</xdr:colOff>
      <xdr:row>291</xdr:row>
      <xdr:rowOff>119160</xdr:rowOff>
    </xdr:from>
    <xdr:ext cx="360" cy="216575"/>
    <xdr:pic>
      <xdr:nvPicPr>
        <xdr:cNvPr id="1044" name="6 Imagen">
          <a:extLst>
            <a:ext uri="{FF2B5EF4-FFF2-40B4-BE49-F238E27FC236}">
              <a16:creationId xmlns:a16="http://schemas.microsoft.com/office/drawing/2014/main" id="{78A74E77-A094-4A2C-BC7E-A6B440519901}"/>
            </a:ext>
          </a:extLst>
        </xdr:cNvPr>
        <xdr:cNvPicPr/>
      </xdr:nvPicPr>
      <xdr:blipFill>
        <a:blip xmlns:r="http://schemas.openxmlformats.org/officeDocument/2006/relationships" r:embed="rId1"/>
        <a:stretch/>
      </xdr:blipFill>
      <xdr:spPr>
        <a:xfrm>
          <a:off x="8048625" y="53821110"/>
          <a:ext cx="360" cy="216575"/>
        </a:xfrm>
        <a:prstGeom prst="rect">
          <a:avLst/>
        </a:prstGeom>
        <a:ln>
          <a:noFill/>
        </a:ln>
      </xdr:spPr>
    </xdr:pic>
    <xdr:clientData/>
  </xdr:oneCellAnchor>
  <xdr:oneCellAnchor>
    <xdr:from>
      <xdr:col>7</xdr:col>
      <xdr:colOff>0</xdr:colOff>
      <xdr:row>291</xdr:row>
      <xdr:rowOff>124560</xdr:rowOff>
    </xdr:from>
    <xdr:ext cx="360" cy="254855"/>
    <xdr:pic>
      <xdr:nvPicPr>
        <xdr:cNvPr id="1045" name="6 Imagen">
          <a:extLst>
            <a:ext uri="{FF2B5EF4-FFF2-40B4-BE49-F238E27FC236}">
              <a16:creationId xmlns:a16="http://schemas.microsoft.com/office/drawing/2014/main" id="{43EDF219-B1F6-4070-BC1A-318E6ACF5279}"/>
            </a:ext>
          </a:extLst>
        </xdr:cNvPr>
        <xdr:cNvPicPr/>
      </xdr:nvPicPr>
      <xdr:blipFill>
        <a:blip xmlns:r="http://schemas.openxmlformats.org/officeDocument/2006/relationships" r:embed="rId1"/>
        <a:stretch/>
      </xdr:blipFill>
      <xdr:spPr>
        <a:xfrm>
          <a:off x="8048625" y="53826510"/>
          <a:ext cx="360" cy="254855"/>
        </a:xfrm>
        <a:prstGeom prst="rect">
          <a:avLst/>
        </a:prstGeom>
        <a:ln>
          <a:noFill/>
        </a:ln>
      </xdr:spPr>
    </xdr:pic>
    <xdr:clientData/>
  </xdr:oneCellAnchor>
  <xdr:oneCellAnchor>
    <xdr:from>
      <xdr:col>7</xdr:col>
      <xdr:colOff>0</xdr:colOff>
      <xdr:row>291</xdr:row>
      <xdr:rowOff>119160</xdr:rowOff>
    </xdr:from>
    <xdr:ext cx="360" cy="216575"/>
    <xdr:pic>
      <xdr:nvPicPr>
        <xdr:cNvPr id="1046" name="6 Imagen">
          <a:extLst>
            <a:ext uri="{FF2B5EF4-FFF2-40B4-BE49-F238E27FC236}">
              <a16:creationId xmlns:a16="http://schemas.microsoft.com/office/drawing/2014/main" id="{48C34E4A-104B-418A-873F-DA991B7AEF88}"/>
            </a:ext>
          </a:extLst>
        </xdr:cNvPr>
        <xdr:cNvPicPr/>
      </xdr:nvPicPr>
      <xdr:blipFill>
        <a:blip xmlns:r="http://schemas.openxmlformats.org/officeDocument/2006/relationships" r:embed="rId1"/>
        <a:stretch/>
      </xdr:blipFill>
      <xdr:spPr>
        <a:xfrm>
          <a:off x="8048625" y="53821110"/>
          <a:ext cx="360" cy="216575"/>
        </a:xfrm>
        <a:prstGeom prst="rect">
          <a:avLst/>
        </a:prstGeom>
        <a:ln>
          <a:noFill/>
        </a:ln>
      </xdr:spPr>
    </xdr:pic>
    <xdr:clientData/>
  </xdr:oneCellAnchor>
  <xdr:oneCellAnchor>
    <xdr:from>
      <xdr:col>7</xdr:col>
      <xdr:colOff>0</xdr:colOff>
      <xdr:row>292</xdr:row>
      <xdr:rowOff>124560</xdr:rowOff>
    </xdr:from>
    <xdr:ext cx="360" cy="254855"/>
    <xdr:pic>
      <xdr:nvPicPr>
        <xdr:cNvPr id="1047" name="6 Imagen">
          <a:extLst>
            <a:ext uri="{FF2B5EF4-FFF2-40B4-BE49-F238E27FC236}">
              <a16:creationId xmlns:a16="http://schemas.microsoft.com/office/drawing/2014/main" id="{9476DC72-B95D-4C61-9EEB-8A2B18EA9403}"/>
            </a:ext>
          </a:extLst>
        </xdr:cNvPr>
        <xdr:cNvPicPr/>
      </xdr:nvPicPr>
      <xdr:blipFill>
        <a:blip xmlns:r="http://schemas.openxmlformats.org/officeDocument/2006/relationships" r:embed="rId1"/>
        <a:stretch/>
      </xdr:blipFill>
      <xdr:spPr>
        <a:xfrm>
          <a:off x="8048625" y="54055110"/>
          <a:ext cx="360" cy="254855"/>
        </a:xfrm>
        <a:prstGeom prst="rect">
          <a:avLst/>
        </a:prstGeom>
        <a:ln>
          <a:noFill/>
        </a:ln>
      </xdr:spPr>
    </xdr:pic>
    <xdr:clientData/>
  </xdr:oneCellAnchor>
  <xdr:oneCellAnchor>
    <xdr:from>
      <xdr:col>7</xdr:col>
      <xdr:colOff>0</xdr:colOff>
      <xdr:row>292</xdr:row>
      <xdr:rowOff>119160</xdr:rowOff>
    </xdr:from>
    <xdr:ext cx="360" cy="216575"/>
    <xdr:pic>
      <xdr:nvPicPr>
        <xdr:cNvPr id="1048" name="6 Imagen">
          <a:extLst>
            <a:ext uri="{FF2B5EF4-FFF2-40B4-BE49-F238E27FC236}">
              <a16:creationId xmlns:a16="http://schemas.microsoft.com/office/drawing/2014/main" id="{10C39CB4-4331-4421-80F8-7B365442A6F5}"/>
            </a:ext>
          </a:extLst>
        </xdr:cNvPr>
        <xdr:cNvPicPr/>
      </xdr:nvPicPr>
      <xdr:blipFill>
        <a:blip xmlns:r="http://schemas.openxmlformats.org/officeDocument/2006/relationships" r:embed="rId1"/>
        <a:stretch/>
      </xdr:blipFill>
      <xdr:spPr>
        <a:xfrm>
          <a:off x="8048625" y="54049710"/>
          <a:ext cx="360" cy="216575"/>
        </a:xfrm>
        <a:prstGeom prst="rect">
          <a:avLst/>
        </a:prstGeom>
        <a:ln>
          <a:noFill/>
        </a:ln>
      </xdr:spPr>
    </xdr:pic>
    <xdr:clientData/>
  </xdr:oneCellAnchor>
  <xdr:oneCellAnchor>
    <xdr:from>
      <xdr:col>7</xdr:col>
      <xdr:colOff>0</xdr:colOff>
      <xdr:row>292</xdr:row>
      <xdr:rowOff>124560</xdr:rowOff>
    </xdr:from>
    <xdr:ext cx="360" cy="254855"/>
    <xdr:pic>
      <xdr:nvPicPr>
        <xdr:cNvPr id="1049" name="6 Imagen">
          <a:extLst>
            <a:ext uri="{FF2B5EF4-FFF2-40B4-BE49-F238E27FC236}">
              <a16:creationId xmlns:a16="http://schemas.microsoft.com/office/drawing/2014/main" id="{A3C0D55C-DDC5-4E0A-874F-F1A8DBCA87FE}"/>
            </a:ext>
          </a:extLst>
        </xdr:cNvPr>
        <xdr:cNvPicPr/>
      </xdr:nvPicPr>
      <xdr:blipFill>
        <a:blip xmlns:r="http://schemas.openxmlformats.org/officeDocument/2006/relationships" r:embed="rId1"/>
        <a:stretch/>
      </xdr:blipFill>
      <xdr:spPr>
        <a:xfrm>
          <a:off x="8048625" y="54055110"/>
          <a:ext cx="360" cy="254855"/>
        </a:xfrm>
        <a:prstGeom prst="rect">
          <a:avLst/>
        </a:prstGeom>
        <a:ln>
          <a:noFill/>
        </a:ln>
      </xdr:spPr>
    </xdr:pic>
    <xdr:clientData/>
  </xdr:oneCellAnchor>
  <xdr:oneCellAnchor>
    <xdr:from>
      <xdr:col>7</xdr:col>
      <xdr:colOff>0</xdr:colOff>
      <xdr:row>292</xdr:row>
      <xdr:rowOff>119160</xdr:rowOff>
    </xdr:from>
    <xdr:ext cx="360" cy="216575"/>
    <xdr:pic>
      <xdr:nvPicPr>
        <xdr:cNvPr id="1050" name="6 Imagen">
          <a:extLst>
            <a:ext uri="{FF2B5EF4-FFF2-40B4-BE49-F238E27FC236}">
              <a16:creationId xmlns:a16="http://schemas.microsoft.com/office/drawing/2014/main" id="{DF85D0F9-B592-4544-AA6E-ECA5C9ECC40D}"/>
            </a:ext>
          </a:extLst>
        </xdr:cNvPr>
        <xdr:cNvPicPr/>
      </xdr:nvPicPr>
      <xdr:blipFill>
        <a:blip xmlns:r="http://schemas.openxmlformats.org/officeDocument/2006/relationships" r:embed="rId1"/>
        <a:stretch/>
      </xdr:blipFill>
      <xdr:spPr>
        <a:xfrm>
          <a:off x="8048625" y="54049710"/>
          <a:ext cx="360" cy="216575"/>
        </a:xfrm>
        <a:prstGeom prst="rect">
          <a:avLst/>
        </a:prstGeom>
        <a:ln>
          <a:noFill/>
        </a:ln>
      </xdr:spPr>
    </xdr:pic>
    <xdr:clientData/>
  </xdr:oneCellAnchor>
  <xdr:oneCellAnchor>
    <xdr:from>
      <xdr:col>7</xdr:col>
      <xdr:colOff>0</xdr:colOff>
      <xdr:row>292</xdr:row>
      <xdr:rowOff>124560</xdr:rowOff>
    </xdr:from>
    <xdr:ext cx="360" cy="254855"/>
    <xdr:pic>
      <xdr:nvPicPr>
        <xdr:cNvPr id="1051" name="6 Imagen">
          <a:extLst>
            <a:ext uri="{FF2B5EF4-FFF2-40B4-BE49-F238E27FC236}">
              <a16:creationId xmlns:a16="http://schemas.microsoft.com/office/drawing/2014/main" id="{382DF356-B82F-44E3-A302-22EFE7569EA2}"/>
            </a:ext>
          </a:extLst>
        </xdr:cNvPr>
        <xdr:cNvPicPr/>
      </xdr:nvPicPr>
      <xdr:blipFill>
        <a:blip xmlns:r="http://schemas.openxmlformats.org/officeDocument/2006/relationships" r:embed="rId1"/>
        <a:stretch/>
      </xdr:blipFill>
      <xdr:spPr>
        <a:xfrm>
          <a:off x="8048625" y="54055110"/>
          <a:ext cx="360" cy="254855"/>
        </a:xfrm>
        <a:prstGeom prst="rect">
          <a:avLst/>
        </a:prstGeom>
        <a:ln>
          <a:noFill/>
        </a:ln>
      </xdr:spPr>
    </xdr:pic>
    <xdr:clientData/>
  </xdr:oneCellAnchor>
  <xdr:oneCellAnchor>
    <xdr:from>
      <xdr:col>7</xdr:col>
      <xdr:colOff>0</xdr:colOff>
      <xdr:row>292</xdr:row>
      <xdr:rowOff>119160</xdr:rowOff>
    </xdr:from>
    <xdr:ext cx="360" cy="216575"/>
    <xdr:pic>
      <xdr:nvPicPr>
        <xdr:cNvPr id="1052" name="6 Imagen">
          <a:extLst>
            <a:ext uri="{FF2B5EF4-FFF2-40B4-BE49-F238E27FC236}">
              <a16:creationId xmlns:a16="http://schemas.microsoft.com/office/drawing/2014/main" id="{BD42768A-4824-4896-A051-468D9AEB0662}"/>
            </a:ext>
          </a:extLst>
        </xdr:cNvPr>
        <xdr:cNvPicPr/>
      </xdr:nvPicPr>
      <xdr:blipFill>
        <a:blip xmlns:r="http://schemas.openxmlformats.org/officeDocument/2006/relationships" r:embed="rId1"/>
        <a:stretch/>
      </xdr:blipFill>
      <xdr:spPr>
        <a:xfrm>
          <a:off x="8048625" y="54049710"/>
          <a:ext cx="360" cy="216575"/>
        </a:xfrm>
        <a:prstGeom prst="rect">
          <a:avLst/>
        </a:prstGeom>
        <a:ln>
          <a:noFill/>
        </a:ln>
      </xdr:spPr>
    </xdr:pic>
    <xdr:clientData/>
  </xdr:oneCellAnchor>
  <xdr:oneCellAnchor>
    <xdr:from>
      <xdr:col>7</xdr:col>
      <xdr:colOff>0</xdr:colOff>
      <xdr:row>293</xdr:row>
      <xdr:rowOff>124560</xdr:rowOff>
    </xdr:from>
    <xdr:ext cx="360" cy="254855"/>
    <xdr:pic>
      <xdr:nvPicPr>
        <xdr:cNvPr id="1053" name="6 Imagen">
          <a:extLst>
            <a:ext uri="{FF2B5EF4-FFF2-40B4-BE49-F238E27FC236}">
              <a16:creationId xmlns:a16="http://schemas.microsoft.com/office/drawing/2014/main" id="{5C577D1F-0F18-4712-8A29-7DCF1B239745}"/>
            </a:ext>
          </a:extLst>
        </xdr:cNvPr>
        <xdr:cNvPicPr/>
      </xdr:nvPicPr>
      <xdr:blipFill>
        <a:blip xmlns:r="http://schemas.openxmlformats.org/officeDocument/2006/relationships" r:embed="rId1"/>
        <a:stretch/>
      </xdr:blipFill>
      <xdr:spPr>
        <a:xfrm>
          <a:off x="8048625" y="54283710"/>
          <a:ext cx="360" cy="254855"/>
        </a:xfrm>
        <a:prstGeom prst="rect">
          <a:avLst/>
        </a:prstGeom>
        <a:ln>
          <a:noFill/>
        </a:ln>
      </xdr:spPr>
    </xdr:pic>
    <xdr:clientData/>
  </xdr:oneCellAnchor>
  <xdr:oneCellAnchor>
    <xdr:from>
      <xdr:col>7</xdr:col>
      <xdr:colOff>0</xdr:colOff>
      <xdr:row>293</xdr:row>
      <xdr:rowOff>119160</xdr:rowOff>
    </xdr:from>
    <xdr:ext cx="360" cy="216575"/>
    <xdr:pic>
      <xdr:nvPicPr>
        <xdr:cNvPr id="1054" name="6 Imagen">
          <a:extLst>
            <a:ext uri="{FF2B5EF4-FFF2-40B4-BE49-F238E27FC236}">
              <a16:creationId xmlns:a16="http://schemas.microsoft.com/office/drawing/2014/main" id="{F8DF7D25-17CC-41B8-86D3-83B1684CF211}"/>
            </a:ext>
          </a:extLst>
        </xdr:cNvPr>
        <xdr:cNvPicPr/>
      </xdr:nvPicPr>
      <xdr:blipFill>
        <a:blip xmlns:r="http://schemas.openxmlformats.org/officeDocument/2006/relationships" r:embed="rId1"/>
        <a:stretch/>
      </xdr:blipFill>
      <xdr:spPr>
        <a:xfrm>
          <a:off x="8048625" y="54278310"/>
          <a:ext cx="360" cy="216575"/>
        </a:xfrm>
        <a:prstGeom prst="rect">
          <a:avLst/>
        </a:prstGeom>
        <a:ln>
          <a:noFill/>
        </a:ln>
      </xdr:spPr>
    </xdr:pic>
    <xdr:clientData/>
  </xdr:oneCellAnchor>
  <xdr:oneCellAnchor>
    <xdr:from>
      <xdr:col>7</xdr:col>
      <xdr:colOff>0</xdr:colOff>
      <xdr:row>293</xdr:row>
      <xdr:rowOff>124560</xdr:rowOff>
    </xdr:from>
    <xdr:ext cx="360" cy="254855"/>
    <xdr:pic>
      <xdr:nvPicPr>
        <xdr:cNvPr id="1055" name="6 Imagen">
          <a:extLst>
            <a:ext uri="{FF2B5EF4-FFF2-40B4-BE49-F238E27FC236}">
              <a16:creationId xmlns:a16="http://schemas.microsoft.com/office/drawing/2014/main" id="{B6E6212E-80C7-49C4-91EA-AC7A699AD2F1}"/>
            </a:ext>
          </a:extLst>
        </xdr:cNvPr>
        <xdr:cNvPicPr/>
      </xdr:nvPicPr>
      <xdr:blipFill>
        <a:blip xmlns:r="http://schemas.openxmlformats.org/officeDocument/2006/relationships" r:embed="rId1"/>
        <a:stretch/>
      </xdr:blipFill>
      <xdr:spPr>
        <a:xfrm>
          <a:off x="8048625" y="54283710"/>
          <a:ext cx="360" cy="254855"/>
        </a:xfrm>
        <a:prstGeom prst="rect">
          <a:avLst/>
        </a:prstGeom>
        <a:ln>
          <a:noFill/>
        </a:ln>
      </xdr:spPr>
    </xdr:pic>
    <xdr:clientData/>
  </xdr:oneCellAnchor>
  <xdr:oneCellAnchor>
    <xdr:from>
      <xdr:col>7</xdr:col>
      <xdr:colOff>0</xdr:colOff>
      <xdr:row>293</xdr:row>
      <xdr:rowOff>119160</xdr:rowOff>
    </xdr:from>
    <xdr:ext cx="360" cy="216575"/>
    <xdr:pic>
      <xdr:nvPicPr>
        <xdr:cNvPr id="1056" name="6 Imagen">
          <a:extLst>
            <a:ext uri="{FF2B5EF4-FFF2-40B4-BE49-F238E27FC236}">
              <a16:creationId xmlns:a16="http://schemas.microsoft.com/office/drawing/2014/main" id="{36539E5A-5CFF-4E1F-B730-49D6CEDA901C}"/>
            </a:ext>
          </a:extLst>
        </xdr:cNvPr>
        <xdr:cNvPicPr/>
      </xdr:nvPicPr>
      <xdr:blipFill>
        <a:blip xmlns:r="http://schemas.openxmlformats.org/officeDocument/2006/relationships" r:embed="rId1"/>
        <a:stretch/>
      </xdr:blipFill>
      <xdr:spPr>
        <a:xfrm>
          <a:off x="8048625" y="54278310"/>
          <a:ext cx="360" cy="216575"/>
        </a:xfrm>
        <a:prstGeom prst="rect">
          <a:avLst/>
        </a:prstGeom>
        <a:ln>
          <a:noFill/>
        </a:ln>
      </xdr:spPr>
    </xdr:pic>
    <xdr:clientData/>
  </xdr:oneCellAnchor>
  <xdr:oneCellAnchor>
    <xdr:from>
      <xdr:col>7</xdr:col>
      <xdr:colOff>0</xdr:colOff>
      <xdr:row>293</xdr:row>
      <xdr:rowOff>124560</xdr:rowOff>
    </xdr:from>
    <xdr:ext cx="360" cy="254855"/>
    <xdr:pic>
      <xdr:nvPicPr>
        <xdr:cNvPr id="1057" name="6 Imagen">
          <a:extLst>
            <a:ext uri="{FF2B5EF4-FFF2-40B4-BE49-F238E27FC236}">
              <a16:creationId xmlns:a16="http://schemas.microsoft.com/office/drawing/2014/main" id="{6D1DB381-9D89-4719-B33A-54E666F0F9E7}"/>
            </a:ext>
          </a:extLst>
        </xdr:cNvPr>
        <xdr:cNvPicPr/>
      </xdr:nvPicPr>
      <xdr:blipFill>
        <a:blip xmlns:r="http://schemas.openxmlformats.org/officeDocument/2006/relationships" r:embed="rId1"/>
        <a:stretch/>
      </xdr:blipFill>
      <xdr:spPr>
        <a:xfrm>
          <a:off x="8048625" y="54283710"/>
          <a:ext cx="360" cy="254855"/>
        </a:xfrm>
        <a:prstGeom prst="rect">
          <a:avLst/>
        </a:prstGeom>
        <a:ln>
          <a:noFill/>
        </a:ln>
      </xdr:spPr>
    </xdr:pic>
    <xdr:clientData/>
  </xdr:oneCellAnchor>
  <xdr:oneCellAnchor>
    <xdr:from>
      <xdr:col>7</xdr:col>
      <xdr:colOff>0</xdr:colOff>
      <xdr:row>293</xdr:row>
      <xdr:rowOff>119160</xdr:rowOff>
    </xdr:from>
    <xdr:ext cx="360" cy="216575"/>
    <xdr:pic>
      <xdr:nvPicPr>
        <xdr:cNvPr id="1058" name="6 Imagen">
          <a:extLst>
            <a:ext uri="{FF2B5EF4-FFF2-40B4-BE49-F238E27FC236}">
              <a16:creationId xmlns:a16="http://schemas.microsoft.com/office/drawing/2014/main" id="{B3F0A2B1-F451-4D0B-BB67-4424E765D6E0}"/>
            </a:ext>
          </a:extLst>
        </xdr:cNvPr>
        <xdr:cNvPicPr/>
      </xdr:nvPicPr>
      <xdr:blipFill>
        <a:blip xmlns:r="http://schemas.openxmlformats.org/officeDocument/2006/relationships" r:embed="rId1"/>
        <a:stretch/>
      </xdr:blipFill>
      <xdr:spPr>
        <a:xfrm>
          <a:off x="8048625" y="54278310"/>
          <a:ext cx="360" cy="216575"/>
        </a:xfrm>
        <a:prstGeom prst="rect">
          <a:avLst/>
        </a:prstGeom>
        <a:ln>
          <a:noFill/>
        </a:ln>
      </xdr:spPr>
    </xdr:pic>
    <xdr:clientData/>
  </xdr:oneCellAnchor>
  <xdr:oneCellAnchor>
    <xdr:from>
      <xdr:col>7</xdr:col>
      <xdr:colOff>0</xdr:colOff>
      <xdr:row>294</xdr:row>
      <xdr:rowOff>124560</xdr:rowOff>
    </xdr:from>
    <xdr:ext cx="360" cy="254855"/>
    <xdr:pic>
      <xdr:nvPicPr>
        <xdr:cNvPr id="1059" name="6 Imagen">
          <a:extLst>
            <a:ext uri="{FF2B5EF4-FFF2-40B4-BE49-F238E27FC236}">
              <a16:creationId xmlns:a16="http://schemas.microsoft.com/office/drawing/2014/main" id="{4E5CD2DE-4079-4C4D-A390-C6671499A258}"/>
            </a:ext>
          </a:extLst>
        </xdr:cNvPr>
        <xdr:cNvPicPr/>
      </xdr:nvPicPr>
      <xdr:blipFill>
        <a:blip xmlns:r="http://schemas.openxmlformats.org/officeDocument/2006/relationships" r:embed="rId1"/>
        <a:stretch/>
      </xdr:blipFill>
      <xdr:spPr>
        <a:xfrm>
          <a:off x="8048625" y="54512310"/>
          <a:ext cx="360" cy="254855"/>
        </a:xfrm>
        <a:prstGeom prst="rect">
          <a:avLst/>
        </a:prstGeom>
        <a:ln>
          <a:noFill/>
        </a:ln>
      </xdr:spPr>
    </xdr:pic>
    <xdr:clientData/>
  </xdr:oneCellAnchor>
  <xdr:oneCellAnchor>
    <xdr:from>
      <xdr:col>7</xdr:col>
      <xdr:colOff>0</xdr:colOff>
      <xdr:row>294</xdr:row>
      <xdr:rowOff>119160</xdr:rowOff>
    </xdr:from>
    <xdr:ext cx="360" cy="216575"/>
    <xdr:pic>
      <xdr:nvPicPr>
        <xdr:cNvPr id="1060" name="6 Imagen">
          <a:extLst>
            <a:ext uri="{FF2B5EF4-FFF2-40B4-BE49-F238E27FC236}">
              <a16:creationId xmlns:a16="http://schemas.microsoft.com/office/drawing/2014/main" id="{7BF00348-FCD4-47E8-8480-9F0A3B5A5DC0}"/>
            </a:ext>
          </a:extLst>
        </xdr:cNvPr>
        <xdr:cNvPicPr/>
      </xdr:nvPicPr>
      <xdr:blipFill>
        <a:blip xmlns:r="http://schemas.openxmlformats.org/officeDocument/2006/relationships" r:embed="rId1"/>
        <a:stretch/>
      </xdr:blipFill>
      <xdr:spPr>
        <a:xfrm>
          <a:off x="8048625" y="54506910"/>
          <a:ext cx="360" cy="216575"/>
        </a:xfrm>
        <a:prstGeom prst="rect">
          <a:avLst/>
        </a:prstGeom>
        <a:ln>
          <a:noFill/>
        </a:ln>
      </xdr:spPr>
    </xdr:pic>
    <xdr:clientData/>
  </xdr:oneCellAnchor>
  <xdr:oneCellAnchor>
    <xdr:from>
      <xdr:col>7</xdr:col>
      <xdr:colOff>0</xdr:colOff>
      <xdr:row>294</xdr:row>
      <xdr:rowOff>124560</xdr:rowOff>
    </xdr:from>
    <xdr:ext cx="360" cy="254855"/>
    <xdr:pic>
      <xdr:nvPicPr>
        <xdr:cNvPr id="1061" name="6 Imagen">
          <a:extLst>
            <a:ext uri="{FF2B5EF4-FFF2-40B4-BE49-F238E27FC236}">
              <a16:creationId xmlns:a16="http://schemas.microsoft.com/office/drawing/2014/main" id="{D63BF443-C283-4FBE-84FE-C9D2F4B697EC}"/>
            </a:ext>
          </a:extLst>
        </xdr:cNvPr>
        <xdr:cNvPicPr/>
      </xdr:nvPicPr>
      <xdr:blipFill>
        <a:blip xmlns:r="http://schemas.openxmlformats.org/officeDocument/2006/relationships" r:embed="rId1"/>
        <a:stretch/>
      </xdr:blipFill>
      <xdr:spPr>
        <a:xfrm>
          <a:off x="8048625" y="54512310"/>
          <a:ext cx="360" cy="254855"/>
        </a:xfrm>
        <a:prstGeom prst="rect">
          <a:avLst/>
        </a:prstGeom>
        <a:ln>
          <a:noFill/>
        </a:ln>
      </xdr:spPr>
    </xdr:pic>
    <xdr:clientData/>
  </xdr:oneCellAnchor>
  <xdr:oneCellAnchor>
    <xdr:from>
      <xdr:col>7</xdr:col>
      <xdr:colOff>0</xdr:colOff>
      <xdr:row>294</xdr:row>
      <xdr:rowOff>119160</xdr:rowOff>
    </xdr:from>
    <xdr:ext cx="360" cy="216575"/>
    <xdr:pic>
      <xdr:nvPicPr>
        <xdr:cNvPr id="1062" name="6 Imagen">
          <a:extLst>
            <a:ext uri="{FF2B5EF4-FFF2-40B4-BE49-F238E27FC236}">
              <a16:creationId xmlns:a16="http://schemas.microsoft.com/office/drawing/2014/main" id="{B9D38B87-84CF-4B20-A88E-B91DE14D4C6D}"/>
            </a:ext>
          </a:extLst>
        </xdr:cNvPr>
        <xdr:cNvPicPr/>
      </xdr:nvPicPr>
      <xdr:blipFill>
        <a:blip xmlns:r="http://schemas.openxmlformats.org/officeDocument/2006/relationships" r:embed="rId1"/>
        <a:stretch/>
      </xdr:blipFill>
      <xdr:spPr>
        <a:xfrm>
          <a:off x="8048625" y="54506910"/>
          <a:ext cx="360" cy="216575"/>
        </a:xfrm>
        <a:prstGeom prst="rect">
          <a:avLst/>
        </a:prstGeom>
        <a:ln>
          <a:noFill/>
        </a:ln>
      </xdr:spPr>
    </xdr:pic>
    <xdr:clientData/>
  </xdr:oneCellAnchor>
  <xdr:oneCellAnchor>
    <xdr:from>
      <xdr:col>7</xdr:col>
      <xdr:colOff>0</xdr:colOff>
      <xdr:row>294</xdr:row>
      <xdr:rowOff>124560</xdr:rowOff>
    </xdr:from>
    <xdr:ext cx="360" cy="254855"/>
    <xdr:pic>
      <xdr:nvPicPr>
        <xdr:cNvPr id="1063" name="6 Imagen">
          <a:extLst>
            <a:ext uri="{FF2B5EF4-FFF2-40B4-BE49-F238E27FC236}">
              <a16:creationId xmlns:a16="http://schemas.microsoft.com/office/drawing/2014/main" id="{703E1B5B-BFF2-4518-B87C-1CF607CAC6F1}"/>
            </a:ext>
          </a:extLst>
        </xdr:cNvPr>
        <xdr:cNvPicPr/>
      </xdr:nvPicPr>
      <xdr:blipFill>
        <a:blip xmlns:r="http://schemas.openxmlformats.org/officeDocument/2006/relationships" r:embed="rId1"/>
        <a:stretch/>
      </xdr:blipFill>
      <xdr:spPr>
        <a:xfrm>
          <a:off x="8048625" y="54512310"/>
          <a:ext cx="360" cy="254855"/>
        </a:xfrm>
        <a:prstGeom prst="rect">
          <a:avLst/>
        </a:prstGeom>
        <a:ln>
          <a:noFill/>
        </a:ln>
      </xdr:spPr>
    </xdr:pic>
    <xdr:clientData/>
  </xdr:oneCellAnchor>
  <xdr:oneCellAnchor>
    <xdr:from>
      <xdr:col>7</xdr:col>
      <xdr:colOff>0</xdr:colOff>
      <xdr:row>294</xdr:row>
      <xdr:rowOff>119160</xdr:rowOff>
    </xdr:from>
    <xdr:ext cx="360" cy="216575"/>
    <xdr:pic>
      <xdr:nvPicPr>
        <xdr:cNvPr id="1064" name="6 Imagen">
          <a:extLst>
            <a:ext uri="{FF2B5EF4-FFF2-40B4-BE49-F238E27FC236}">
              <a16:creationId xmlns:a16="http://schemas.microsoft.com/office/drawing/2014/main" id="{616A7E54-6119-4D90-B7FD-10FD1D74AB3F}"/>
            </a:ext>
          </a:extLst>
        </xdr:cNvPr>
        <xdr:cNvPicPr/>
      </xdr:nvPicPr>
      <xdr:blipFill>
        <a:blip xmlns:r="http://schemas.openxmlformats.org/officeDocument/2006/relationships" r:embed="rId1"/>
        <a:stretch/>
      </xdr:blipFill>
      <xdr:spPr>
        <a:xfrm>
          <a:off x="8048625" y="54506910"/>
          <a:ext cx="360" cy="216575"/>
        </a:xfrm>
        <a:prstGeom prst="rect">
          <a:avLst/>
        </a:prstGeom>
        <a:ln>
          <a:noFill/>
        </a:ln>
      </xdr:spPr>
    </xdr:pic>
    <xdr:clientData/>
  </xdr:oneCellAnchor>
  <xdr:oneCellAnchor>
    <xdr:from>
      <xdr:col>7</xdr:col>
      <xdr:colOff>0</xdr:colOff>
      <xdr:row>295</xdr:row>
      <xdr:rowOff>124560</xdr:rowOff>
    </xdr:from>
    <xdr:ext cx="360" cy="254855"/>
    <xdr:pic>
      <xdr:nvPicPr>
        <xdr:cNvPr id="1065" name="6 Imagen">
          <a:extLst>
            <a:ext uri="{FF2B5EF4-FFF2-40B4-BE49-F238E27FC236}">
              <a16:creationId xmlns:a16="http://schemas.microsoft.com/office/drawing/2014/main" id="{3A43C1FB-797C-4738-84C6-85A43D43C897}"/>
            </a:ext>
          </a:extLst>
        </xdr:cNvPr>
        <xdr:cNvPicPr/>
      </xdr:nvPicPr>
      <xdr:blipFill>
        <a:blip xmlns:r="http://schemas.openxmlformats.org/officeDocument/2006/relationships" r:embed="rId1"/>
        <a:stretch/>
      </xdr:blipFill>
      <xdr:spPr>
        <a:xfrm>
          <a:off x="8048625" y="54740910"/>
          <a:ext cx="360" cy="254855"/>
        </a:xfrm>
        <a:prstGeom prst="rect">
          <a:avLst/>
        </a:prstGeom>
        <a:ln>
          <a:noFill/>
        </a:ln>
      </xdr:spPr>
    </xdr:pic>
    <xdr:clientData/>
  </xdr:oneCellAnchor>
  <xdr:oneCellAnchor>
    <xdr:from>
      <xdr:col>7</xdr:col>
      <xdr:colOff>0</xdr:colOff>
      <xdr:row>295</xdr:row>
      <xdr:rowOff>119160</xdr:rowOff>
    </xdr:from>
    <xdr:ext cx="360" cy="216575"/>
    <xdr:pic>
      <xdr:nvPicPr>
        <xdr:cNvPr id="1066" name="6 Imagen">
          <a:extLst>
            <a:ext uri="{FF2B5EF4-FFF2-40B4-BE49-F238E27FC236}">
              <a16:creationId xmlns:a16="http://schemas.microsoft.com/office/drawing/2014/main" id="{E251BE5B-0CE7-4B95-A7FF-7394E8AD165B}"/>
            </a:ext>
          </a:extLst>
        </xdr:cNvPr>
        <xdr:cNvPicPr/>
      </xdr:nvPicPr>
      <xdr:blipFill>
        <a:blip xmlns:r="http://schemas.openxmlformats.org/officeDocument/2006/relationships" r:embed="rId1"/>
        <a:stretch/>
      </xdr:blipFill>
      <xdr:spPr>
        <a:xfrm>
          <a:off x="8048625" y="54735510"/>
          <a:ext cx="360" cy="216575"/>
        </a:xfrm>
        <a:prstGeom prst="rect">
          <a:avLst/>
        </a:prstGeom>
        <a:ln>
          <a:noFill/>
        </a:ln>
      </xdr:spPr>
    </xdr:pic>
    <xdr:clientData/>
  </xdr:oneCellAnchor>
  <xdr:oneCellAnchor>
    <xdr:from>
      <xdr:col>7</xdr:col>
      <xdr:colOff>0</xdr:colOff>
      <xdr:row>295</xdr:row>
      <xdr:rowOff>124560</xdr:rowOff>
    </xdr:from>
    <xdr:ext cx="360" cy="254855"/>
    <xdr:pic>
      <xdr:nvPicPr>
        <xdr:cNvPr id="1067" name="6 Imagen">
          <a:extLst>
            <a:ext uri="{FF2B5EF4-FFF2-40B4-BE49-F238E27FC236}">
              <a16:creationId xmlns:a16="http://schemas.microsoft.com/office/drawing/2014/main" id="{129571CB-D83B-4ED3-9AF7-A052DB5B35D2}"/>
            </a:ext>
          </a:extLst>
        </xdr:cNvPr>
        <xdr:cNvPicPr/>
      </xdr:nvPicPr>
      <xdr:blipFill>
        <a:blip xmlns:r="http://schemas.openxmlformats.org/officeDocument/2006/relationships" r:embed="rId1"/>
        <a:stretch/>
      </xdr:blipFill>
      <xdr:spPr>
        <a:xfrm>
          <a:off x="8048625" y="54740910"/>
          <a:ext cx="360" cy="254855"/>
        </a:xfrm>
        <a:prstGeom prst="rect">
          <a:avLst/>
        </a:prstGeom>
        <a:ln>
          <a:noFill/>
        </a:ln>
      </xdr:spPr>
    </xdr:pic>
    <xdr:clientData/>
  </xdr:oneCellAnchor>
  <xdr:oneCellAnchor>
    <xdr:from>
      <xdr:col>7</xdr:col>
      <xdr:colOff>0</xdr:colOff>
      <xdr:row>295</xdr:row>
      <xdr:rowOff>119160</xdr:rowOff>
    </xdr:from>
    <xdr:ext cx="360" cy="216575"/>
    <xdr:pic>
      <xdr:nvPicPr>
        <xdr:cNvPr id="1068" name="6 Imagen">
          <a:extLst>
            <a:ext uri="{FF2B5EF4-FFF2-40B4-BE49-F238E27FC236}">
              <a16:creationId xmlns:a16="http://schemas.microsoft.com/office/drawing/2014/main" id="{CA259AB5-D905-4BEB-92F2-6395957F16D5}"/>
            </a:ext>
          </a:extLst>
        </xdr:cNvPr>
        <xdr:cNvPicPr/>
      </xdr:nvPicPr>
      <xdr:blipFill>
        <a:blip xmlns:r="http://schemas.openxmlformats.org/officeDocument/2006/relationships" r:embed="rId1"/>
        <a:stretch/>
      </xdr:blipFill>
      <xdr:spPr>
        <a:xfrm>
          <a:off x="8048625" y="54735510"/>
          <a:ext cx="360" cy="216575"/>
        </a:xfrm>
        <a:prstGeom prst="rect">
          <a:avLst/>
        </a:prstGeom>
        <a:ln>
          <a:noFill/>
        </a:ln>
      </xdr:spPr>
    </xdr:pic>
    <xdr:clientData/>
  </xdr:oneCellAnchor>
  <xdr:oneCellAnchor>
    <xdr:from>
      <xdr:col>7</xdr:col>
      <xdr:colOff>0</xdr:colOff>
      <xdr:row>295</xdr:row>
      <xdr:rowOff>124560</xdr:rowOff>
    </xdr:from>
    <xdr:ext cx="360" cy="254855"/>
    <xdr:pic>
      <xdr:nvPicPr>
        <xdr:cNvPr id="1069" name="6 Imagen">
          <a:extLst>
            <a:ext uri="{FF2B5EF4-FFF2-40B4-BE49-F238E27FC236}">
              <a16:creationId xmlns:a16="http://schemas.microsoft.com/office/drawing/2014/main" id="{397B38D2-E115-4AAE-AE10-10AC2A70E0CA}"/>
            </a:ext>
          </a:extLst>
        </xdr:cNvPr>
        <xdr:cNvPicPr/>
      </xdr:nvPicPr>
      <xdr:blipFill>
        <a:blip xmlns:r="http://schemas.openxmlformats.org/officeDocument/2006/relationships" r:embed="rId1"/>
        <a:stretch/>
      </xdr:blipFill>
      <xdr:spPr>
        <a:xfrm>
          <a:off x="8048625" y="54740910"/>
          <a:ext cx="360" cy="254855"/>
        </a:xfrm>
        <a:prstGeom prst="rect">
          <a:avLst/>
        </a:prstGeom>
        <a:ln>
          <a:noFill/>
        </a:ln>
      </xdr:spPr>
    </xdr:pic>
    <xdr:clientData/>
  </xdr:oneCellAnchor>
  <xdr:oneCellAnchor>
    <xdr:from>
      <xdr:col>7</xdr:col>
      <xdr:colOff>0</xdr:colOff>
      <xdr:row>295</xdr:row>
      <xdr:rowOff>119160</xdr:rowOff>
    </xdr:from>
    <xdr:ext cx="360" cy="216575"/>
    <xdr:pic>
      <xdr:nvPicPr>
        <xdr:cNvPr id="1070" name="6 Imagen">
          <a:extLst>
            <a:ext uri="{FF2B5EF4-FFF2-40B4-BE49-F238E27FC236}">
              <a16:creationId xmlns:a16="http://schemas.microsoft.com/office/drawing/2014/main" id="{2E6AE667-C5BC-4806-9E58-8E1BCD11F41F}"/>
            </a:ext>
          </a:extLst>
        </xdr:cNvPr>
        <xdr:cNvPicPr/>
      </xdr:nvPicPr>
      <xdr:blipFill>
        <a:blip xmlns:r="http://schemas.openxmlformats.org/officeDocument/2006/relationships" r:embed="rId1"/>
        <a:stretch/>
      </xdr:blipFill>
      <xdr:spPr>
        <a:xfrm>
          <a:off x="8048625" y="54735510"/>
          <a:ext cx="360" cy="216575"/>
        </a:xfrm>
        <a:prstGeom prst="rect">
          <a:avLst/>
        </a:prstGeom>
        <a:ln>
          <a:noFill/>
        </a:ln>
      </xdr:spPr>
    </xdr:pic>
    <xdr:clientData/>
  </xdr:oneCellAnchor>
  <xdr:oneCellAnchor>
    <xdr:from>
      <xdr:col>7</xdr:col>
      <xdr:colOff>0</xdr:colOff>
      <xdr:row>296</xdr:row>
      <xdr:rowOff>124560</xdr:rowOff>
    </xdr:from>
    <xdr:ext cx="360" cy="254855"/>
    <xdr:pic>
      <xdr:nvPicPr>
        <xdr:cNvPr id="1071" name="6 Imagen">
          <a:extLst>
            <a:ext uri="{FF2B5EF4-FFF2-40B4-BE49-F238E27FC236}">
              <a16:creationId xmlns:a16="http://schemas.microsoft.com/office/drawing/2014/main" id="{0984EEC7-5345-4547-94A3-440FB70B8098}"/>
            </a:ext>
          </a:extLst>
        </xdr:cNvPr>
        <xdr:cNvPicPr/>
      </xdr:nvPicPr>
      <xdr:blipFill>
        <a:blip xmlns:r="http://schemas.openxmlformats.org/officeDocument/2006/relationships" r:embed="rId1"/>
        <a:stretch/>
      </xdr:blipFill>
      <xdr:spPr>
        <a:xfrm>
          <a:off x="8048625" y="54969510"/>
          <a:ext cx="360" cy="254855"/>
        </a:xfrm>
        <a:prstGeom prst="rect">
          <a:avLst/>
        </a:prstGeom>
        <a:ln>
          <a:noFill/>
        </a:ln>
      </xdr:spPr>
    </xdr:pic>
    <xdr:clientData/>
  </xdr:oneCellAnchor>
  <xdr:oneCellAnchor>
    <xdr:from>
      <xdr:col>7</xdr:col>
      <xdr:colOff>0</xdr:colOff>
      <xdr:row>296</xdr:row>
      <xdr:rowOff>119160</xdr:rowOff>
    </xdr:from>
    <xdr:ext cx="360" cy="216575"/>
    <xdr:pic>
      <xdr:nvPicPr>
        <xdr:cNvPr id="1072" name="6 Imagen">
          <a:extLst>
            <a:ext uri="{FF2B5EF4-FFF2-40B4-BE49-F238E27FC236}">
              <a16:creationId xmlns:a16="http://schemas.microsoft.com/office/drawing/2014/main" id="{54819A30-70F7-42B3-B0BB-49D4F08F430C}"/>
            </a:ext>
          </a:extLst>
        </xdr:cNvPr>
        <xdr:cNvPicPr/>
      </xdr:nvPicPr>
      <xdr:blipFill>
        <a:blip xmlns:r="http://schemas.openxmlformats.org/officeDocument/2006/relationships" r:embed="rId1"/>
        <a:stretch/>
      </xdr:blipFill>
      <xdr:spPr>
        <a:xfrm>
          <a:off x="8048625" y="54964110"/>
          <a:ext cx="360" cy="216575"/>
        </a:xfrm>
        <a:prstGeom prst="rect">
          <a:avLst/>
        </a:prstGeom>
        <a:ln>
          <a:noFill/>
        </a:ln>
      </xdr:spPr>
    </xdr:pic>
    <xdr:clientData/>
  </xdr:oneCellAnchor>
  <xdr:oneCellAnchor>
    <xdr:from>
      <xdr:col>7</xdr:col>
      <xdr:colOff>0</xdr:colOff>
      <xdr:row>296</xdr:row>
      <xdr:rowOff>124560</xdr:rowOff>
    </xdr:from>
    <xdr:ext cx="360" cy="254855"/>
    <xdr:pic>
      <xdr:nvPicPr>
        <xdr:cNvPr id="1073" name="6 Imagen">
          <a:extLst>
            <a:ext uri="{FF2B5EF4-FFF2-40B4-BE49-F238E27FC236}">
              <a16:creationId xmlns:a16="http://schemas.microsoft.com/office/drawing/2014/main" id="{07B9A9DA-7E5C-43ED-8326-40F448026A5D}"/>
            </a:ext>
          </a:extLst>
        </xdr:cNvPr>
        <xdr:cNvPicPr/>
      </xdr:nvPicPr>
      <xdr:blipFill>
        <a:blip xmlns:r="http://schemas.openxmlformats.org/officeDocument/2006/relationships" r:embed="rId1"/>
        <a:stretch/>
      </xdr:blipFill>
      <xdr:spPr>
        <a:xfrm>
          <a:off x="8048625" y="54969510"/>
          <a:ext cx="360" cy="254855"/>
        </a:xfrm>
        <a:prstGeom prst="rect">
          <a:avLst/>
        </a:prstGeom>
        <a:ln>
          <a:noFill/>
        </a:ln>
      </xdr:spPr>
    </xdr:pic>
    <xdr:clientData/>
  </xdr:oneCellAnchor>
  <xdr:oneCellAnchor>
    <xdr:from>
      <xdr:col>7</xdr:col>
      <xdr:colOff>0</xdr:colOff>
      <xdr:row>296</xdr:row>
      <xdr:rowOff>119160</xdr:rowOff>
    </xdr:from>
    <xdr:ext cx="360" cy="216575"/>
    <xdr:pic>
      <xdr:nvPicPr>
        <xdr:cNvPr id="1074" name="6 Imagen">
          <a:extLst>
            <a:ext uri="{FF2B5EF4-FFF2-40B4-BE49-F238E27FC236}">
              <a16:creationId xmlns:a16="http://schemas.microsoft.com/office/drawing/2014/main" id="{4E9E4338-7D5D-4C22-AF95-39AC1CCE5CA8}"/>
            </a:ext>
          </a:extLst>
        </xdr:cNvPr>
        <xdr:cNvPicPr/>
      </xdr:nvPicPr>
      <xdr:blipFill>
        <a:blip xmlns:r="http://schemas.openxmlformats.org/officeDocument/2006/relationships" r:embed="rId1"/>
        <a:stretch/>
      </xdr:blipFill>
      <xdr:spPr>
        <a:xfrm>
          <a:off x="8048625" y="54964110"/>
          <a:ext cx="360" cy="216575"/>
        </a:xfrm>
        <a:prstGeom prst="rect">
          <a:avLst/>
        </a:prstGeom>
        <a:ln>
          <a:noFill/>
        </a:ln>
      </xdr:spPr>
    </xdr:pic>
    <xdr:clientData/>
  </xdr:oneCellAnchor>
  <xdr:oneCellAnchor>
    <xdr:from>
      <xdr:col>7</xdr:col>
      <xdr:colOff>0</xdr:colOff>
      <xdr:row>296</xdr:row>
      <xdr:rowOff>124560</xdr:rowOff>
    </xdr:from>
    <xdr:ext cx="360" cy="254855"/>
    <xdr:pic>
      <xdr:nvPicPr>
        <xdr:cNvPr id="1075" name="6 Imagen">
          <a:extLst>
            <a:ext uri="{FF2B5EF4-FFF2-40B4-BE49-F238E27FC236}">
              <a16:creationId xmlns:a16="http://schemas.microsoft.com/office/drawing/2014/main" id="{B7C4FAD6-BE1D-443F-9D00-EE419269A044}"/>
            </a:ext>
          </a:extLst>
        </xdr:cNvPr>
        <xdr:cNvPicPr/>
      </xdr:nvPicPr>
      <xdr:blipFill>
        <a:blip xmlns:r="http://schemas.openxmlformats.org/officeDocument/2006/relationships" r:embed="rId1"/>
        <a:stretch/>
      </xdr:blipFill>
      <xdr:spPr>
        <a:xfrm>
          <a:off x="8048625" y="54969510"/>
          <a:ext cx="360" cy="254855"/>
        </a:xfrm>
        <a:prstGeom prst="rect">
          <a:avLst/>
        </a:prstGeom>
        <a:ln>
          <a:noFill/>
        </a:ln>
      </xdr:spPr>
    </xdr:pic>
    <xdr:clientData/>
  </xdr:oneCellAnchor>
  <xdr:oneCellAnchor>
    <xdr:from>
      <xdr:col>7</xdr:col>
      <xdr:colOff>0</xdr:colOff>
      <xdr:row>296</xdr:row>
      <xdr:rowOff>119160</xdr:rowOff>
    </xdr:from>
    <xdr:ext cx="360" cy="216575"/>
    <xdr:pic>
      <xdr:nvPicPr>
        <xdr:cNvPr id="1076" name="6 Imagen">
          <a:extLst>
            <a:ext uri="{FF2B5EF4-FFF2-40B4-BE49-F238E27FC236}">
              <a16:creationId xmlns:a16="http://schemas.microsoft.com/office/drawing/2014/main" id="{F39CDDE3-1007-4C9C-97C4-A8DE5D602585}"/>
            </a:ext>
          </a:extLst>
        </xdr:cNvPr>
        <xdr:cNvPicPr/>
      </xdr:nvPicPr>
      <xdr:blipFill>
        <a:blip xmlns:r="http://schemas.openxmlformats.org/officeDocument/2006/relationships" r:embed="rId1"/>
        <a:stretch/>
      </xdr:blipFill>
      <xdr:spPr>
        <a:xfrm>
          <a:off x="8048625" y="54964110"/>
          <a:ext cx="360" cy="216575"/>
        </a:xfrm>
        <a:prstGeom prst="rect">
          <a:avLst/>
        </a:prstGeom>
        <a:ln>
          <a:noFill/>
        </a:ln>
      </xdr:spPr>
    </xdr:pic>
    <xdr:clientData/>
  </xdr:oneCellAnchor>
  <xdr:oneCellAnchor>
    <xdr:from>
      <xdr:col>7</xdr:col>
      <xdr:colOff>0</xdr:colOff>
      <xdr:row>300</xdr:row>
      <xdr:rowOff>124560</xdr:rowOff>
    </xdr:from>
    <xdr:ext cx="360" cy="254855"/>
    <xdr:pic>
      <xdr:nvPicPr>
        <xdr:cNvPr id="1077" name="6 Imagen">
          <a:extLst>
            <a:ext uri="{FF2B5EF4-FFF2-40B4-BE49-F238E27FC236}">
              <a16:creationId xmlns:a16="http://schemas.microsoft.com/office/drawing/2014/main" id="{75898C22-8CE4-44DE-9187-71EB25EF9E8C}"/>
            </a:ext>
          </a:extLst>
        </xdr:cNvPr>
        <xdr:cNvPicPr/>
      </xdr:nvPicPr>
      <xdr:blipFill>
        <a:blip xmlns:r="http://schemas.openxmlformats.org/officeDocument/2006/relationships" r:embed="rId1"/>
        <a:stretch/>
      </xdr:blipFill>
      <xdr:spPr>
        <a:xfrm>
          <a:off x="8048625" y="55150485"/>
          <a:ext cx="360" cy="254855"/>
        </a:xfrm>
        <a:prstGeom prst="rect">
          <a:avLst/>
        </a:prstGeom>
        <a:ln>
          <a:noFill/>
        </a:ln>
      </xdr:spPr>
    </xdr:pic>
    <xdr:clientData/>
  </xdr:oneCellAnchor>
  <xdr:oneCellAnchor>
    <xdr:from>
      <xdr:col>7</xdr:col>
      <xdr:colOff>0</xdr:colOff>
      <xdr:row>300</xdr:row>
      <xdr:rowOff>119160</xdr:rowOff>
    </xdr:from>
    <xdr:ext cx="360" cy="216575"/>
    <xdr:pic>
      <xdr:nvPicPr>
        <xdr:cNvPr id="1078" name="6 Imagen">
          <a:extLst>
            <a:ext uri="{FF2B5EF4-FFF2-40B4-BE49-F238E27FC236}">
              <a16:creationId xmlns:a16="http://schemas.microsoft.com/office/drawing/2014/main" id="{EBF5F6FB-CB6E-4288-B1EE-EC06AE2131CB}"/>
            </a:ext>
          </a:extLst>
        </xdr:cNvPr>
        <xdr:cNvPicPr/>
      </xdr:nvPicPr>
      <xdr:blipFill>
        <a:blip xmlns:r="http://schemas.openxmlformats.org/officeDocument/2006/relationships" r:embed="rId1"/>
        <a:stretch/>
      </xdr:blipFill>
      <xdr:spPr>
        <a:xfrm>
          <a:off x="8048625" y="55145085"/>
          <a:ext cx="360" cy="216575"/>
        </a:xfrm>
        <a:prstGeom prst="rect">
          <a:avLst/>
        </a:prstGeom>
        <a:ln>
          <a:noFill/>
        </a:ln>
      </xdr:spPr>
    </xdr:pic>
    <xdr:clientData/>
  </xdr:oneCellAnchor>
  <xdr:oneCellAnchor>
    <xdr:from>
      <xdr:col>7</xdr:col>
      <xdr:colOff>0</xdr:colOff>
      <xdr:row>300</xdr:row>
      <xdr:rowOff>124560</xdr:rowOff>
    </xdr:from>
    <xdr:ext cx="360" cy="254855"/>
    <xdr:pic>
      <xdr:nvPicPr>
        <xdr:cNvPr id="1079" name="6 Imagen">
          <a:extLst>
            <a:ext uri="{FF2B5EF4-FFF2-40B4-BE49-F238E27FC236}">
              <a16:creationId xmlns:a16="http://schemas.microsoft.com/office/drawing/2014/main" id="{551CA587-36C4-4B09-92FA-804FB2C6DE40}"/>
            </a:ext>
          </a:extLst>
        </xdr:cNvPr>
        <xdr:cNvPicPr/>
      </xdr:nvPicPr>
      <xdr:blipFill>
        <a:blip xmlns:r="http://schemas.openxmlformats.org/officeDocument/2006/relationships" r:embed="rId1"/>
        <a:stretch/>
      </xdr:blipFill>
      <xdr:spPr>
        <a:xfrm>
          <a:off x="8048625" y="55150485"/>
          <a:ext cx="360" cy="254855"/>
        </a:xfrm>
        <a:prstGeom prst="rect">
          <a:avLst/>
        </a:prstGeom>
        <a:ln>
          <a:noFill/>
        </a:ln>
      </xdr:spPr>
    </xdr:pic>
    <xdr:clientData/>
  </xdr:oneCellAnchor>
  <xdr:oneCellAnchor>
    <xdr:from>
      <xdr:col>7</xdr:col>
      <xdr:colOff>0</xdr:colOff>
      <xdr:row>300</xdr:row>
      <xdr:rowOff>119160</xdr:rowOff>
    </xdr:from>
    <xdr:ext cx="360" cy="216575"/>
    <xdr:pic>
      <xdr:nvPicPr>
        <xdr:cNvPr id="1080" name="6 Imagen">
          <a:extLst>
            <a:ext uri="{FF2B5EF4-FFF2-40B4-BE49-F238E27FC236}">
              <a16:creationId xmlns:a16="http://schemas.microsoft.com/office/drawing/2014/main" id="{7B448355-75E0-4260-91F9-90AB533BE8E5}"/>
            </a:ext>
          </a:extLst>
        </xdr:cNvPr>
        <xdr:cNvPicPr/>
      </xdr:nvPicPr>
      <xdr:blipFill>
        <a:blip xmlns:r="http://schemas.openxmlformats.org/officeDocument/2006/relationships" r:embed="rId1"/>
        <a:stretch/>
      </xdr:blipFill>
      <xdr:spPr>
        <a:xfrm>
          <a:off x="8048625" y="55145085"/>
          <a:ext cx="360" cy="216575"/>
        </a:xfrm>
        <a:prstGeom prst="rect">
          <a:avLst/>
        </a:prstGeom>
        <a:ln>
          <a:noFill/>
        </a:ln>
      </xdr:spPr>
    </xdr:pic>
    <xdr:clientData/>
  </xdr:oneCellAnchor>
  <xdr:oneCellAnchor>
    <xdr:from>
      <xdr:col>7</xdr:col>
      <xdr:colOff>0</xdr:colOff>
      <xdr:row>300</xdr:row>
      <xdr:rowOff>124560</xdr:rowOff>
    </xdr:from>
    <xdr:ext cx="360" cy="254855"/>
    <xdr:pic>
      <xdr:nvPicPr>
        <xdr:cNvPr id="1081" name="6 Imagen">
          <a:extLst>
            <a:ext uri="{FF2B5EF4-FFF2-40B4-BE49-F238E27FC236}">
              <a16:creationId xmlns:a16="http://schemas.microsoft.com/office/drawing/2014/main" id="{BF98191B-9F7E-4FCE-AB2A-319F4E90A4B7}"/>
            </a:ext>
          </a:extLst>
        </xdr:cNvPr>
        <xdr:cNvPicPr/>
      </xdr:nvPicPr>
      <xdr:blipFill>
        <a:blip xmlns:r="http://schemas.openxmlformats.org/officeDocument/2006/relationships" r:embed="rId1"/>
        <a:stretch/>
      </xdr:blipFill>
      <xdr:spPr>
        <a:xfrm>
          <a:off x="8048625" y="55150485"/>
          <a:ext cx="360" cy="254855"/>
        </a:xfrm>
        <a:prstGeom prst="rect">
          <a:avLst/>
        </a:prstGeom>
        <a:ln>
          <a:noFill/>
        </a:ln>
      </xdr:spPr>
    </xdr:pic>
    <xdr:clientData/>
  </xdr:oneCellAnchor>
  <xdr:oneCellAnchor>
    <xdr:from>
      <xdr:col>7</xdr:col>
      <xdr:colOff>0</xdr:colOff>
      <xdr:row>300</xdr:row>
      <xdr:rowOff>119160</xdr:rowOff>
    </xdr:from>
    <xdr:ext cx="360" cy="216575"/>
    <xdr:pic>
      <xdr:nvPicPr>
        <xdr:cNvPr id="1082" name="6 Imagen">
          <a:extLst>
            <a:ext uri="{FF2B5EF4-FFF2-40B4-BE49-F238E27FC236}">
              <a16:creationId xmlns:a16="http://schemas.microsoft.com/office/drawing/2014/main" id="{C6B33918-8890-438B-B231-7EB36F69DA5B}"/>
            </a:ext>
          </a:extLst>
        </xdr:cNvPr>
        <xdr:cNvPicPr/>
      </xdr:nvPicPr>
      <xdr:blipFill>
        <a:blip xmlns:r="http://schemas.openxmlformats.org/officeDocument/2006/relationships" r:embed="rId1"/>
        <a:stretch/>
      </xdr:blipFill>
      <xdr:spPr>
        <a:xfrm>
          <a:off x="8048625" y="55145085"/>
          <a:ext cx="360" cy="216575"/>
        </a:xfrm>
        <a:prstGeom prst="rect">
          <a:avLst/>
        </a:prstGeom>
        <a:ln>
          <a:noFill/>
        </a:ln>
      </xdr:spPr>
    </xdr:pic>
    <xdr:clientData/>
  </xdr:oneCellAnchor>
  <xdr:oneCellAnchor>
    <xdr:from>
      <xdr:col>7</xdr:col>
      <xdr:colOff>0</xdr:colOff>
      <xdr:row>301</xdr:row>
      <xdr:rowOff>124560</xdr:rowOff>
    </xdr:from>
    <xdr:ext cx="360" cy="254855"/>
    <xdr:pic>
      <xdr:nvPicPr>
        <xdr:cNvPr id="1083" name="6 Imagen">
          <a:extLst>
            <a:ext uri="{FF2B5EF4-FFF2-40B4-BE49-F238E27FC236}">
              <a16:creationId xmlns:a16="http://schemas.microsoft.com/office/drawing/2014/main" id="{CBE5B06C-3248-4928-AD99-F9ED3DA3F3D2}"/>
            </a:ext>
          </a:extLst>
        </xdr:cNvPr>
        <xdr:cNvPicPr/>
      </xdr:nvPicPr>
      <xdr:blipFill>
        <a:blip xmlns:r="http://schemas.openxmlformats.org/officeDocument/2006/relationships" r:embed="rId1"/>
        <a:stretch/>
      </xdr:blipFill>
      <xdr:spPr>
        <a:xfrm>
          <a:off x="8048625" y="55331460"/>
          <a:ext cx="360" cy="254855"/>
        </a:xfrm>
        <a:prstGeom prst="rect">
          <a:avLst/>
        </a:prstGeom>
        <a:ln>
          <a:noFill/>
        </a:ln>
      </xdr:spPr>
    </xdr:pic>
    <xdr:clientData/>
  </xdr:oneCellAnchor>
  <xdr:oneCellAnchor>
    <xdr:from>
      <xdr:col>7</xdr:col>
      <xdr:colOff>0</xdr:colOff>
      <xdr:row>301</xdr:row>
      <xdr:rowOff>119160</xdr:rowOff>
    </xdr:from>
    <xdr:ext cx="360" cy="216575"/>
    <xdr:pic>
      <xdr:nvPicPr>
        <xdr:cNvPr id="1084" name="6 Imagen">
          <a:extLst>
            <a:ext uri="{FF2B5EF4-FFF2-40B4-BE49-F238E27FC236}">
              <a16:creationId xmlns:a16="http://schemas.microsoft.com/office/drawing/2014/main" id="{42E1B015-5444-4E69-9C7F-AAD9889A9841}"/>
            </a:ext>
          </a:extLst>
        </xdr:cNvPr>
        <xdr:cNvPicPr/>
      </xdr:nvPicPr>
      <xdr:blipFill>
        <a:blip xmlns:r="http://schemas.openxmlformats.org/officeDocument/2006/relationships" r:embed="rId1"/>
        <a:stretch/>
      </xdr:blipFill>
      <xdr:spPr>
        <a:xfrm>
          <a:off x="8048625" y="55326060"/>
          <a:ext cx="360" cy="216575"/>
        </a:xfrm>
        <a:prstGeom prst="rect">
          <a:avLst/>
        </a:prstGeom>
        <a:ln>
          <a:noFill/>
        </a:ln>
      </xdr:spPr>
    </xdr:pic>
    <xdr:clientData/>
  </xdr:oneCellAnchor>
  <xdr:oneCellAnchor>
    <xdr:from>
      <xdr:col>7</xdr:col>
      <xdr:colOff>0</xdr:colOff>
      <xdr:row>301</xdr:row>
      <xdr:rowOff>124560</xdr:rowOff>
    </xdr:from>
    <xdr:ext cx="360" cy="254855"/>
    <xdr:pic>
      <xdr:nvPicPr>
        <xdr:cNvPr id="1085" name="6 Imagen">
          <a:extLst>
            <a:ext uri="{FF2B5EF4-FFF2-40B4-BE49-F238E27FC236}">
              <a16:creationId xmlns:a16="http://schemas.microsoft.com/office/drawing/2014/main" id="{802F6D2C-A51A-4B9A-91C9-33F1FA45672B}"/>
            </a:ext>
          </a:extLst>
        </xdr:cNvPr>
        <xdr:cNvPicPr/>
      </xdr:nvPicPr>
      <xdr:blipFill>
        <a:blip xmlns:r="http://schemas.openxmlformats.org/officeDocument/2006/relationships" r:embed="rId1"/>
        <a:stretch/>
      </xdr:blipFill>
      <xdr:spPr>
        <a:xfrm>
          <a:off x="8048625" y="55331460"/>
          <a:ext cx="360" cy="254855"/>
        </a:xfrm>
        <a:prstGeom prst="rect">
          <a:avLst/>
        </a:prstGeom>
        <a:ln>
          <a:noFill/>
        </a:ln>
      </xdr:spPr>
    </xdr:pic>
    <xdr:clientData/>
  </xdr:oneCellAnchor>
  <xdr:oneCellAnchor>
    <xdr:from>
      <xdr:col>7</xdr:col>
      <xdr:colOff>0</xdr:colOff>
      <xdr:row>301</xdr:row>
      <xdr:rowOff>119160</xdr:rowOff>
    </xdr:from>
    <xdr:ext cx="360" cy="216575"/>
    <xdr:pic>
      <xdr:nvPicPr>
        <xdr:cNvPr id="1086" name="6 Imagen">
          <a:extLst>
            <a:ext uri="{FF2B5EF4-FFF2-40B4-BE49-F238E27FC236}">
              <a16:creationId xmlns:a16="http://schemas.microsoft.com/office/drawing/2014/main" id="{3769974C-D1D0-4948-B2A4-F0A1A41BE6B0}"/>
            </a:ext>
          </a:extLst>
        </xdr:cNvPr>
        <xdr:cNvPicPr/>
      </xdr:nvPicPr>
      <xdr:blipFill>
        <a:blip xmlns:r="http://schemas.openxmlformats.org/officeDocument/2006/relationships" r:embed="rId1"/>
        <a:stretch/>
      </xdr:blipFill>
      <xdr:spPr>
        <a:xfrm>
          <a:off x="8048625" y="55326060"/>
          <a:ext cx="360" cy="216575"/>
        </a:xfrm>
        <a:prstGeom prst="rect">
          <a:avLst/>
        </a:prstGeom>
        <a:ln>
          <a:noFill/>
        </a:ln>
      </xdr:spPr>
    </xdr:pic>
    <xdr:clientData/>
  </xdr:oneCellAnchor>
  <xdr:oneCellAnchor>
    <xdr:from>
      <xdr:col>7</xdr:col>
      <xdr:colOff>0</xdr:colOff>
      <xdr:row>301</xdr:row>
      <xdr:rowOff>124560</xdr:rowOff>
    </xdr:from>
    <xdr:ext cx="360" cy="254855"/>
    <xdr:pic>
      <xdr:nvPicPr>
        <xdr:cNvPr id="1087" name="6 Imagen">
          <a:extLst>
            <a:ext uri="{FF2B5EF4-FFF2-40B4-BE49-F238E27FC236}">
              <a16:creationId xmlns:a16="http://schemas.microsoft.com/office/drawing/2014/main" id="{E9514B01-E6CF-4786-8FF4-7B8AC489A4A9}"/>
            </a:ext>
          </a:extLst>
        </xdr:cNvPr>
        <xdr:cNvPicPr/>
      </xdr:nvPicPr>
      <xdr:blipFill>
        <a:blip xmlns:r="http://schemas.openxmlformats.org/officeDocument/2006/relationships" r:embed="rId1"/>
        <a:stretch/>
      </xdr:blipFill>
      <xdr:spPr>
        <a:xfrm>
          <a:off x="8048625" y="55331460"/>
          <a:ext cx="360" cy="254855"/>
        </a:xfrm>
        <a:prstGeom prst="rect">
          <a:avLst/>
        </a:prstGeom>
        <a:ln>
          <a:noFill/>
        </a:ln>
      </xdr:spPr>
    </xdr:pic>
    <xdr:clientData/>
  </xdr:oneCellAnchor>
  <xdr:oneCellAnchor>
    <xdr:from>
      <xdr:col>7</xdr:col>
      <xdr:colOff>0</xdr:colOff>
      <xdr:row>301</xdr:row>
      <xdr:rowOff>119160</xdr:rowOff>
    </xdr:from>
    <xdr:ext cx="360" cy="216575"/>
    <xdr:pic>
      <xdr:nvPicPr>
        <xdr:cNvPr id="1088" name="6 Imagen">
          <a:extLst>
            <a:ext uri="{FF2B5EF4-FFF2-40B4-BE49-F238E27FC236}">
              <a16:creationId xmlns:a16="http://schemas.microsoft.com/office/drawing/2014/main" id="{084CA857-BCA9-483C-9AEA-3869BE492867}"/>
            </a:ext>
          </a:extLst>
        </xdr:cNvPr>
        <xdr:cNvPicPr/>
      </xdr:nvPicPr>
      <xdr:blipFill>
        <a:blip xmlns:r="http://schemas.openxmlformats.org/officeDocument/2006/relationships" r:embed="rId1"/>
        <a:stretch/>
      </xdr:blipFill>
      <xdr:spPr>
        <a:xfrm>
          <a:off x="8048625" y="55326060"/>
          <a:ext cx="360" cy="216575"/>
        </a:xfrm>
        <a:prstGeom prst="rect">
          <a:avLst/>
        </a:prstGeom>
        <a:ln>
          <a:noFill/>
        </a:ln>
      </xdr:spPr>
    </xdr:pic>
    <xdr:clientData/>
  </xdr:oneCellAnchor>
  <xdr:oneCellAnchor>
    <xdr:from>
      <xdr:col>7</xdr:col>
      <xdr:colOff>0</xdr:colOff>
      <xdr:row>302</xdr:row>
      <xdr:rowOff>124560</xdr:rowOff>
    </xdr:from>
    <xdr:ext cx="360" cy="254855"/>
    <xdr:pic>
      <xdr:nvPicPr>
        <xdr:cNvPr id="1089" name="6 Imagen">
          <a:extLst>
            <a:ext uri="{FF2B5EF4-FFF2-40B4-BE49-F238E27FC236}">
              <a16:creationId xmlns:a16="http://schemas.microsoft.com/office/drawing/2014/main" id="{58D367C1-C416-48AA-A815-ADF289082778}"/>
            </a:ext>
          </a:extLst>
        </xdr:cNvPr>
        <xdr:cNvPicPr/>
      </xdr:nvPicPr>
      <xdr:blipFill>
        <a:blip xmlns:r="http://schemas.openxmlformats.org/officeDocument/2006/relationships" r:embed="rId1"/>
        <a:stretch/>
      </xdr:blipFill>
      <xdr:spPr>
        <a:xfrm>
          <a:off x="8048625" y="55512435"/>
          <a:ext cx="360" cy="254855"/>
        </a:xfrm>
        <a:prstGeom prst="rect">
          <a:avLst/>
        </a:prstGeom>
        <a:ln>
          <a:noFill/>
        </a:ln>
      </xdr:spPr>
    </xdr:pic>
    <xdr:clientData/>
  </xdr:oneCellAnchor>
  <xdr:oneCellAnchor>
    <xdr:from>
      <xdr:col>7</xdr:col>
      <xdr:colOff>0</xdr:colOff>
      <xdr:row>302</xdr:row>
      <xdr:rowOff>119160</xdr:rowOff>
    </xdr:from>
    <xdr:ext cx="360" cy="216575"/>
    <xdr:pic>
      <xdr:nvPicPr>
        <xdr:cNvPr id="1090" name="6 Imagen">
          <a:extLst>
            <a:ext uri="{FF2B5EF4-FFF2-40B4-BE49-F238E27FC236}">
              <a16:creationId xmlns:a16="http://schemas.microsoft.com/office/drawing/2014/main" id="{A9C38A63-250A-49E0-9D4A-29112F0C20B0}"/>
            </a:ext>
          </a:extLst>
        </xdr:cNvPr>
        <xdr:cNvPicPr/>
      </xdr:nvPicPr>
      <xdr:blipFill>
        <a:blip xmlns:r="http://schemas.openxmlformats.org/officeDocument/2006/relationships" r:embed="rId1"/>
        <a:stretch/>
      </xdr:blipFill>
      <xdr:spPr>
        <a:xfrm>
          <a:off x="8048625" y="55507035"/>
          <a:ext cx="360" cy="216575"/>
        </a:xfrm>
        <a:prstGeom prst="rect">
          <a:avLst/>
        </a:prstGeom>
        <a:ln>
          <a:noFill/>
        </a:ln>
      </xdr:spPr>
    </xdr:pic>
    <xdr:clientData/>
  </xdr:oneCellAnchor>
  <xdr:oneCellAnchor>
    <xdr:from>
      <xdr:col>7</xdr:col>
      <xdr:colOff>0</xdr:colOff>
      <xdr:row>302</xdr:row>
      <xdr:rowOff>124560</xdr:rowOff>
    </xdr:from>
    <xdr:ext cx="360" cy="254855"/>
    <xdr:pic>
      <xdr:nvPicPr>
        <xdr:cNvPr id="1091" name="6 Imagen">
          <a:extLst>
            <a:ext uri="{FF2B5EF4-FFF2-40B4-BE49-F238E27FC236}">
              <a16:creationId xmlns:a16="http://schemas.microsoft.com/office/drawing/2014/main" id="{3AF75CEB-5634-4027-9443-7DF2F82C54A8}"/>
            </a:ext>
          </a:extLst>
        </xdr:cNvPr>
        <xdr:cNvPicPr/>
      </xdr:nvPicPr>
      <xdr:blipFill>
        <a:blip xmlns:r="http://schemas.openxmlformats.org/officeDocument/2006/relationships" r:embed="rId1"/>
        <a:stretch/>
      </xdr:blipFill>
      <xdr:spPr>
        <a:xfrm>
          <a:off x="8048625" y="55512435"/>
          <a:ext cx="360" cy="254855"/>
        </a:xfrm>
        <a:prstGeom prst="rect">
          <a:avLst/>
        </a:prstGeom>
        <a:ln>
          <a:noFill/>
        </a:ln>
      </xdr:spPr>
    </xdr:pic>
    <xdr:clientData/>
  </xdr:oneCellAnchor>
  <xdr:oneCellAnchor>
    <xdr:from>
      <xdr:col>7</xdr:col>
      <xdr:colOff>0</xdr:colOff>
      <xdr:row>302</xdr:row>
      <xdr:rowOff>119160</xdr:rowOff>
    </xdr:from>
    <xdr:ext cx="360" cy="216575"/>
    <xdr:pic>
      <xdr:nvPicPr>
        <xdr:cNvPr id="1092" name="6 Imagen">
          <a:extLst>
            <a:ext uri="{FF2B5EF4-FFF2-40B4-BE49-F238E27FC236}">
              <a16:creationId xmlns:a16="http://schemas.microsoft.com/office/drawing/2014/main" id="{0E8FC438-1ACF-4308-9030-00796D932C01}"/>
            </a:ext>
          </a:extLst>
        </xdr:cNvPr>
        <xdr:cNvPicPr/>
      </xdr:nvPicPr>
      <xdr:blipFill>
        <a:blip xmlns:r="http://schemas.openxmlformats.org/officeDocument/2006/relationships" r:embed="rId1"/>
        <a:stretch/>
      </xdr:blipFill>
      <xdr:spPr>
        <a:xfrm>
          <a:off x="8048625" y="55507035"/>
          <a:ext cx="360" cy="216575"/>
        </a:xfrm>
        <a:prstGeom prst="rect">
          <a:avLst/>
        </a:prstGeom>
        <a:ln>
          <a:noFill/>
        </a:ln>
      </xdr:spPr>
    </xdr:pic>
    <xdr:clientData/>
  </xdr:oneCellAnchor>
  <xdr:oneCellAnchor>
    <xdr:from>
      <xdr:col>7</xdr:col>
      <xdr:colOff>0</xdr:colOff>
      <xdr:row>302</xdr:row>
      <xdr:rowOff>124560</xdr:rowOff>
    </xdr:from>
    <xdr:ext cx="360" cy="254855"/>
    <xdr:pic>
      <xdr:nvPicPr>
        <xdr:cNvPr id="1093" name="6 Imagen">
          <a:extLst>
            <a:ext uri="{FF2B5EF4-FFF2-40B4-BE49-F238E27FC236}">
              <a16:creationId xmlns:a16="http://schemas.microsoft.com/office/drawing/2014/main" id="{13ABD142-9871-49E4-9C44-7A7683FE67E5}"/>
            </a:ext>
          </a:extLst>
        </xdr:cNvPr>
        <xdr:cNvPicPr/>
      </xdr:nvPicPr>
      <xdr:blipFill>
        <a:blip xmlns:r="http://schemas.openxmlformats.org/officeDocument/2006/relationships" r:embed="rId1"/>
        <a:stretch/>
      </xdr:blipFill>
      <xdr:spPr>
        <a:xfrm>
          <a:off x="8048625" y="55512435"/>
          <a:ext cx="360" cy="254855"/>
        </a:xfrm>
        <a:prstGeom prst="rect">
          <a:avLst/>
        </a:prstGeom>
        <a:ln>
          <a:noFill/>
        </a:ln>
      </xdr:spPr>
    </xdr:pic>
    <xdr:clientData/>
  </xdr:oneCellAnchor>
  <xdr:oneCellAnchor>
    <xdr:from>
      <xdr:col>7</xdr:col>
      <xdr:colOff>0</xdr:colOff>
      <xdr:row>302</xdr:row>
      <xdr:rowOff>119160</xdr:rowOff>
    </xdr:from>
    <xdr:ext cx="360" cy="216575"/>
    <xdr:pic>
      <xdr:nvPicPr>
        <xdr:cNvPr id="1094" name="6 Imagen">
          <a:extLst>
            <a:ext uri="{FF2B5EF4-FFF2-40B4-BE49-F238E27FC236}">
              <a16:creationId xmlns:a16="http://schemas.microsoft.com/office/drawing/2014/main" id="{970EF43C-A8B6-4E9D-B9EF-14315391A597}"/>
            </a:ext>
          </a:extLst>
        </xdr:cNvPr>
        <xdr:cNvPicPr/>
      </xdr:nvPicPr>
      <xdr:blipFill>
        <a:blip xmlns:r="http://schemas.openxmlformats.org/officeDocument/2006/relationships" r:embed="rId1"/>
        <a:stretch/>
      </xdr:blipFill>
      <xdr:spPr>
        <a:xfrm>
          <a:off x="8048625" y="55507035"/>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095" name="6 Imagen">
          <a:extLst>
            <a:ext uri="{FF2B5EF4-FFF2-40B4-BE49-F238E27FC236}">
              <a16:creationId xmlns:a16="http://schemas.microsoft.com/office/drawing/2014/main" id="{E290D966-6B6C-42C2-97A5-4C61A503EB69}"/>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096" name="6 Imagen">
          <a:extLst>
            <a:ext uri="{FF2B5EF4-FFF2-40B4-BE49-F238E27FC236}">
              <a16:creationId xmlns:a16="http://schemas.microsoft.com/office/drawing/2014/main" id="{48D3F928-8715-41CA-8D82-9FAC1A2186A9}"/>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097" name="6 Imagen">
          <a:extLst>
            <a:ext uri="{FF2B5EF4-FFF2-40B4-BE49-F238E27FC236}">
              <a16:creationId xmlns:a16="http://schemas.microsoft.com/office/drawing/2014/main" id="{C6FD7E57-455B-4660-9D9A-664218D8B490}"/>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098" name="6 Imagen">
          <a:extLst>
            <a:ext uri="{FF2B5EF4-FFF2-40B4-BE49-F238E27FC236}">
              <a16:creationId xmlns:a16="http://schemas.microsoft.com/office/drawing/2014/main" id="{C31CB423-C241-45CB-8767-245A8E716A4C}"/>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099" name="6 Imagen">
          <a:extLst>
            <a:ext uri="{FF2B5EF4-FFF2-40B4-BE49-F238E27FC236}">
              <a16:creationId xmlns:a16="http://schemas.microsoft.com/office/drawing/2014/main" id="{DCAE6897-2D68-4EA5-89DC-FC5D241A52E0}"/>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00" name="6 Imagen">
          <a:extLst>
            <a:ext uri="{FF2B5EF4-FFF2-40B4-BE49-F238E27FC236}">
              <a16:creationId xmlns:a16="http://schemas.microsoft.com/office/drawing/2014/main" id="{DDB98A5D-48ED-4191-9E53-E4034A390889}"/>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01" name="6 Imagen">
          <a:extLst>
            <a:ext uri="{FF2B5EF4-FFF2-40B4-BE49-F238E27FC236}">
              <a16:creationId xmlns:a16="http://schemas.microsoft.com/office/drawing/2014/main" id="{C5118A0C-B400-48E9-ABEA-C11E7C1EB7E4}"/>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02" name="6 Imagen">
          <a:extLst>
            <a:ext uri="{FF2B5EF4-FFF2-40B4-BE49-F238E27FC236}">
              <a16:creationId xmlns:a16="http://schemas.microsoft.com/office/drawing/2014/main" id="{AA3DD9C8-F5DC-45B9-BFB1-ED946C34C041}"/>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03" name="6 Imagen">
          <a:extLst>
            <a:ext uri="{FF2B5EF4-FFF2-40B4-BE49-F238E27FC236}">
              <a16:creationId xmlns:a16="http://schemas.microsoft.com/office/drawing/2014/main" id="{7BE70F1C-E5E3-4DD3-AE1B-78E0D76D9276}"/>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04" name="6 Imagen">
          <a:extLst>
            <a:ext uri="{FF2B5EF4-FFF2-40B4-BE49-F238E27FC236}">
              <a16:creationId xmlns:a16="http://schemas.microsoft.com/office/drawing/2014/main" id="{9ED71F20-E5BB-491C-B9A1-D0BE3D030375}"/>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05" name="6 Imagen">
          <a:extLst>
            <a:ext uri="{FF2B5EF4-FFF2-40B4-BE49-F238E27FC236}">
              <a16:creationId xmlns:a16="http://schemas.microsoft.com/office/drawing/2014/main" id="{4FF5364F-DFFE-4837-9E92-F7A3B392EDB2}"/>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06" name="6 Imagen">
          <a:extLst>
            <a:ext uri="{FF2B5EF4-FFF2-40B4-BE49-F238E27FC236}">
              <a16:creationId xmlns:a16="http://schemas.microsoft.com/office/drawing/2014/main" id="{A507C5D6-C061-4017-85FD-444792523943}"/>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07" name="6 Imagen">
          <a:extLst>
            <a:ext uri="{FF2B5EF4-FFF2-40B4-BE49-F238E27FC236}">
              <a16:creationId xmlns:a16="http://schemas.microsoft.com/office/drawing/2014/main" id="{71CCE393-6F69-4EFE-8EBB-D8BCB202A735}"/>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08" name="6 Imagen">
          <a:extLst>
            <a:ext uri="{FF2B5EF4-FFF2-40B4-BE49-F238E27FC236}">
              <a16:creationId xmlns:a16="http://schemas.microsoft.com/office/drawing/2014/main" id="{85878109-62D2-418C-9BAB-32312180725A}"/>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09" name="6 Imagen">
          <a:extLst>
            <a:ext uri="{FF2B5EF4-FFF2-40B4-BE49-F238E27FC236}">
              <a16:creationId xmlns:a16="http://schemas.microsoft.com/office/drawing/2014/main" id="{D4FBD4EA-556F-44DD-9430-7AFB08E77692}"/>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10" name="6 Imagen">
          <a:extLst>
            <a:ext uri="{FF2B5EF4-FFF2-40B4-BE49-F238E27FC236}">
              <a16:creationId xmlns:a16="http://schemas.microsoft.com/office/drawing/2014/main" id="{4A532C25-5000-4F61-A7BB-6C8D3B2BC8C4}"/>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11" name="6 Imagen">
          <a:extLst>
            <a:ext uri="{FF2B5EF4-FFF2-40B4-BE49-F238E27FC236}">
              <a16:creationId xmlns:a16="http://schemas.microsoft.com/office/drawing/2014/main" id="{8BE53C41-7FB8-4AE0-A2EA-1E4E12B8A5F0}"/>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12" name="6 Imagen">
          <a:extLst>
            <a:ext uri="{FF2B5EF4-FFF2-40B4-BE49-F238E27FC236}">
              <a16:creationId xmlns:a16="http://schemas.microsoft.com/office/drawing/2014/main" id="{52B1324F-F188-4D66-845C-C1CAF3A75FF9}"/>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13" name="6 Imagen">
          <a:extLst>
            <a:ext uri="{FF2B5EF4-FFF2-40B4-BE49-F238E27FC236}">
              <a16:creationId xmlns:a16="http://schemas.microsoft.com/office/drawing/2014/main" id="{364E5AEC-2B81-4BA9-880D-A799DDBA6661}"/>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14" name="6 Imagen">
          <a:extLst>
            <a:ext uri="{FF2B5EF4-FFF2-40B4-BE49-F238E27FC236}">
              <a16:creationId xmlns:a16="http://schemas.microsoft.com/office/drawing/2014/main" id="{3A8DF848-DCD4-4FE3-85BA-9A4D3AB814A7}"/>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15" name="6 Imagen">
          <a:extLst>
            <a:ext uri="{FF2B5EF4-FFF2-40B4-BE49-F238E27FC236}">
              <a16:creationId xmlns:a16="http://schemas.microsoft.com/office/drawing/2014/main" id="{E720E961-6712-46DE-AB8C-CC419D8FD853}"/>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16" name="6 Imagen">
          <a:extLst>
            <a:ext uri="{FF2B5EF4-FFF2-40B4-BE49-F238E27FC236}">
              <a16:creationId xmlns:a16="http://schemas.microsoft.com/office/drawing/2014/main" id="{F28A0E3C-5511-4A03-A3C9-2FC7640CF7AF}"/>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17" name="6 Imagen">
          <a:extLst>
            <a:ext uri="{FF2B5EF4-FFF2-40B4-BE49-F238E27FC236}">
              <a16:creationId xmlns:a16="http://schemas.microsoft.com/office/drawing/2014/main" id="{15103A38-0C0E-4F12-920B-97F25B9CF745}"/>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18" name="6 Imagen">
          <a:extLst>
            <a:ext uri="{FF2B5EF4-FFF2-40B4-BE49-F238E27FC236}">
              <a16:creationId xmlns:a16="http://schemas.microsoft.com/office/drawing/2014/main" id="{CA6C070F-ED4E-4207-9561-7BE9AD6C6496}"/>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19" name="6 Imagen">
          <a:extLst>
            <a:ext uri="{FF2B5EF4-FFF2-40B4-BE49-F238E27FC236}">
              <a16:creationId xmlns:a16="http://schemas.microsoft.com/office/drawing/2014/main" id="{D526A839-6A2A-4E53-8F7E-490486405F77}"/>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7</xdr:col>
      <xdr:colOff>0</xdr:colOff>
      <xdr:row>303</xdr:row>
      <xdr:rowOff>0</xdr:rowOff>
    </xdr:from>
    <xdr:ext cx="360" cy="216575"/>
    <xdr:pic>
      <xdr:nvPicPr>
        <xdr:cNvPr id="1120" name="6 Imagen">
          <a:extLst>
            <a:ext uri="{FF2B5EF4-FFF2-40B4-BE49-F238E27FC236}">
              <a16:creationId xmlns:a16="http://schemas.microsoft.com/office/drawing/2014/main" id="{ADB364BD-1DF1-467D-BE34-587A4B8C3ADE}"/>
            </a:ext>
          </a:extLst>
        </xdr:cNvPr>
        <xdr:cNvPicPr/>
      </xdr:nvPicPr>
      <xdr:blipFill>
        <a:blip xmlns:r="http://schemas.openxmlformats.org/officeDocument/2006/relationships" r:embed="rId1"/>
        <a:stretch/>
      </xdr:blipFill>
      <xdr:spPr>
        <a:xfrm>
          <a:off x="8048625" y="55568850"/>
          <a:ext cx="360" cy="216575"/>
        </a:xfrm>
        <a:prstGeom prst="rect">
          <a:avLst/>
        </a:prstGeom>
        <a:ln>
          <a:noFill/>
        </a:ln>
      </xdr:spPr>
    </xdr:pic>
    <xdr:clientData/>
  </xdr:oneCellAnchor>
  <xdr:oneCellAnchor>
    <xdr:from>
      <xdr:col>7</xdr:col>
      <xdr:colOff>0</xdr:colOff>
      <xdr:row>303</xdr:row>
      <xdr:rowOff>0</xdr:rowOff>
    </xdr:from>
    <xdr:ext cx="360" cy="254855"/>
    <xdr:pic>
      <xdr:nvPicPr>
        <xdr:cNvPr id="1121" name="6 Imagen">
          <a:extLst>
            <a:ext uri="{FF2B5EF4-FFF2-40B4-BE49-F238E27FC236}">
              <a16:creationId xmlns:a16="http://schemas.microsoft.com/office/drawing/2014/main" id="{474A0382-F05F-436B-8C5E-91FEB659FA6F}"/>
            </a:ext>
          </a:extLst>
        </xdr:cNvPr>
        <xdr:cNvPicPr/>
      </xdr:nvPicPr>
      <xdr:blipFill>
        <a:blip xmlns:r="http://schemas.openxmlformats.org/officeDocument/2006/relationships" r:embed="rId1"/>
        <a:stretch/>
      </xdr:blipFill>
      <xdr:spPr>
        <a:xfrm>
          <a:off x="8048625" y="55568850"/>
          <a:ext cx="360" cy="254855"/>
        </a:xfrm>
        <a:prstGeom prst="rect">
          <a:avLst/>
        </a:prstGeom>
        <a:ln>
          <a:noFill/>
        </a:ln>
      </xdr:spPr>
    </xdr:pic>
    <xdr:clientData/>
  </xdr:oneCellAnchor>
  <xdr:oneCellAnchor>
    <xdr:from>
      <xdr:col>4</xdr:col>
      <xdr:colOff>0</xdr:colOff>
      <xdr:row>281</xdr:row>
      <xdr:rowOff>119160</xdr:rowOff>
    </xdr:from>
    <xdr:ext cx="360" cy="220862"/>
    <xdr:pic>
      <xdr:nvPicPr>
        <xdr:cNvPr id="1124" name="6 Imagen">
          <a:extLst>
            <a:ext uri="{FF2B5EF4-FFF2-40B4-BE49-F238E27FC236}">
              <a16:creationId xmlns:a16="http://schemas.microsoft.com/office/drawing/2014/main" id="{965553B0-B9B1-42B1-9DA0-0B4DD59E535C}"/>
            </a:ext>
          </a:extLst>
        </xdr:cNvPr>
        <xdr:cNvPicPr/>
      </xdr:nvPicPr>
      <xdr:blipFill>
        <a:blip xmlns:r="http://schemas.openxmlformats.org/officeDocument/2006/relationships" r:embed="rId1"/>
        <a:stretch/>
      </xdr:blipFill>
      <xdr:spPr>
        <a:xfrm>
          <a:off x="4924425" y="51535110"/>
          <a:ext cx="360" cy="220862"/>
        </a:xfrm>
        <a:prstGeom prst="rect">
          <a:avLst/>
        </a:prstGeom>
        <a:ln>
          <a:noFill/>
        </a:ln>
      </xdr:spPr>
    </xdr:pic>
    <xdr:clientData/>
  </xdr:oneCellAnchor>
  <xdr:oneCellAnchor>
    <xdr:from>
      <xdr:col>4</xdr:col>
      <xdr:colOff>0</xdr:colOff>
      <xdr:row>282</xdr:row>
      <xdr:rowOff>119160</xdr:rowOff>
    </xdr:from>
    <xdr:ext cx="360" cy="220862"/>
    <xdr:pic>
      <xdr:nvPicPr>
        <xdr:cNvPr id="1125" name="6 Imagen">
          <a:extLst>
            <a:ext uri="{FF2B5EF4-FFF2-40B4-BE49-F238E27FC236}">
              <a16:creationId xmlns:a16="http://schemas.microsoft.com/office/drawing/2014/main" id="{2FCCD40C-38E0-4F55-BD17-8B4912A8A6A3}"/>
            </a:ext>
          </a:extLst>
        </xdr:cNvPr>
        <xdr:cNvPicPr/>
      </xdr:nvPicPr>
      <xdr:blipFill>
        <a:blip xmlns:r="http://schemas.openxmlformats.org/officeDocument/2006/relationships" r:embed="rId1"/>
        <a:stretch/>
      </xdr:blipFill>
      <xdr:spPr>
        <a:xfrm>
          <a:off x="4924425" y="51763710"/>
          <a:ext cx="360" cy="220862"/>
        </a:xfrm>
        <a:prstGeom prst="rect">
          <a:avLst/>
        </a:prstGeom>
        <a:ln>
          <a:noFill/>
        </a:ln>
      </xdr:spPr>
    </xdr:pic>
    <xdr:clientData/>
  </xdr:oneCellAnchor>
  <xdr:oneCellAnchor>
    <xdr:from>
      <xdr:col>4</xdr:col>
      <xdr:colOff>0</xdr:colOff>
      <xdr:row>282</xdr:row>
      <xdr:rowOff>119160</xdr:rowOff>
    </xdr:from>
    <xdr:ext cx="360" cy="220862"/>
    <xdr:pic>
      <xdr:nvPicPr>
        <xdr:cNvPr id="1126" name="6 Imagen">
          <a:extLst>
            <a:ext uri="{FF2B5EF4-FFF2-40B4-BE49-F238E27FC236}">
              <a16:creationId xmlns:a16="http://schemas.microsoft.com/office/drawing/2014/main" id="{9163E647-2E7A-411A-8925-55A0C30D4755}"/>
            </a:ext>
          </a:extLst>
        </xdr:cNvPr>
        <xdr:cNvPicPr/>
      </xdr:nvPicPr>
      <xdr:blipFill>
        <a:blip xmlns:r="http://schemas.openxmlformats.org/officeDocument/2006/relationships" r:embed="rId1"/>
        <a:stretch/>
      </xdr:blipFill>
      <xdr:spPr>
        <a:xfrm>
          <a:off x="4924425" y="51763710"/>
          <a:ext cx="360" cy="220862"/>
        </a:xfrm>
        <a:prstGeom prst="rect">
          <a:avLst/>
        </a:prstGeom>
        <a:ln>
          <a:noFill/>
        </a:ln>
      </xdr:spPr>
    </xdr:pic>
    <xdr:clientData/>
  </xdr:oneCellAnchor>
  <xdr:oneCellAnchor>
    <xdr:from>
      <xdr:col>4</xdr:col>
      <xdr:colOff>0</xdr:colOff>
      <xdr:row>283</xdr:row>
      <xdr:rowOff>119160</xdr:rowOff>
    </xdr:from>
    <xdr:ext cx="360" cy="220862"/>
    <xdr:pic>
      <xdr:nvPicPr>
        <xdr:cNvPr id="1127" name="6 Imagen">
          <a:extLst>
            <a:ext uri="{FF2B5EF4-FFF2-40B4-BE49-F238E27FC236}">
              <a16:creationId xmlns:a16="http://schemas.microsoft.com/office/drawing/2014/main" id="{3D55DB7C-D771-4600-9C39-A3B146F8C22C}"/>
            </a:ext>
          </a:extLst>
        </xdr:cNvPr>
        <xdr:cNvPicPr/>
      </xdr:nvPicPr>
      <xdr:blipFill>
        <a:blip xmlns:r="http://schemas.openxmlformats.org/officeDocument/2006/relationships" r:embed="rId1"/>
        <a:stretch/>
      </xdr:blipFill>
      <xdr:spPr>
        <a:xfrm>
          <a:off x="4924425" y="51992310"/>
          <a:ext cx="360" cy="220862"/>
        </a:xfrm>
        <a:prstGeom prst="rect">
          <a:avLst/>
        </a:prstGeom>
        <a:ln>
          <a:noFill/>
        </a:ln>
      </xdr:spPr>
    </xdr:pic>
    <xdr:clientData/>
  </xdr:oneCellAnchor>
  <xdr:oneCellAnchor>
    <xdr:from>
      <xdr:col>4</xdr:col>
      <xdr:colOff>0</xdr:colOff>
      <xdr:row>283</xdr:row>
      <xdr:rowOff>119160</xdr:rowOff>
    </xdr:from>
    <xdr:ext cx="360" cy="220862"/>
    <xdr:pic>
      <xdr:nvPicPr>
        <xdr:cNvPr id="1128" name="6 Imagen">
          <a:extLst>
            <a:ext uri="{FF2B5EF4-FFF2-40B4-BE49-F238E27FC236}">
              <a16:creationId xmlns:a16="http://schemas.microsoft.com/office/drawing/2014/main" id="{FD3AD739-949D-49F3-A9E1-2148731B8DB4}"/>
            </a:ext>
          </a:extLst>
        </xdr:cNvPr>
        <xdr:cNvPicPr/>
      </xdr:nvPicPr>
      <xdr:blipFill>
        <a:blip xmlns:r="http://schemas.openxmlformats.org/officeDocument/2006/relationships" r:embed="rId1"/>
        <a:stretch/>
      </xdr:blipFill>
      <xdr:spPr>
        <a:xfrm>
          <a:off x="4924425" y="51992310"/>
          <a:ext cx="360" cy="220862"/>
        </a:xfrm>
        <a:prstGeom prst="rect">
          <a:avLst/>
        </a:prstGeom>
        <a:ln>
          <a:noFill/>
        </a:ln>
      </xdr:spPr>
    </xdr:pic>
    <xdr:clientData/>
  </xdr:oneCellAnchor>
  <xdr:oneCellAnchor>
    <xdr:from>
      <xdr:col>4</xdr:col>
      <xdr:colOff>0</xdr:colOff>
      <xdr:row>284</xdr:row>
      <xdr:rowOff>119160</xdr:rowOff>
    </xdr:from>
    <xdr:ext cx="360" cy="220862"/>
    <xdr:pic>
      <xdr:nvPicPr>
        <xdr:cNvPr id="1129" name="6 Imagen">
          <a:extLst>
            <a:ext uri="{FF2B5EF4-FFF2-40B4-BE49-F238E27FC236}">
              <a16:creationId xmlns:a16="http://schemas.microsoft.com/office/drawing/2014/main" id="{48FCB100-DFBF-4987-B93E-EC80D004565C}"/>
            </a:ext>
          </a:extLst>
        </xdr:cNvPr>
        <xdr:cNvPicPr/>
      </xdr:nvPicPr>
      <xdr:blipFill>
        <a:blip xmlns:r="http://schemas.openxmlformats.org/officeDocument/2006/relationships" r:embed="rId1"/>
        <a:stretch/>
      </xdr:blipFill>
      <xdr:spPr>
        <a:xfrm>
          <a:off x="4924425" y="52220910"/>
          <a:ext cx="360" cy="220862"/>
        </a:xfrm>
        <a:prstGeom prst="rect">
          <a:avLst/>
        </a:prstGeom>
        <a:ln>
          <a:noFill/>
        </a:ln>
      </xdr:spPr>
    </xdr:pic>
    <xdr:clientData/>
  </xdr:oneCellAnchor>
  <xdr:oneCellAnchor>
    <xdr:from>
      <xdr:col>4</xdr:col>
      <xdr:colOff>0</xdr:colOff>
      <xdr:row>284</xdr:row>
      <xdr:rowOff>119160</xdr:rowOff>
    </xdr:from>
    <xdr:ext cx="360" cy="220862"/>
    <xdr:pic>
      <xdr:nvPicPr>
        <xdr:cNvPr id="1130" name="6 Imagen">
          <a:extLst>
            <a:ext uri="{FF2B5EF4-FFF2-40B4-BE49-F238E27FC236}">
              <a16:creationId xmlns:a16="http://schemas.microsoft.com/office/drawing/2014/main" id="{6C78BE56-D7FF-4CEE-8180-B48369351E7D}"/>
            </a:ext>
          </a:extLst>
        </xdr:cNvPr>
        <xdr:cNvPicPr/>
      </xdr:nvPicPr>
      <xdr:blipFill>
        <a:blip xmlns:r="http://schemas.openxmlformats.org/officeDocument/2006/relationships" r:embed="rId1"/>
        <a:stretch/>
      </xdr:blipFill>
      <xdr:spPr>
        <a:xfrm>
          <a:off x="4924425" y="52220910"/>
          <a:ext cx="360" cy="220862"/>
        </a:xfrm>
        <a:prstGeom prst="rect">
          <a:avLst/>
        </a:prstGeom>
        <a:ln>
          <a:noFill/>
        </a:ln>
      </xdr:spPr>
    </xdr:pic>
    <xdr:clientData/>
  </xdr:oneCellAnchor>
  <xdr:oneCellAnchor>
    <xdr:from>
      <xdr:col>4</xdr:col>
      <xdr:colOff>0</xdr:colOff>
      <xdr:row>285</xdr:row>
      <xdr:rowOff>119160</xdr:rowOff>
    </xdr:from>
    <xdr:ext cx="360" cy="220862"/>
    <xdr:pic>
      <xdr:nvPicPr>
        <xdr:cNvPr id="1131" name="6 Imagen">
          <a:extLst>
            <a:ext uri="{FF2B5EF4-FFF2-40B4-BE49-F238E27FC236}">
              <a16:creationId xmlns:a16="http://schemas.microsoft.com/office/drawing/2014/main" id="{8F17061A-F96F-4DCA-A7D5-A06FB522521C}"/>
            </a:ext>
          </a:extLst>
        </xdr:cNvPr>
        <xdr:cNvPicPr/>
      </xdr:nvPicPr>
      <xdr:blipFill>
        <a:blip xmlns:r="http://schemas.openxmlformats.org/officeDocument/2006/relationships" r:embed="rId1"/>
        <a:stretch/>
      </xdr:blipFill>
      <xdr:spPr>
        <a:xfrm>
          <a:off x="4924425" y="52449510"/>
          <a:ext cx="360" cy="220862"/>
        </a:xfrm>
        <a:prstGeom prst="rect">
          <a:avLst/>
        </a:prstGeom>
        <a:ln>
          <a:noFill/>
        </a:ln>
      </xdr:spPr>
    </xdr:pic>
    <xdr:clientData/>
  </xdr:oneCellAnchor>
  <xdr:oneCellAnchor>
    <xdr:from>
      <xdr:col>4</xdr:col>
      <xdr:colOff>0</xdr:colOff>
      <xdr:row>285</xdr:row>
      <xdr:rowOff>119160</xdr:rowOff>
    </xdr:from>
    <xdr:ext cx="360" cy="220862"/>
    <xdr:pic>
      <xdr:nvPicPr>
        <xdr:cNvPr id="1132" name="6 Imagen">
          <a:extLst>
            <a:ext uri="{FF2B5EF4-FFF2-40B4-BE49-F238E27FC236}">
              <a16:creationId xmlns:a16="http://schemas.microsoft.com/office/drawing/2014/main" id="{DDFFAB00-F77C-4514-86B7-9AB2CBCF22F2}"/>
            </a:ext>
          </a:extLst>
        </xdr:cNvPr>
        <xdr:cNvPicPr/>
      </xdr:nvPicPr>
      <xdr:blipFill>
        <a:blip xmlns:r="http://schemas.openxmlformats.org/officeDocument/2006/relationships" r:embed="rId1"/>
        <a:stretch/>
      </xdr:blipFill>
      <xdr:spPr>
        <a:xfrm>
          <a:off x="4924425" y="52449510"/>
          <a:ext cx="360" cy="220862"/>
        </a:xfrm>
        <a:prstGeom prst="rect">
          <a:avLst/>
        </a:prstGeom>
        <a:ln>
          <a:noFill/>
        </a:ln>
      </xdr:spPr>
    </xdr:pic>
    <xdr:clientData/>
  </xdr:oneCellAnchor>
  <xdr:oneCellAnchor>
    <xdr:from>
      <xdr:col>4</xdr:col>
      <xdr:colOff>0</xdr:colOff>
      <xdr:row>286</xdr:row>
      <xdr:rowOff>119160</xdr:rowOff>
    </xdr:from>
    <xdr:ext cx="360" cy="220862"/>
    <xdr:pic>
      <xdr:nvPicPr>
        <xdr:cNvPr id="1133" name="6 Imagen">
          <a:extLst>
            <a:ext uri="{FF2B5EF4-FFF2-40B4-BE49-F238E27FC236}">
              <a16:creationId xmlns:a16="http://schemas.microsoft.com/office/drawing/2014/main" id="{7D20BB7C-95F5-4F61-AC82-8CDE68433439}"/>
            </a:ext>
          </a:extLst>
        </xdr:cNvPr>
        <xdr:cNvPicPr/>
      </xdr:nvPicPr>
      <xdr:blipFill>
        <a:blip xmlns:r="http://schemas.openxmlformats.org/officeDocument/2006/relationships" r:embed="rId1"/>
        <a:stretch/>
      </xdr:blipFill>
      <xdr:spPr>
        <a:xfrm>
          <a:off x="4924425" y="52678110"/>
          <a:ext cx="360" cy="220862"/>
        </a:xfrm>
        <a:prstGeom prst="rect">
          <a:avLst/>
        </a:prstGeom>
        <a:ln>
          <a:noFill/>
        </a:ln>
      </xdr:spPr>
    </xdr:pic>
    <xdr:clientData/>
  </xdr:oneCellAnchor>
  <xdr:oneCellAnchor>
    <xdr:from>
      <xdr:col>4</xdr:col>
      <xdr:colOff>0</xdr:colOff>
      <xdr:row>286</xdr:row>
      <xdr:rowOff>119160</xdr:rowOff>
    </xdr:from>
    <xdr:ext cx="360" cy="220862"/>
    <xdr:pic>
      <xdr:nvPicPr>
        <xdr:cNvPr id="1134" name="6 Imagen">
          <a:extLst>
            <a:ext uri="{FF2B5EF4-FFF2-40B4-BE49-F238E27FC236}">
              <a16:creationId xmlns:a16="http://schemas.microsoft.com/office/drawing/2014/main" id="{9CFECDDD-CA07-468E-81B3-5CB8F3C2070A}"/>
            </a:ext>
          </a:extLst>
        </xdr:cNvPr>
        <xdr:cNvPicPr/>
      </xdr:nvPicPr>
      <xdr:blipFill>
        <a:blip xmlns:r="http://schemas.openxmlformats.org/officeDocument/2006/relationships" r:embed="rId1"/>
        <a:stretch/>
      </xdr:blipFill>
      <xdr:spPr>
        <a:xfrm>
          <a:off x="4924425" y="52678110"/>
          <a:ext cx="360" cy="220862"/>
        </a:xfrm>
        <a:prstGeom prst="rect">
          <a:avLst/>
        </a:prstGeom>
        <a:ln>
          <a:noFill/>
        </a:ln>
      </xdr:spPr>
    </xdr:pic>
    <xdr:clientData/>
  </xdr:oneCellAnchor>
  <xdr:oneCellAnchor>
    <xdr:from>
      <xdr:col>4</xdr:col>
      <xdr:colOff>0</xdr:colOff>
      <xdr:row>287</xdr:row>
      <xdr:rowOff>119160</xdr:rowOff>
    </xdr:from>
    <xdr:ext cx="360" cy="220862"/>
    <xdr:pic>
      <xdr:nvPicPr>
        <xdr:cNvPr id="1135" name="6 Imagen">
          <a:extLst>
            <a:ext uri="{FF2B5EF4-FFF2-40B4-BE49-F238E27FC236}">
              <a16:creationId xmlns:a16="http://schemas.microsoft.com/office/drawing/2014/main" id="{B5D0A7FC-4F8C-4CFA-9E1F-20019612510D}"/>
            </a:ext>
          </a:extLst>
        </xdr:cNvPr>
        <xdr:cNvPicPr/>
      </xdr:nvPicPr>
      <xdr:blipFill>
        <a:blip xmlns:r="http://schemas.openxmlformats.org/officeDocument/2006/relationships" r:embed="rId1"/>
        <a:stretch/>
      </xdr:blipFill>
      <xdr:spPr>
        <a:xfrm>
          <a:off x="4924425" y="52906710"/>
          <a:ext cx="360" cy="220862"/>
        </a:xfrm>
        <a:prstGeom prst="rect">
          <a:avLst/>
        </a:prstGeom>
        <a:ln>
          <a:noFill/>
        </a:ln>
      </xdr:spPr>
    </xdr:pic>
    <xdr:clientData/>
  </xdr:oneCellAnchor>
  <xdr:oneCellAnchor>
    <xdr:from>
      <xdr:col>4</xdr:col>
      <xdr:colOff>0</xdr:colOff>
      <xdr:row>287</xdr:row>
      <xdr:rowOff>119160</xdr:rowOff>
    </xdr:from>
    <xdr:ext cx="360" cy="220862"/>
    <xdr:pic>
      <xdr:nvPicPr>
        <xdr:cNvPr id="1136" name="6 Imagen">
          <a:extLst>
            <a:ext uri="{FF2B5EF4-FFF2-40B4-BE49-F238E27FC236}">
              <a16:creationId xmlns:a16="http://schemas.microsoft.com/office/drawing/2014/main" id="{8F124833-AFC5-4F34-B3AB-C8C75D1B1FE2}"/>
            </a:ext>
          </a:extLst>
        </xdr:cNvPr>
        <xdr:cNvPicPr/>
      </xdr:nvPicPr>
      <xdr:blipFill>
        <a:blip xmlns:r="http://schemas.openxmlformats.org/officeDocument/2006/relationships" r:embed="rId1"/>
        <a:stretch/>
      </xdr:blipFill>
      <xdr:spPr>
        <a:xfrm>
          <a:off x="4924425" y="52906710"/>
          <a:ext cx="360" cy="220862"/>
        </a:xfrm>
        <a:prstGeom prst="rect">
          <a:avLst/>
        </a:prstGeom>
        <a:ln>
          <a:noFill/>
        </a:ln>
      </xdr:spPr>
    </xdr:pic>
    <xdr:clientData/>
  </xdr:oneCellAnchor>
  <xdr:oneCellAnchor>
    <xdr:from>
      <xdr:col>4</xdr:col>
      <xdr:colOff>0</xdr:colOff>
      <xdr:row>288</xdr:row>
      <xdr:rowOff>119160</xdr:rowOff>
    </xdr:from>
    <xdr:ext cx="360" cy="220862"/>
    <xdr:pic>
      <xdr:nvPicPr>
        <xdr:cNvPr id="1137" name="6 Imagen">
          <a:extLst>
            <a:ext uri="{FF2B5EF4-FFF2-40B4-BE49-F238E27FC236}">
              <a16:creationId xmlns:a16="http://schemas.microsoft.com/office/drawing/2014/main" id="{CB593420-E63D-4197-AEB1-4F60D85244BC}"/>
            </a:ext>
          </a:extLst>
        </xdr:cNvPr>
        <xdr:cNvPicPr/>
      </xdr:nvPicPr>
      <xdr:blipFill>
        <a:blip xmlns:r="http://schemas.openxmlformats.org/officeDocument/2006/relationships" r:embed="rId1"/>
        <a:stretch/>
      </xdr:blipFill>
      <xdr:spPr>
        <a:xfrm>
          <a:off x="4924425" y="53135310"/>
          <a:ext cx="360" cy="220862"/>
        </a:xfrm>
        <a:prstGeom prst="rect">
          <a:avLst/>
        </a:prstGeom>
        <a:ln>
          <a:noFill/>
        </a:ln>
      </xdr:spPr>
    </xdr:pic>
    <xdr:clientData/>
  </xdr:oneCellAnchor>
  <xdr:oneCellAnchor>
    <xdr:from>
      <xdr:col>4</xdr:col>
      <xdr:colOff>0</xdr:colOff>
      <xdr:row>288</xdr:row>
      <xdr:rowOff>119160</xdr:rowOff>
    </xdr:from>
    <xdr:ext cx="360" cy="220862"/>
    <xdr:pic>
      <xdr:nvPicPr>
        <xdr:cNvPr id="1138" name="6 Imagen">
          <a:extLst>
            <a:ext uri="{FF2B5EF4-FFF2-40B4-BE49-F238E27FC236}">
              <a16:creationId xmlns:a16="http://schemas.microsoft.com/office/drawing/2014/main" id="{8B19E5A8-66E5-4E0E-9D28-981D72E7BA1E}"/>
            </a:ext>
          </a:extLst>
        </xdr:cNvPr>
        <xdr:cNvPicPr/>
      </xdr:nvPicPr>
      <xdr:blipFill>
        <a:blip xmlns:r="http://schemas.openxmlformats.org/officeDocument/2006/relationships" r:embed="rId1"/>
        <a:stretch/>
      </xdr:blipFill>
      <xdr:spPr>
        <a:xfrm>
          <a:off x="4924425" y="53135310"/>
          <a:ext cx="360" cy="220862"/>
        </a:xfrm>
        <a:prstGeom prst="rect">
          <a:avLst/>
        </a:prstGeom>
        <a:ln>
          <a:noFill/>
        </a:ln>
      </xdr:spPr>
    </xdr:pic>
    <xdr:clientData/>
  </xdr:oneCellAnchor>
  <xdr:oneCellAnchor>
    <xdr:from>
      <xdr:col>4</xdr:col>
      <xdr:colOff>0</xdr:colOff>
      <xdr:row>289</xdr:row>
      <xdr:rowOff>119160</xdr:rowOff>
    </xdr:from>
    <xdr:ext cx="360" cy="220862"/>
    <xdr:pic>
      <xdr:nvPicPr>
        <xdr:cNvPr id="1139" name="6 Imagen">
          <a:extLst>
            <a:ext uri="{FF2B5EF4-FFF2-40B4-BE49-F238E27FC236}">
              <a16:creationId xmlns:a16="http://schemas.microsoft.com/office/drawing/2014/main" id="{A1559241-280A-4847-87F6-A4F2F56D93A1}"/>
            </a:ext>
          </a:extLst>
        </xdr:cNvPr>
        <xdr:cNvPicPr/>
      </xdr:nvPicPr>
      <xdr:blipFill>
        <a:blip xmlns:r="http://schemas.openxmlformats.org/officeDocument/2006/relationships" r:embed="rId1"/>
        <a:stretch/>
      </xdr:blipFill>
      <xdr:spPr>
        <a:xfrm>
          <a:off x="4924425" y="53363910"/>
          <a:ext cx="360" cy="220862"/>
        </a:xfrm>
        <a:prstGeom prst="rect">
          <a:avLst/>
        </a:prstGeom>
        <a:ln>
          <a:noFill/>
        </a:ln>
      </xdr:spPr>
    </xdr:pic>
    <xdr:clientData/>
  </xdr:oneCellAnchor>
  <xdr:oneCellAnchor>
    <xdr:from>
      <xdr:col>4</xdr:col>
      <xdr:colOff>0</xdr:colOff>
      <xdr:row>289</xdr:row>
      <xdr:rowOff>119160</xdr:rowOff>
    </xdr:from>
    <xdr:ext cx="360" cy="220862"/>
    <xdr:pic>
      <xdr:nvPicPr>
        <xdr:cNvPr id="1140" name="6 Imagen">
          <a:extLst>
            <a:ext uri="{FF2B5EF4-FFF2-40B4-BE49-F238E27FC236}">
              <a16:creationId xmlns:a16="http://schemas.microsoft.com/office/drawing/2014/main" id="{A50530FC-0FFC-4FBD-AF36-17C49DFEAE1B}"/>
            </a:ext>
          </a:extLst>
        </xdr:cNvPr>
        <xdr:cNvPicPr/>
      </xdr:nvPicPr>
      <xdr:blipFill>
        <a:blip xmlns:r="http://schemas.openxmlformats.org/officeDocument/2006/relationships" r:embed="rId1"/>
        <a:stretch/>
      </xdr:blipFill>
      <xdr:spPr>
        <a:xfrm>
          <a:off x="4924425" y="53363910"/>
          <a:ext cx="360" cy="220862"/>
        </a:xfrm>
        <a:prstGeom prst="rect">
          <a:avLst/>
        </a:prstGeom>
        <a:ln>
          <a:noFill/>
        </a:ln>
      </xdr:spPr>
    </xdr:pic>
    <xdr:clientData/>
  </xdr:oneCellAnchor>
  <xdr:oneCellAnchor>
    <xdr:from>
      <xdr:col>4</xdr:col>
      <xdr:colOff>0</xdr:colOff>
      <xdr:row>290</xdr:row>
      <xdr:rowOff>119160</xdr:rowOff>
    </xdr:from>
    <xdr:ext cx="360" cy="220862"/>
    <xdr:pic>
      <xdr:nvPicPr>
        <xdr:cNvPr id="1141" name="6 Imagen">
          <a:extLst>
            <a:ext uri="{FF2B5EF4-FFF2-40B4-BE49-F238E27FC236}">
              <a16:creationId xmlns:a16="http://schemas.microsoft.com/office/drawing/2014/main" id="{4FE2F931-A5D6-4ACB-B701-4C190A77CE6A}"/>
            </a:ext>
          </a:extLst>
        </xdr:cNvPr>
        <xdr:cNvPicPr/>
      </xdr:nvPicPr>
      <xdr:blipFill>
        <a:blip xmlns:r="http://schemas.openxmlformats.org/officeDocument/2006/relationships" r:embed="rId1"/>
        <a:stretch/>
      </xdr:blipFill>
      <xdr:spPr>
        <a:xfrm>
          <a:off x="4924425" y="53592510"/>
          <a:ext cx="360" cy="220862"/>
        </a:xfrm>
        <a:prstGeom prst="rect">
          <a:avLst/>
        </a:prstGeom>
        <a:ln>
          <a:noFill/>
        </a:ln>
      </xdr:spPr>
    </xdr:pic>
    <xdr:clientData/>
  </xdr:oneCellAnchor>
  <xdr:oneCellAnchor>
    <xdr:from>
      <xdr:col>4</xdr:col>
      <xdr:colOff>0</xdr:colOff>
      <xdr:row>290</xdr:row>
      <xdr:rowOff>119160</xdr:rowOff>
    </xdr:from>
    <xdr:ext cx="360" cy="220862"/>
    <xdr:pic>
      <xdr:nvPicPr>
        <xdr:cNvPr id="1142" name="6 Imagen">
          <a:extLst>
            <a:ext uri="{FF2B5EF4-FFF2-40B4-BE49-F238E27FC236}">
              <a16:creationId xmlns:a16="http://schemas.microsoft.com/office/drawing/2014/main" id="{1DE166B1-955B-4429-A8CB-9A43A8975C83}"/>
            </a:ext>
          </a:extLst>
        </xdr:cNvPr>
        <xdr:cNvPicPr/>
      </xdr:nvPicPr>
      <xdr:blipFill>
        <a:blip xmlns:r="http://schemas.openxmlformats.org/officeDocument/2006/relationships" r:embed="rId1"/>
        <a:stretch/>
      </xdr:blipFill>
      <xdr:spPr>
        <a:xfrm>
          <a:off x="4924425" y="53592510"/>
          <a:ext cx="360" cy="220862"/>
        </a:xfrm>
        <a:prstGeom prst="rect">
          <a:avLst/>
        </a:prstGeom>
        <a:ln>
          <a:noFill/>
        </a:ln>
      </xdr:spPr>
    </xdr:pic>
    <xdr:clientData/>
  </xdr:oneCellAnchor>
  <xdr:oneCellAnchor>
    <xdr:from>
      <xdr:col>4</xdr:col>
      <xdr:colOff>0</xdr:colOff>
      <xdr:row>291</xdr:row>
      <xdr:rowOff>119160</xdr:rowOff>
    </xdr:from>
    <xdr:ext cx="360" cy="220862"/>
    <xdr:pic>
      <xdr:nvPicPr>
        <xdr:cNvPr id="1143" name="6 Imagen">
          <a:extLst>
            <a:ext uri="{FF2B5EF4-FFF2-40B4-BE49-F238E27FC236}">
              <a16:creationId xmlns:a16="http://schemas.microsoft.com/office/drawing/2014/main" id="{EF480FF3-D8B0-45FF-9025-9FC288B33093}"/>
            </a:ext>
          </a:extLst>
        </xdr:cNvPr>
        <xdr:cNvPicPr/>
      </xdr:nvPicPr>
      <xdr:blipFill>
        <a:blip xmlns:r="http://schemas.openxmlformats.org/officeDocument/2006/relationships" r:embed="rId1"/>
        <a:stretch/>
      </xdr:blipFill>
      <xdr:spPr>
        <a:xfrm>
          <a:off x="4924425" y="53821110"/>
          <a:ext cx="360" cy="220862"/>
        </a:xfrm>
        <a:prstGeom prst="rect">
          <a:avLst/>
        </a:prstGeom>
        <a:ln>
          <a:noFill/>
        </a:ln>
      </xdr:spPr>
    </xdr:pic>
    <xdr:clientData/>
  </xdr:oneCellAnchor>
  <xdr:oneCellAnchor>
    <xdr:from>
      <xdr:col>4</xdr:col>
      <xdr:colOff>0</xdr:colOff>
      <xdr:row>291</xdr:row>
      <xdr:rowOff>119160</xdr:rowOff>
    </xdr:from>
    <xdr:ext cx="360" cy="220862"/>
    <xdr:pic>
      <xdr:nvPicPr>
        <xdr:cNvPr id="1144" name="6 Imagen">
          <a:extLst>
            <a:ext uri="{FF2B5EF4-FFF2-40B4-BE49-F238E27FC236}">
              <a16:creationId xmlns:a16="http://schemas.microsoft.com/office/drawing/2014/main" id="{DD37363A-73AF-4127-9F30-EA79CEF51A57}"/>
            </a:ext>
          </a:extLst>
        </xdr:cNvPr>
        <xdr:cNvPicPr/>
      </xdr:nvPicPr>
      <xdr:blipFill>
        <a:blip xmlns:r="http://schemas.openxmlformats.org/officeDocument/2006/relationships" r:embed="rId1"/>
        <a:stretch/>
      </xdr:blipFill>
      <xdr:spPr>
        <a:xfrm>
          <a:off x="4924425" y="53821110"/>
          <a:ext cx="360" cy="220862"/>
        </a:xfrm>
        <a:prstGeom prst="rect">
          <a:avLst/>
        </a:prstGeom>
        <a:ln>
          <a:noFill/>
        </a:ln>
      </xdr:spPr>
    </xdr:pic>
    <xdr:clientData/>
  </xdr:oneCellAnchor>
  <xdr:oneCellAnchor>
    <xdr:from>
      <xdr:col>4</xdr:col>
      <xdr:colOff>0</xdr:colOff>
      <xdr:row>292</xdr:row>
      <xdr:rowOff>119160</xdr:rowOff>
    </xdr:from>
    <xdr:ext cx="360" cy="220862"/>
    <xdr:pic>
      <xdr:nvPicPr>
        <xdr:cNvPr id="1145" name="6 Imagen">
          <a:extLst>
            <a:ext uri="{FF2B5EF4-FFF2-40B4-BE49-F238E27FC236}">
              <a16:creationId xmlns:a16="http://schemas.microsoft.com/office/drawing/2014/main" id="{39CE8293-A3FD-47F1-A1B8-1F9A831E3837}"/>
            </a:ext>
          </a:extLst>
        </xdr:cNvPr>
        <xdr:cNvPicPr/>
      </xdr:nvPicPr>
      <xdr:blipFill>
        <a:blip xmlns:r="http://schemas.openxmlformats.org/officeDocument/2006/relationships" r:embed="rId1"/>
        <a:stretch/>
      </xdr:blipFill>
      <xdr:spPr>
        <a:xfrm>
          <a:off x="4924425" y="54049710"/>
          <a:ext cx="360" cy="220862"/>
        </a:xfrm>
        <a:prstGeom prst="rect">
          <a:avLst/>
        </a:prstGeom>
        <a:ln>
          <a:noFill/>
        </a:ln>
      </xdr:spPr>
    </xdr:pic>
    <xdr:clientData/>
  </xdr:oneCellAnchor>
  <xdr:oneCellAnchor>
    <xdr:from>
      <xdr:col>4</xdr:col>
      <xdr:colOff>0</xdr:colOff>
      <xdr:row>292</xdr:row>
      <xdr:rowOff>119160</xdr:rowOff>
    </xdr:from>
    <xdr:ext cx="360" cy="220862"/>
    <xdr:pic>
      <xdr:nvPicPr>
        <xdr:cNvPr id="1146" name="6 Imagen">
          <a:extLst>
            <a:ext uri="{FF2B5EF4-FFF2-40B4-BE49-F238E27FC236}">
              <a16:creationId xmlns:a16="http://schemas.microsoft.com/office/drawing/2014/main" id="{F3FA69F3-E224-4FFC-847B-F2CDA1206487}"/>
            </a:ext>
          </a:extLst>
        </xdr:cNvPr>
        <xdr:cNvPicPr/>
      </xdr:nvPicPr>
      <xdr:blipFill>
        <a:blip xmlns:r="http://schemas.openxmlformats.org/officeDocument/2006/relationships" r:embed="rId1"/>
        <a:stretch/>
      </xdr:blipFill>
      <xdr:spPr>
        <a:xfrm>
          <a:off x="4924425" y="54049710"/>
          <a:ext cx="360" cy="220862"/>
        </a:xfrm>
        <a:prstGeom prst="rect">
          <a:avLst/>
        </a:prstGeom>
        <a:ln>
          <a:noFill/>
        </a:ln>
      </xdr:spPr>
    </xdr:pic>
    <xdr:clientData/>
  </xdr:oneCellAnchor>
  <xdr:oneCellAnchor>
    <xdr:from>
      <xdr:col>4</xdr:col>
      <xdr:colOff>0</xdr:colOff>
      <xdr:row>293</xdr:row>
      <xdr:rowOff>119160</xdr:rowOff>
    </xdr:from>
    <xdr:ext cx="360" cy="220862"/>
    <xdr:pic>
      <xdr:nvPicPr>
        <xdr:cNvPr id="1147" name="6 Imagen">
          <a:extLst>
            <a:ext uri="{FF2B5EF4-FFF2-40B4-BE49-F238E27FC236}">
              <a16:creationId xmlns:a16="http://schemas.microsoft.com/office/drawing/2014/main" id="{2BC9AC2B-FC46-420A-9E81-2531B500046B}"/>
            </a:ext>
          </a:extLst>
        </xdr:cNvPr>
        <xdr:cNvPicPr/>
      </xdr:nvPicPr>
      <xdr:blipFill>
        <a:blip xmlns:r="http://schemas.openxmlformats.org/officeDocument/2006/relationships" r:embed="rId1"/>
        <a:stretch/>
      </xdr:blipFill>
      <xdr:spPr>
        <a:xfrm>
          <a:off x="4924425" y="54278310"/>
          <a:ext cx="360" cy="220862"/>
        </a:xfrm>
        <a:prstGeom prst="rect">
          <a:avLst/>
        </a:prstGeom>
        <a:ln>
          <a:noFill/>
        </a:ln>
      </xdr:spPr>
    </xdr:pic>
    <xdr:clientData/>
  </xdr:oneCellAnchor>
  <xdr:oneCellAnchor>
    <xdr:from>
      <xdr:col>4</xdr:col>
      <xdr:colOff>0</xdr:colOff>
      <xdr:row>293</xdr:row>
      <xdr:rowOff>119160</xdr:rowOff>
    </xdr:from>
    <xdr:ext cx="360" cy="220862"/>
    <xdr:pic>
      <xdr:nvPicPr>
        <xdr:cNvPr id="1148" name="6 Imagen">
          <a:extLst>
            <a:ext uri="{FF2B5EF4-FFF2-40B4-BE49-F238E27FC236}">
              <a16:creationId xmlns:a16="http://schemas.microsoft.com/office/drawing/2014/main" id="{044B6A10-BCC8-4F4B-BA01-6D86F0976712}"/>
            </a:ext>
          </a:extLst>
        </xdr:cNvPr>
        <xdr:cNvPicPr/>
      </xdr:nvPicPr>
      <xdr:blipFill>
        <a:blip xmlns:r="http://schemas.openxmlformats.org/officeDocument/2006/relationships" r:embed="rId1"/>
        <a:stretch/>
      </xdr:blipFill>
      <xdr:spPr>
        <a:xfrm>
          <a:off x="4924425" y="54278310"/>
          <a:ext cx="360" cy="220862"/>
        </a:xfrm>
        <a:prstGeom prst="rect">
          <a:avLst/>
        </a:prstGeom>
        <a:ln>
          <a:noFill/>
        </a:ln>
      </xdr:spPr>
    </xdr:pic>
    <xdr:clientData/>
  </xdr:oneCellAnchor>
  <xdr:oneCellAnchor>
    <xdr:from>
      <xdr:col>4</xdr:col>
      <xdr:colOff>0</xdr:colOff>
      <xdr:row>294</xdr:row>
      <xdr:rowOff>119160</xdr:rowOff>
    </xdr:from>
    <xdr:ext cx="360" cy="220862"/>
    <xdr:pic>
      <xdr:nvPicPr>
        <xdr:cNvPr id="1149" name="6 Imagen">
          <a:extLst>
            <a:ext uri="{FF2B5EF4-FFF2-40B4-BE49-F238E27FC236}">
              <a16:creationId xmlns:a16="http://schemas.microsoft.com/office/drawing/2014/main" id="{943CCAF8-66F9-4403-89BF-3D6B415D584E}"/>
            </a:ext>
          </a:extLst>
        </xdr:cNvPr>
        <xdr:cNvPicPr/>
      </xdr:nvPicPr>
      <xdr:blipFill>
        <a:blip xmlns:r="http://schemas.openxmlformats.org/officeDocument/2006/relationships" r:embed="rId1"/>
        <a:stretch/>
      </xdr:blipFill>
      <xdr:spPr>
        <a:xfrm>
          <a:off x="4924425" y="54506910"/>
          <a:ext cx="360" cy="220862"/>
        </a:xfrm>
        <a:prstGeom prst="rect">
          <a:avLst/>
        </a:prstGeom>
        <a:ln>
          <a:noFill/>
        </a:ln>
      </xdr:spPr>
    </xdr:pic>
    <xdr:clientData/>
  </xdr:oneCellAnchor>
  <xdr:oneCellAnchor>
    <xdr:from>
      <xdr:col>4</xdr:col>
      <xdr:colOff>0</xdr:colOff>
      <xdr:row>294</xdr:row>
      <xdr:rowOff>119160</xdr:rowOff>
    </xdr:from>
    <xdr:ext cx="360" cy="220862"/>
    <xdr:pic>
      <xdr:nvPicPr>
        <xdr:cNvPr id="1150" name="6 Imagen">
          <a:extLst>
            <a:ext uri="{FF2B5EF4-FFF2-40B4-BE49-F238E27FC236}">
              <a16:creationId xmlns:a16="http://schemas.microsoft.com/office/drawing/2014/main" id="{FAF58BF7-A931-4E74-B735-E93F771113B5}"/>
            </a:ext>
          </a:extLst>
        </xdr:cNvPr>
        <xdr:cNvPicPr/>
      </xdr:nvPicPr>
      <xdr:blipFill>
        <a:blip xmlns:r="http://schemas.openxmlformats.org/officeDocument/2006/relationships" r:embed="rId1"/>
        <a:stretch/>
      </xdr:blipFill>
      <xdr:spPr>
        <a:xfrm>
          <a:off x="4924425" y="54506910"/>
          <a:ext cx="360" cy="220862"/>
        </a:xfrm>
        <a:prstGeom prst="rect">
          <a:avLst/>
        </a:prstGeom>
        <a:ln>
          <a:noFill/>
        </a:ln>
      </xdr:spPr>
    </xdr:pic>
    <xdr:clientData/>
  </xdr:oneCellAnchor>
  <xdr:oneCellAnchor>
    <xdr:from>
      <xdr:col>4</xdr:col>
      <xdr:colOff>0</xdr:colOff>
      <xdr:row>295</xdr:row>
      <xdr:rowOff>119160</xdr:rowOff>
    </xdr:from>
    <xdr:ext cx="360" cy="220862"/>
    <xdr:pic>
      <xdr:nvPicPr>
        <xdr:cNvPr id="1151" name="6 Imagen">
          <a:extLst>
            <a:ext uri="{FF2B5EF4-FFF2-40B4-BE49-F238E27FC236}">
              <a16:creationId xmlns:a16="http://schemas.microsoft.com/office/drawing/2014/main" id="{FB2EFEAF-83E4-4E23-A947-5A11F52450AB}"/>
            </a:ext>
          </a:extLst>
        </xdr:cNvPr>
        <xdr:cNvPicPr/>
      </xdr:nvPicPr>
      <xdr:blipFill>
        <a:blip xmlns:r="http://schemas.openxmlformats.org/officeDocument/2006/relationships" r:embed="rId1"/>
        <a:stretch/>
      </xdr:blipFill>
      <xdr:spPr>
        <a:xfrm>
          <a:off x="4924425" y="54735510"/>
          <a:ext cx="360" cy="220862"/>
        </a:xfrm>
        <a:prstGeom prst="rect">
          <a:avLst/>
        </a:prstGeom>
        <a:ln>
          <a:noFill/>
        </a:ln>
      </xdr:spPr>
    </xdr:pic>
    <xdr:clientData/>
  </xdr:oneCellAnchor>
  <xdr:oneCellAnchor>
    <xdr:from>
      <xdr:col>4</xdr:col>
      <xdr:colOff>0</xdr:colOff>
      <xdr:row>295</xdr:row>
      <xdr:rowOff>119160</xdr:rowOff>
    </xdr:from>
    <xdr:ext cx="360" cy="220862"/>
    <xdr:pic>
      <xdr:nvPicPr>
        <xdr:cNvPr id="1152" name="6 Imagen">
          <a:extLst>
            <a:ext uri="{FF2B5EF4-FFF2-40B4-BE49-F238E27FC236}">
              <a16:creationId xmlns:a16="http://schemas.microsoft.com/office/drawing/2014/main" id="{5A0F1725-CC5A-4A26-A47F-A05A4C1D4ACD}"/>
            </a:ext>
          </a:extLst>
        </xdr:cNvPr>
        <xdr:cNvPicPr/>
      </xdr:nvPicPr>
      <xdr:blipFill>
        <a:blip xmlns:r="http://schemas.openxmlformats.org/officeDocument/2006/relationships" r:embed="rId1"/>
        <a:stretch/>
      </xdr:blipFill>
      <xdr:spPr>
        <a:xfrm>
          <a:off x="4924425" y="54735510"/>
          <a:ext cx="360" cy="220862"/>
        </a:xfrm>
        <a:prstGeom prst="rect">
          <a:avLst/>
        </a:prstGeom>
        <a:ln>
          <a:noFill/>
        </a:ln>
      </xdr:spPr>
    </xdr:pic>
    <xdr:clientData/>
  </xdr:oneCellAnchor>
  <xdr:oneCellAnchor>
    <xdr:from>
      <xdr:col>4</xdr:col>
      <xdr:colOff>0</xdr:colOff>
      <xdr:row>296</xdr:row>
      <xdr:rowOff>119160</xdr:rowOff>
    </xdr:from>
    <xdr:ext cx="360" cy="220862"/>
    <xdr:pic>
      <xdr:nvPicPr>
        <xdr:cNvPr id="1153" name="6 Imagen">
          <a:extLst>
            <a:ext uri="{FF2B5EF4-FFF2-40B4-BE49-F238E27FC236}">
              <a16:creationId xmlns:a16="http://schemas.microsoft.com/office/drawing/2014/main" id="{8FC0C1D1-0520-4397-ACAF-1895C61F39C3}"/>
            </a:ext>
          </a:extLst>
        </xdr:cNvPr>
        <xdr:cNvPicPr/>
      </xdr:nvPicPr>
      <xdr:blipFill>
        <a:blip xmlns:r="http://schemas.openxmlformats.org/officeDocument/2006/relationships" r:embed="rId1"/>
        <a:stretch/>
      </xdr:blipFill>
      <xdr:spPr>
        <a:xfrm>
          <a:off x="4924425" y="54964110"/>
          <a:ext cx="360" cy="220862"/>
        </a:xfrm>
        <a:prstGeom prst="rect">
          <a:avLst/>
        </a:prstGeom>
        <a:ln>
          <a:noFill/>
        </a:ln>
      </xdr:spPr>
    </xdr:pic>
    <xdr:clientData/>
  </xdr:oneCellAnchor>
  <xdr:oneCellAnchor>
    <xdr:from>
      <xdr:col>4</xdr:col>
      <xdr:colOff>0</xdr:colOff>
      <xdr:row>296</xdr:row>
      <xdr:rowOff>119160</xdr:rowOff>
    </xdr:from>
    <xdr:ext cx="360" cy="220862"/>
    <xdr:pic>
      <xdr:nvPicPr>
        <xdr:cNvPr id="1154" name="6 Imagen">
          <a:extLst>
            <a:ext uri="{FF2B5EF4-FFF2-40B4-BE49-F238E27FC236}">
              <a16:creationId xmlns:a16="http://schemas.microsoft.com/office/drawing/2014/main" id="{0545AA39-87A7-4898-BF63-1C37F5586D44}"/>
            </a:ext>
          </a:extLst>
        </xdr:cNvPr>
        <xdr:cNvPicPr/>
      </xdr:nvPicPr>
      <xdr:blipFill>
        <a:blip xmlns:r="http://schemas.openxmlformats.org/officeDocument/2006/relationships" r:embed="rId1"/>
        <a:stretch/>
      </xdr:blipFill>
      <xdr:spPr>
        <a:xfrm>
          <a:off x="4924425" y="54964110"/>
          <a:ext cx="360" cy="220862"/>
        </a:xfrm>
        <a:prstGeom prst="rect">
          <a:avLst/>
        </a:prstGeom>
        <a:ln>
          <a:noFill/>
        </a:ln>
      </xdr:spPr>
    </xdr:pic>
    <xdr:clientData/>
  </xdr:oneCellAnchor>
  <xdr:oneCellAnchor>
    <xdr:from>
      <xdr:col>4</xdr:col>
      <xdr:colOff>0</xdr:colOff>
      <xdr:row>300</xdr:row>
      <xdr:rowOff>119160</xdr:rowOff>
    </xdr:from>
    <xdr:ext cx="360" cy="220862"/>
    <xdr:pic>
      <xdr:nvPicPr>
        <xdr:cNvPr id="1155" name="6 Imagen">
          <a:extLst>
            <a:ext uri="{FF2B5EF4-FFF2-40B4-BE49-F238E27FC236}">
              <a16:creationId xmlns:a16="http://schemas.microsoft.com/office/drawing/2014/main" id="{96234EDC-32B9-4896-B20C-ADCF168BDA5D}"/>
            </a:ext>
          </a:extLst>
        </xdr:cNvPr>
        <xdr:cNvPicPr/>
      </xdr:nvPicPr>
      <xdr:blipFill>
        <a:blip xmlns:r="http://schemas.openxmlformats.org/officeDocument/2006/relationships" r:embed="rId1"/>
        <a:stretch/>
      </xdr:blipFill>
      <xdr:spPr>
        <a:xfrm>
          <a:off x="4924425" y="55145085"/>
          <a:ext cx="360" cy="220862"/>
        </a:xfrm>
        <a:prstGeom prst="rect">
          <a:avLst/>
        </a:prstGeom>
        <a:ln>
          <a:noFill/>
        </a:ln>
      </xdr:spPr>
    </xdr:pic>
    <xdr:clientData/>
  </xdr:oneCellAnchor>
  <xdr:oneCellAnchor>
    <xdr:from>
      <xdr:col>4</xdr:col>
      <xdr:colOff>0</xdr:colOff>
      <xdr:row>300</xdr:row>
      <xdr:rowOff>119160</xdr:rowOff>
    </xdr:from>
    <xdr:ext cx="360" cy="220862"/>
    <xdr:pic>
      <xdr:nvPicPr>
        <xdr:cNvPr id="1156" name="6 Imagen">
          <a:extLst>
            <a:ext uri="{FF2B5EF4-FFF2-40B4-BE49-F238E27FC236}">
              <a16:creationId xmlns:a16="http://schemas.microsoft.com/office/drawing/2014/main" id="{B3D89222-06EC-44FD-868F-7D4A12903AAF}"/>
            </a:ext>
          </a:extLst>
        </xdr:cNvPr>
        <xdr:cNvPicPr/>
      </xdr:nvPicPr>
      <xdr:blipFill>
        <a:blip xmlns:r="http://schemas.openxmlformats.org/officeDocument/2006/relationships" r:embed="rId1"/>
        <a:stretch/>
      </xdr:blipFill>
      <xdr:spPr>
        <a:xfrm>
          <a:off x="4924425" y="55145085"/>
          <a:ext cx="360" cy="220862"/>
        </a:xfrm>
        <a:prstGeom prst="rect">
          <a:avLst/>
        </a:prstGeom>
        <a:ln>
          <a:noFill/>
        </a:ln>
      </xdr:spPr>
    </xdr:pic>
    <xdr:clientData/>
  </xdr:oneCellAnchor>
  <xdr:oneCellAnchor>
    <xdr:from>
      <xdr:col>4</xdr:col>
      <xdr:colOff>0</xdr:colOff>
      <xdr:row>301</xdr:row>
      <xdr:rowOff>119160</xdr:rowOff>
    </xdr:from>
    <xdr:ext cx="360" cy="220862"/>
    <xdr:pic>
      <xdr:nvPicPr>
        <xdr:cNvPr id="1157" name="6 Imagen">
          <a:extLst>
            <a:ext uri="{FF2B5EF4-FFF2-40B4-BE49-F238E27FC236}">
              <a16:creationId xmlns:a16="http://schemas.microsoft.com/office/drawing/2014/main" id="{BF0B8EB9-F2DE-409F-AC97-DCBCE909653B}"/>
            </a:ext>
          </a:extLst>
        </xdr:cNvPr>
        <xdr:cNvPicPr/>
      </xdr:nvPicPr>
      <xdr:blipFill>
        <a:blip xmlns:r="http://schemas.openxmlformats.org/officeDocument/2006/relationships" r:embed="rId1"/>
        <a:stretch/>
      </xdr:blipFill>
      <xdr:spPr>
        <a:xfrm>
          <a:off x="4924425" y="55326060"/>
          <a:ext cx="360" cy="220862"/>
        </a:xfrm>
        <a:prstGeom prst="rect">
          <a:avLst/>
        </a:prstGeom>
        <a:ln>
          <a:noFill/>
        </a:ln>
      </xdr:spPr>
    </xdr:pic>
    <xdr:clientData/>
  </xdr:oneCellAnchor>
  <xdr:oneCellAnchor>
    <xdr:from>
      <xdr:col>4</xdr:col>
      <xdr:colOff>0</xdr:colOff>
      <xdr:row>301</xdr:row>
      <xdr:rowOff>119160</xdr:rowOff>
    </xdr:from>
    <xdr:ext cx="360" cy="220862"/>
    <xdr:pic>
      <xdr:nvPicPr>
        <xdr:cNvPr id="1158" name="6 Imagen">
          <a:extLst>
            <a:ext uri="{FF2B5EF4-FFF2-40B4-BE49-F238E27FC236}">
              <a16:creationId xmlns:a16="http://schemas.microsoft.com/office/drawing/2014/main" id="{C504E086-D3D8-4AEB-80A2-C0F87EEEAF11}"/>
            </a:ext>
          </a:extLst>
        </xdr:cNvPr>
        <xdr:cNvPicPr/>
      </xdr:nvPicPr>
      <xdr:blipFill>
        <a:blip xmlns:r="http://schemas.openxmlformats.org/officeDocument/2006/relationships" r:embed="rId1"/>
        <a:stretch/>
      </xdr:blipFill>
      <xdr:spPr>
        <a:xfrm>
          <a:off x="4924425" y="55326060"/>
          <a:ext cx="360" cy="220862"/>
        </a:xfrm>
        <a:prstGeom prst="rect">
          <a:avLst/>
        </a:prstGeom>
        <a:ln>
          <a:noFill/>
        </a:ln>
      </xdr:spPr>
    </xdr:pic>
    <xdr:clientData/>
  </xdr:oneCellAnchor>
  <xdr:oneCellAnchor>
    <xdr:from>
      <xdr:col>4</xdr:col>
      <xdr:colOff>0</xdr:colOff>
      <xdr:row>302</xdr:row>
      <xdr:rowOff>119160</xdr:rowOff>
    </xdr:from>
    <xdr:ext cx="360" cy="220862"/>
    <xdr:pic>
      <xdr:nvPicPr>
        <xdr:cNvPr id="1159" name="6 Imagen">
          <a:extLst>
            <a:ext uri="{FF2B5EF4-FFF2-40B4-BE49-F238E27FC236}">
              <a16:creationId xmlns:a16="http://schemas.microsoft.com/office/drawing/2014/main" id="{92A35E87-533E-426C-9423-2460DCF0B490}"/>
            </a:ext>
          </a:extLst>
        </xdr:cNvPr>
        <xdr:cNvPicPr/>
      </xdr:nvPicPr>
      <xdr:blipFill>
        <a:blip xmlns:r="http://schemas.openxmlformats.org/officeDocument/2006/relationships" r:embed="rId1"/>
        <a:stretch/>
      </xdr:blipFill>
      <xdr:spPr>
        <a:xfrm>
          <a:off x="4924425" y="55507035"/>
          <a:ext cx="360" cy="220862"/>
        </a:xfrm>
        <a:prstGeom prst="rect">
          <a:avLst/>
        </a:prstGeom>
        <a:ln>
          <a:noFill/>
        </a:ln>
      </xdr:spPr>
    </xdr:pic>
    <xdr:clientData/>
  </xdr:oneCellAnchor>
  <xdr:oneCellAnchor>
    <xdr:from>
      <xdr:col>6</xdr:col>
      <xdr:colOff>0</xdr:colOff>
      <xdr:row>250</xdr:row>
      <xdr:rowOff>124560</xdr:rowOff>
    </xdr:from>
    <xdr:ext cx="360" cy="254855"/>
    <xdr:pic>
      <xdr:nvPicPr>
        <xdr:cNvPr id="18" name="6 Imagen">
          <a:extLst>
            <a:ext uri="{FF2B5EF4-FFF2-40B4-BE49-F238E27FC236}">
              <a16:creationId xmlns:a16="http://schemas.microsoft.com/office/drawing/2014/main" id="{CAE3E75D-4362-4EF1-8691-CA23A84721B0}"/>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250</xdr:row>
      <xdr:rowOff>119160</xdr:rowOff>
    </xdr:from>
    <xdr:ext cx="360" cy="216575"/>
    <xdr:pic>
      <xdr:nvPicPr>
        <xdr:cNvPr id="19" name="6 Imagen">
          <a:extLst>
            <a:ext uri="{FF2B5EF4-FFF2-40B4-BE49-F238E27FC236}">
              <a16:creationId xmlns:a16="http://schemas.microsoft.com/office/drawing/2014/main" id="{0A102CF5-5ABC-49E1-ABC3-E0B09E6B3217}"/>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251</xdr:row>
      <xdr:rowOff>124560</xdr:rowOff>
    </xdr:from>
    <xdr:ext cx="360" cy="254855"/>
    <xdr:pic>
      <xdr:nvPicPr>
        <xdr:cNvPr id="120" name="6 Imagen">
          <a:extLst>
            <a:ext uri="{FF2B5EF4-FFF2-40B4-BE49-F238E27FC236}">
              <a16:creationId xmlns:a16="http://schemas.microsoft.com/office/drawing/2014/main" id="{2DA15C96-C259-4017-9DB2-A02318A826DC}"/>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251</xdr:row>
      <xdr:rowOff>119160</xdr:rowOff>
    </xdr:from>
    <xdr:ext cx="360" cy="216575"/>
    <xdr:pic>
      <xdr:nvPicPr>
        <xdr:cNvPr id="121" name="6 Imagen">
          <a:extLst>
            <a:ext uri="{FF2B5EF4-FFF2-40B4-BE49-F238E27FC236}">
              <a16:creationId xmlns:a16="http://schemas.microsoft.com/office/drawing/2014/main" id="{420682FB-ED33-4779-8B2C-4EC06A297D46}"/>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250</xdr:row>
      <xdr:rowOff>124560</xdr:rowOff>
    </xdr:from>
    <xdr:ext cx="360" cy="254855"/>
    <xdr:pic>
      <xdr:nvPicPr>
        <xdr:cNvPr id="124" name="6 Imagen">
          <a:extLst>
            <a:ext uri="{FF2B5EF4-FFF2-40B4-BE49-F238E27FC236}">
              <a16:creationId xmlns:a16="http://schemas.microsoft.com/office/drawing/2014/main" id="{E1A48128-A0B8-4710-B8A1-A9C8D3E04F9E}"/>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250</xdr:row>
      <xdr:rowOff>119160</xdr:rowOff>
    </xdr:from>
    <xdr:ext cx="360" cy="216575"/>
    <xdr:pic>
      <xdr:nvPicPr>
        <xdr:cNvPr id="586" name="6 Imagen">
          <a:extLst>
            <a:ext uri="{FF2B5EF4-FFF2-40B4-BE49-F238E27FC236}">
              <a16:creationId xmlns:a16="http://schemas.microsoft.com/office/drawing/2014/main" id="{E778F165-7BAC-4516-A550-3DC553514C39}"/>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594" name="6 Imagen">
          <a:extLst>
            <a:ext uri="{FF2B5EF4-FFF2-40B4-BE49-F238E27FC236}">
              <a16:creationId xmlns:a16="http://schemas.microsoft.com/office/drawing/2014/main" id="{CE40881F-B1BF-4FAF-8870-A6309D9040E8}"/>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1122" name="6 Imagen">
          <a:extLst>
            <a:ext uri="{FF2B5EF4-FFF2-40B4-BE49-F238E27FC236}">
              <a16:creationId xmlns:a16="http://schemas.microsoft.com/office/drawing/2014/main" id="{7E4C86F3-68CA-4611-8172-F2E7C03BF430}"/>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1123" name="6 Imagen">
          <a:extLst>
            <a:ext uri="{FF2B5EF4-FFF2-40B4-BE49-F238E27FC236}">
              <a16:creationId xmlns:a16="http://schemas.microsoft.com/office/drawing/2014/main" id="{996735E8-CB58-4DAB-AA85-D5FF2100F729}"/>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1160" name="6 Imagen">
          <a:extLst>
            <a:ext uri="{FF2B5EF4-FFF2-40B4-BE49-F238E27FC236}">
              <a16:creationId xmlns:a16="http://schemas.microsoft.com/office/drawing/2014/main" id="{2F5F2175-CA9A-45C0-BEC8-AB91D22FD7ED}"/>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6</xdr:col>
      <xdr:colOff>0</xdr:colOff>
      <xdr:row>251</xdr:row>
      <xdr:rowOff>124560</xdr:rowOff>
    </xdr:from>
    <xdr:ext cx="360" cy="254855"/>
    <xdr:pic>
      <xdr:nvPicPr>
        <xdr:cNvPr id="1162" name="6 Imagen">
          <a:extLst>
            <a:ext uri="{FF2B5EF4-FFF2-40B4-BE49-F238E27FC236}">
              <a16:creationId xmlns:a16="http://schemas.microsoft.com/office/drawing/2014/main" id="{B2AD3EBC-268C-4590-8483-B17959C4CC98}"/>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251</xdr:row>
      <xdr:rowOff>119160</xdr:rowOff>
    </xdr:from>
    <xdr:ext cx="360" cy="216575"/>
    <xdr:pic>
      <xdr:nvPicPr>
        <xdr:cNvPr id="1163" name="6 Imagen">
          <a:extLst>
            <a:ext uri="{FF2B5EF4-FFF2-40B4-BE49-F238E27FC236}">
              <a16:creationId xmlns:a16="http://schemas.microsoft.com/office/drawing/2014/main" id="{D972EA2A-36EB-4E15-950C-6937D93E9B69}"/>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1164" name="6 Imagen">
          <a:extLst>
            <a:ext uri="{FF2B5EF4-FFF2-40B4-BE49-F238E27FC236}">
              <a16:creationId xmlns:a16="http://schemas.microsoft.com/office/drawing/2014/main" id="{F3814FC3-9B2A-4F91-B240-DAE12A6D71A8}"/>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1165" name="6 Imagen">
          <a:extLst>
            <a:ext uri="{FF2B5EF4-FFF2-40B4-BE49-F238E27FC236}">
              <a16:creationId xmlns:a16="http://schemas.microsoft.com/office/drawing/2014/main" id="{766F4C06-B862-4EAE-8149-08B211F960CB}"/>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1166" name="6 Imagen">
          <a:extLst>
            <a:ext uri="{FF2B5EF4-FFF2-40B4-BE49-F238E27FC236}">
              <a16:creationId xmlns:a16="http://schemas.microsoft.com/office/drawing/2014/main" id="{15DE7197-EEF9-465F-9D74-6FD4F551AC53}"/>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1167" name="6 Imagen">
          <a:extLst>
            <a:ext uri="{FF2B5EF4-FFF2-40B4-BE49-F238E27FC236}">
              <a16:creationId xmlns:a16="http://schemas.microsoft.com/office/drawing/2014/main" id="{B14AAD94-9061-4B81-8990-239CDE32E173}"/>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168" name="6 Imagen">
          <a:extLst>
            <a:ext uri="{FF2B5EF4-FFF2-40B4-BE49-F238E27FC236}">
              <a16:creationId xmlns:a16="http://schemas.microsoft.com/office/drawing/2014/main" id="{496DD166-0FD7-4A39-B7BC-DA2ED96C4327}"/>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169" name="6 Imagen">
          <a:extLst>
            <a:ext uri="{FF2B5EF4-FFF2-40B4-BE49-F238E27FC236}">
              <a16:creationId xmlns:a16="http://schemas.microsoft.com/office/drawing/2014/main" id="{8CED5238-8780-44F8-8C65-8B3822FAE8F8}"/>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170" name="6 Imagen">
          <a:extLst>
            <a:ext uri="{FF2B5EF4-FFF2-40B4-BE49-F238E27FC236}">
              <a16:creationId xmlns:a16="http://schemas.microsoft.com/office/drawing/2014/main" id="{46679C82-6EF5-46F8-9DB5-A3E8736A2A25}"/>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171" name="6 Imagen">
          <a:extLst>
            <a:ext uri="{FF2B5EF4-FFF2-40B4-BE49-F238E27FC236}">
              <a16:creationId xmlns:a16="http://schemas.microsoft.com/office/drawing/2014/main" id="{D2745F5E-0EAA-409C-8FBF-5B53067A21E6}"/>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252</xdr:row>
      <xdr:rowOff>119160</xdr:rowOff>
    </xdr:from>
    <xdr:ext cx="360" cy="216575"/>
    <xdr:pic>
      <xdr:nvPicPr>
        <xdr:cNvPr id="1172" name="6 Imagen">
          <a:extLst>
            <a:ext uri="{FF2B5EF4-FFF2-40B4-BE49-F238E27FC236}">
              <a16:creationId xmlns:a16="http://schemas.microsoft.com/office/drawing/2014/main" id="{C329E7AF-4640-49FC-9970-656CFD3B215F}"/>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1173" name="6 Imagen">
          <a:extLst>
            <a:ext uri="{FF2B5EF4-FFF2-40B4-BE49-F238E27FC236}">
              <a16:creationId xmlns:a16="http://schemas.microsoft.com/office/drawing/2014/main" id="{269CF089-D07C-4AAA-B2C2-0E4DC3AFD8CA}"/>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1174" name="6 Imagen">
          <a:extLst>
            <a:ext uri="{FF2B5EF4-FFF2-40B4-BE49-F238E27FC236}">
              <a16:creationId xmlns:a16="http://schemas.microsoft.com/office/drawing/2014/main" id="{969E463B-F205-4F72-A3B4-459B2A0B2BD1}"/>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175" name="6 Imagen">
          <a:extLst>
            <a:ext uri="{FF2B5EF4-FFF2-40B4-BE49-F238E27FC236}">
              <a16:creationId xmlns:a16="http://schemas.microsoft.com/office/drawing/2014/main" id="{D98FEC20-77F8-467B-93F1-37A9F2D7A85C}"/>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176" name="6 Imagen">
          <a:extLst>
            <a:ext uri="{FF2B5EF4-FFF2-40B4-BE49-F238E27FC236}">
              <a16:creationId xmlns:a16="http://schemas.microsoft.com/office/drawing/2014/main" id="{A876609A-5D9B-4FB3-B64B-3760E6882E4B}"/>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252</xdr:row>
      <xdr:rowOff>119160</xdr:rowOff>
    </xdr:from>
    <xdr:ext cx="360" cy="216575"/>
    <xdr:pic>
      <xdr:nvPicPr>
        <xdr:cNvPr id="1177" name="6 Imagen">
          <a:extLst>
            <a:ext uri="{FF2B5EF4-FFF2-40B4-BE49-F238E27FC236}">
              <a16:creationId xmlns:a16="http://schemas.microsoft.com/office/drawing/2014/main" id="{61FE228E-D98A-40FF-B92D-F493082DA37B}"/>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1178" name="6 Imagen">
          <a:extLst>
            <a:ext uri="{FF2B5EF4-FFF2-40B4-BE49-F238E27FC236}">
              <a16:creationId xmlns:a16="http://schemas.microsoft.com/office/drawing/2014/main" id="{7863815E-13F8-4BD3-BC9B-3ED84B72EA44}"/>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1179" name="6 Imagen">
          <a:extLst>
            <a:ext uri="{FF2B5EF4-FFF2-40B4-BE49-F238E27FC236}">
              <a16:creationId xmlns:a16="http://schemas.microsoft.com/office/drawing/2014/main" id="{6C77CA64-A6B1-4746-B3BA-6E64BCF26214}"/>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1180" name="6 Imagen">
          <a:extLst>
            <a:ext uri="{FF2B5EF4-FFF2-40B4-BE49-F238E27FC236}">
              <a16:creationId xmlns:a16="http://schemas.microsoft.com/office/drawing/2014/main" id="{D5854145-57AA-4EF6-9D1D-24F96F675AD4}"/>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1181" name="6 Imagen">
          <a:extLst>
            <a:ext uri="{FF2B5EF4-FFF2-40B4-BE49-F238E27FC236}">
              <a16:creationId xmlns:a16="http://schemas.microsoft.com/office/drawing/2014/main" id="{0FEC1F4F-4BEA-4EE0-B929-818EFF660B4D}"/>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182" name="6 Imagen">
          <a:extLst>
            <a:ext uri="{FF2B5EF4-FFF2-40B4-BE49-F238E27FC236}">
              <a16:creationId xmlns:a16="http://schemas.microsoft.com/office/drawing/2014/main" id="{E2A321A5-58AB-4CEC-87D3-AD099990E9B9}"/>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183" name="6 Imagen">
          <a:extLst>
            <a:ext uri="{FF2B5EF4-FFF2-40B4-BE49-F238E27FC236}">
              <a16:creationId xmlns:a16="http://schemas.microsoft.com/office/drawing/2014/main" id="{388DED5C-14A2-416D-B91F-D21C70145EB5}"/>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184" name="6 Imagen">
          <a:extLst>
            <a:ext uri="{FF2B5EF4-FFF2-40B4-BE49-F238E27FC236}">
              <a16:creationId xmlns:a16="http://schemas.microsoft.com/office/drawing/2014/main" id="{8A78B886-2E27-40CB-A375-313C80F51124}"/>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185" name="6 Imagen">
          <a:extLst>
            <a:ext uri="{FF2B5EF4-FFF2-40B4-BE49-F238E27FC236}">
              <a16:creationId xmlns:a16="http://schemas.microsoft.com/office/drawing/2014/main" id="{CDE979CC-8D4B-44E8-9967-36B04B57C266}"/>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186" name="6 Imagen">
          <a:extLst>
            <a:ext uri="{FF2B5EF4-FFF2-40B4-BE49-F238E27FC236}">
              <a16:creationId xmlns:a16="http://schemas.microsoft.com/office/drawing/2014/main" id="{809299B5-E7EA-40BB-955F-26493F183EE3}"/>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187" name="6 Imagen">
          <a:extLst>
            <a:ext uri="{FF2B5EF4-FFF2-40B4-BE49-F238E27FC236}">
              <a16:creationId xmlns:a16="http://schemas.microsoft.com/office/drawing/2014/main" id="{2AD85955-7728-4368-86B1-D320E19449E4}"/>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253</xdr:row>
      <xdr:rowOff>119160</xdr:rowOff>
    </xdr:from>
    <xdr:ext cx="360" cy="216575"/>
    <xdr:pic>
      <xdr:nvPicPr>
        <xdr:cNvPr id="1188" name="6 Imagen">
          <a:extLst>
            <a:ext uri="{FF2B5EF4-FFF2-40B4-BE49-F238E27FC236}">
              <a16:creationId xmlns:a16="http://schemas.microsoft.com/office/drawing/2014/main" id="{80F2A989-CE7E-4856-90C1-6C5158A5B67D}"/>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1189" name="6 Imagen">
          <a:extLst>
            <a:ext uri="{FF2B5EF4-FFF2-40B4-BE49-F238E27FC236}">
              <a16:creationId xmlns:a16="http://schemas.microsoft.com/office/drawing/2014/main" id="{7961D83C-3E32-49FB-9D97-8C58CC405EF9}"/>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1190" name="6 Imagen">
          <a:extLst>
            <a:ext uri="{FF2B5EF4-FFF2-40B4-BE49-F238E27FC236}">
              <a16:creationId xmlns:a16="http://schemas.microsoft.com/office/drawing/2014/main" id="{D00DAEDD-C8AA-4050-9B34-F8FF6C89CB72}"/>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191" name="6 Imagen">
          <a:extLst>
            <a:ext uri="{FF2B5EF4-FFF2-40B4-BE49-F238E27FC236}">
              <a16:creationId xmlns:a16="http://schemas.microsoft.com/office/drawing/2014/main" id="{1CE05B7E-911D-40CF-A8E2-5AE1D1F045A8}"/>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192" name="6 Imagen">
          <a:extLst>
            <a:ext uri="{FF2B5EF4-FFF2-40B4-BE49-F238E27FC236}">
              <a16:creationId xmlns:a16="http://schemas.microsoft.com/office/drawing/2014/main" id="{4DB0DF1B-4CB3-4E15-85B2-2DA11CD14478}"/>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253</xdr:row>
      <xdr:rowOff>119160</xdr:rowOff>
    </xdr:from>
    <xdr:ext cx="360" cy="216575"/>
    <xdr:pic>
      <xdr:nvPicPr>
        <xdr:cNvPr id="1193" name="6 Imagen">
          <a:extLst>
            <a:ext uri="{FF2B5EF4-FFF2-40B4-BE49-F238E27FC236}">
              <a16:creationId xmlns:a16="http://schemas.microsoft.com/office/drawing/2014/main" id="{EEB4F2B8-6EA1-4FBE-A178-88CB715B2335}"/>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1194" name="6 Imagen">
          <a:extLst>
            <a:ext uri="{FF2B5EF4-FFF2-40B4-BE49-F238E27FC236}">
              <a16:creationId xmlns:a16="http://schemas.microsoft.com/office/drawing/2014/main" id="{8EFDC8DC-A3BC-4F7E-BE26-C706E81E0E4C}"/>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1195" name="6 Imagen">
          <a:extLst>
            <a:ext uri="{FF2B5EF4-FFF2-40B4-BE49-F238E27FC236}">
              <a16:creationId xmlns:a16="http://schemas.microsoft.com/office/drawing/2014/main" id="{7BA03FE1-CC52-4E86-812A-A483BFC0A136}"/>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1196" name="6 Imagen">
          <a:extLst>
            <a:ext uri="{FF2B5EF4-FFF2-40B4-BE49-F238E27FC236}">
              <a16:creationId xmlns:a16="http://schemas.microsoft.com/office/drawing/2014/main" id="{CBC24652-597A-48D1-8D93-AE8435D83ECF}"/>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1197" name="6 Imagen">
          <a:extLst>
            <a:ext uri="{FF2B5EF4-FFF2-40B4-BE49-F238E27FC236}">
              <a16:creationId xmlns:a16="http://schemas.microsoft.com/office/drawing/2014/main" id="{B1DD4F7E-AE3D-4998-9639-DE22C58C220B}"/>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198" name="6 Imagen">
          <a:extLst>
            <a:ext uri="{FF2B5EF4-FFF2-40B4-BE49-F238E27FC236}">
              <a16:creationId xmlns:a16="http://schemas.microsoft.com/office/drawing/2014/main" id="{CB491D23-991B-40CD-BB1C-8636DA35A5BC}"/>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199" name="6 Imagen">
          <a:extLst>
            <a:ext uri="{FF2B5EF4-FFF2-40B4-BE49-F238E27FC236}">
              <a16:creationId xmlns:a16="http://schemas.microsoft.com/office/drawing/2014/main" id="{C84843C1-99BB-46D5-A26F-5E17ABC7E3E8}"/>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200" name="6 Imagen">
          <a:extLst>
            <a:ext uri="{FF2B5EF4-FFF2-40B4-BE49-F238E27FC236}">
              <a16:creationId xmlns:a16="http://schemas.microsoft.com/office/drawing/2014/main" id="{8F707484-9A0D-48EB-B4D7-CCBCD38BB879}"/>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201" name="6 Imagen">
          <a:extLst>
            <a:ext uri="{FF2B5EF4-FFF2-40B4-BE49-F238E27FC236}">
              <a16:creationId xmlns:a16="http://schemas.microsoft.com/office/drawing/2014/main" id="{561AA8AD-EE18-433C-A66A-562DD963BF93}"/>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202" name="6 Imagen">
          <a:extLst>
            <a:ext uri="{FF2B5EF4-FFF2-40B4-BE49-F238E27FC236}">
              <a16:creationId xmlns:a16="http://schemas.microsoft.com/office/drawing/2014/main" id="{0FF47863-43DC-4080-BFF6-56A32F4100DC}"/>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203" name="6 Imagen">
          <a:extLst>
            <a:ext uri="{FF2B5EF4-FFF2-40B4-BE49-F238E27FC236}">
              <a16:creationId xmlns:a16="http://schemas.microsoft.com/office/drawing/2014/main" id="{30E5479C-98E6-4BAC-BF1A-E02B697F34AF}"/>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254</xdr:row>
      <xdr:rowOff>119160</xdr:rowOff>
    </xdr:from>
    <xdr:ext cx="360" cy="216575"/>
    <xdr:pic>
      <xdr:nvPicPr>
        <xdr:cNvPr id="1204" name="6 Imagen">
          <a:extLst>
            <a:ext uri="{FF2B5EF4-FFF2-40B4-BE49-F238E27FC236}">
              <a16:creationId xmlns:a16="http://schemas.microsoft.com/office/drawing/2014/main" id="{61207FC4-7CE1-4169-ABA0-CEE087590A37}"/>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1205" name="6 Imagen">
          <a:extLst>
            <a:ext uri="{FF2B5EF4-FFF2-40B4-BE49-F238E27FC236}">
              <a16:creationId xmlns:a16="http://schemas.microsoft.com/office/drawing/2014/main" id="{E373FD9E-1599-4C6B-BEB2-C9FA825E88A5}"/>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1206" name="6 Imagen">
          <a:extLst>
            <a:ext uri="{FF2B5EF4-FFF2-40B4-BE49-F238E27FC236}">
              <a16:creationId xmlns:a16="http://schemas.microsoft.com/office/drawing/2014/main" id="{C82BA58A-EE9B-468F-8B8E-94B49CF2E230}"/>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207" name="6 Imagen">
          <a:extLst>
            <a:ext uri="{FF2B5EF4-FFF2-40B4-BE49-F238E27FC236}">
              <a16:creationId xmlns:a16="http://schemas.microsoft.com/office/drawing/2014/main" id="{2C1AED7B-3D30-4DF0-97E3-2D6E1E07B370}"/>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208" name="6 Imagen">
          <a:extLst>
            <a:ext uri="{FF2B5EF4-FFF2-40B4-BE49-F238E27FC236}">
              <a16:creationId xmlns:a16="http://schemas.microsoft.com/office/drawing/2014/main" id="{4C201C6F-086B-4640-BFD1-E3CCBB766F1E}"/>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254</xdr:row>
      <xdr:rowOff>119160</xdr:rowOff>
    </xdr:from>
    <xdr:ext cx="360" cy="216575"/>
    <xdr:pic>
      <xdr:nvPicPr>
        <xdr:cNvPr id="1209" name="6 Imagen">
          <a:extLst>
            <a:ext uri="{FF2B5EF4-FFF2-40B4-BE49-F238E27FC236}">
              <a16:creationId xmlns:a16="http://schemas.microsoft.com/office/drawing/2014/main" id="{95D74AE1-B6EE-4563-BD09-9A1865CB49A7}"/>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1210" name="6 Imagen">
          <a:extLst>
            <a:ext uri="{FF2B5EF4-FFF2-40B4-BE49-F238E27FC236}">
              <a16:creationId xmlns:a16="http://schemas.microsoft.com/office/drawing/2014/main" id="{4FADCED6-9A49-4695-A40B-1441C539C18B}"/>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1211" name="6 Imagen">
          <a:extLst>
            <a:ext uri="{FF2B5EF4-FFF2-40B4-BE49-F238E27FC236}">
              <a16:creationId xmlns:a16="http://schemas.microsoft.com/office/drawing/2014/main" id="{E2C27E3A-7073-4D24-87B9-93AC28A5BE73}"/>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1212" name="6 Imagen">
          <a:extLst>
            <a:ext uri="{FF2B5EF4-FFF2-40B4-BE49-F238E27FC236}">
              <a16:creationId xmlns:a16="http://schemas.microsoft.com/office/drawing/2014/main" id="{FC214BA0-DEA9-4187-B84F-84740C217258}"/>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1213" name="6 Imagen">
          <a:extLst>
            <a:ext uri="{FF2B5EF4-FFF2-40B4-BE49-F238E27FC236}">
              <a16:creationId xmlns:a16="http://schemas.microsoft.com/office/drawing/2014/main" id="{4C2407C3-7704-48D3-9476-5D47BA361DAC}"/>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214" name="6 Imagen">
          <a:extLst>
            <a:ext uri="{FF2B5EF4-FFF2-40B4-BE49-F238E27FC236}">
              <a16:creationId xmlns:a16="http://schemas.microsoft.com/office/drawing/2014/main" id="{CE22E31B-E206-4B01-B6D6-65DDE7873371}"/>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215" name="6 Imagen">
          <a:extLst>
            <a:ext uri="{FF2B5EF4-FFF2-40B4-BE49-F238E27FC236}">
              <a16:creationId xmlns:a16="http://schemas.microsoft.com/office/drawing/2014/main" id="{FDBAFB16-A954-4070-9E99-485D7AE8D4C5}"/>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216" name="6 Imagen">
          <a:extLst>
            <a:ext uri="{FF2B5EF4-FFF2-40B4-BE49-F238E27FC236}">
              <a16:creationId xmlns:a16="http://schemas.microsoft.com/office/drawing/2014/main" id="{614AC019-8C55-460D-BA3C-1A121A62BE24}"/>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217" name="6 Imagen">
          <a:extLst>
            <a:ext uri="{FF2B5EF4-FFF2-40B4-BE49-F238E27FC236}">
              <a16:creationId xmlns:a16="http://schemas.microsoft.com/office/drawing/2014/main" id="{417C902B-C314-4BD8-BFAB-7E00AAE32475}"/>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218" name="6 Imagen">
          <a:extLst>
            <a:ext uri="{FF2B5EF4-FFF2-40B4-BE49-F238E27FC236}">
              <a16:creationId xmlns:a16="http://schemas.microsoft.com/office/drawing/2014/main" id="{7B944687-1331-4023-B235-54F0D4749B42}"/>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219" name="6 Imagen">
          <a:extLst>
            <a:ext uri="{FF2B5EF4-FFF2-40B4-BE49-F238E27FC236}">
              <a16:creationId xmlns:a16="http://schemas.microsoft.com/office/drawing/2014/main" id="{385C6E64-B6D1-4EE7-ACAD-6F28067F9C87}"/>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255</xdr:row>
      <xdr:rowOff>119160</xdr:rowOff>
    </xdr:from>
    <xdr:ext cx="360" cy="216575"/>
    <xdr:pic>
      <xdr:nvPicPr>
        <xdr:cNvPr id="1220" name="6 Imagen">
          <a:extLst>
            <a:ext uri="{FF2B5EF4-FFF2-40B4-BE49-F238E27FC236}">
              <a16:creationId xmlns:a16="http://schemas.microsoft.com/office/drawing/2014/main" id="{7256E1C6-9658-4FF8-B08E-4DC8298892FB}"/>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1221" name="6 Imagen">
          <a:extLst>
            <a:ext uri="{FF2B5EF4-FFF2-40B4-BE49-F238E27FC236}">
              <a16:creationId xmlns:a16="http://schemas.microsoft.com/office/drawing/2014/main" id="{D4EFB417-A88A-4247-B809-35E77B01910C}"/>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1222" name="6 Imagen">
          <a:extLst>
            <a:ext uri="{FF2B5EF4-FFF2-40B4-BE49-F238E27FC236}">
              <a16:creationId xmlns:a16="http://schemas.microsoft.com/office/drawing/2014/main" id="{233B7B28-91E3-4F4E-8B4D-9B56C6B29A06}"/>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223" name="6 Imagen">
          <a:extLst>
            <a:ext uri="{FF2B5EF4-FFF2-40B4-BE49-F238E27FC236}">
              <a16:creationId xmlns:a16="http://schemas.microsoft.com/office/drawing/2014/main" id="{EA5056C7-8B28-4FF1-B623-B5C722824F0B}"/>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224" name="6 Imagen">
          <a:extLst>
            <a:ext uri="{FF2B5EF4-FFF2-40B4-BE49-F238E27FC236}">
              <a16:creationId xmlns:a16="http://schemas.microsoft.com/office/drawing/2014/main" id="{0420A941-A15A-4389-8F8E-6AAAA1A193AB}"/>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255</xdr:row>
      <xdr:rowOff>119160</xdr:rowOff>
    </xdr:from>
    <xdr:ext cx="360" cy="216575"/>
    <xdr:pic>
      <xdr:nvPicPr>
        <xdr:cNvPr id="1225" name="6 Imagen">
          <a:extLst>
            <a:ext uri="{FF2B5EF4-FFF2-40B4-BE49-F238E27FC236}">
              <a16:creationId xmlns:a16="http://schemas.microsoft.com/office/drawing/2014/main" id="{6818B1FD-5F46-41A8-A42D-235AF82569A0}"/>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1226" name="6 Imagen">
          <a:extLst>
            <a:ext uri="{FF2B5EF4-FFF2-40B4-BE49-F238E27FC236}">
              <a16:creationId xmlns:a16="http://schemas.microsoft.com/office/drawing/2014/main" id="{621DFA2F-97CC-4C1E-B2B4-494D1A884FE3}"/>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1227" name="6 Imagen">
          <a:extLst>
            <a:ext uri="{FF2B5EF4-FFF2-40B4-BE49-F238E27FC236}">
              <a16:creationId xmlns:a16="http://schemas.microsoft.com/office/drawing/2014/main" id="{79BD6451-B5CE-4BB6-A749-ADA1AF9CAA9A}"/>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1228" name="6 Imagen">
          <a:extLst>
            <a:ext uri="{FF2B5EF4-FFF2-40B4-BE49-F238E27FC236}">
              <a16:creationId xmlns:a16="http://schemas.microsoft.com/office/drawing/2014/main" id="{011317CF-928D-4F5F-8DA2-C8C880F83385}"/>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1229" name="6 Imagen">
          <a:extLst>
            <a:ext uri="{FF2B5EF4-FFF2-40B4-BE49-F238E27FC236}">
              <a16:creationId xmlns:a16="http://schemas.microsoft.com/office/drawing/2014/main" id="{7313E0B1-9C56-4E6E-A147-CF5DE26F0E3D}"/>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230" name="6 Imagen">
          <a:extLst>
            <a:ext uri="{FF2B5EF4-FFF2-40B4-BE49-F238E27FC236}">
              <a16:creationId xmlns:a16="http://schemas.microsoft.com/office/drawing/2014/main" id="{3A256525-2A9F-475C-9B59-3A5B15214BD5}"/>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231" name="6 Imagen">
          <a:extLst>
            <a:ext uri="{FF2B5EF4-FFF2-40B4-BE49-F238E27FC236}">
              <a16:creationId xmlns:a16="http://schemas.microsoft.com/office/drawing/2014/main" id="{77B211DD-F415-4C17-A7EA-D3EA2B7E1C0F}"/>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232" name="6 Imagen">
          <a:extLst>
            <a:ext uri="{FF2B5EF4-FFF2-40B4-BE49-F238E27FC236}">
              <a16:creationId xmlns:a16="http://schemas.microsoft.com/office/drawing/2014/main" id="{EC38A2F1-8DFD-4F8F-9E8F-2C7A97F0DAA9}"/>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233" name="6 Imagen">
          <a:extLst>
            <a:ext uri="{FF2B5EF4-FFF2-40B4-BE49-F238E27FC236}">
              <a16:creationId xmlns:a16="http://schemas.microsoft.com/office/drawing/2014/main" id="{94B9A3F7-A228-49F3-88FA-982CF291271C}"/>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234" name="6 Imagen">
          <a:extLst>
            <a:ext uri="{FF2B5EF4-FFF2-40B4-BE49-F238E27FC236}">
              <a16:creationId xmlns:a16="http://schemas.microsoft.com/office/drawing/2014/main" id="{B1D32A6A-2446-4571-BC1B-58973D11B7D8}"/>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235" name="6 Imagen">
          <a:extLst>
            <a:ext uri="{FF2B5EF4-FFF2-40B4-BE49-F238E27FC236}">
              <a16:creationId xmlns:a16="http://schemas.microsoft.com/office/drawing/2014/main" id="{A3F91C87-F07A-4DC2-AFA3-1A0F29D8E498}"/>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256</xdr:row>
      <xdr:rowOff>119160</xdr:rowOff>
    </xdr:from>
    <xdr:ext cx="360" cy="216575"/>
    <xdr:pic>
      <xdr:nvPicPr>
        <xdr:cNvPr id="1236" name="6 Imagen">
          <a:extLst>
            <a:ext uri="{FF2B5EF4-FFF2-40B4-BE49-F238E27FC236}">
              <a16:creationId xmlns:a16="http://schemas.microsoft.com/office/drawing/2014/main" id="{3BBC348F-3578-4AB9-8EB8-5A8E4E6B6223}"/>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1237" name="6 Imagen">
          <a:extLst>
            <a:ext uri="{FF2B5EF4-FFF2-40B4-BE49-F238E27FC236}">
              <a16:creationId xmlns:a16="http://schemas.microsoft.com/office/drawing/2014/main" id="{0C841A83-6D7E-445A-85B8-A99854E3716E}"/>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1238" name="6 Imagen">
          <a:extLst>
            <a:ext uri="{FF2B5EF4-FFF2-40B4-BE49-F238E27FC236}">
              <a16:creationId xmlns:a16="http://schemas.microsoft.com/office/drawing/2014/main" id="{973D673E-B8C6-48CA-A104-8D2A755D9431}"/>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239" name="6 Imagen">
          <a:extLst>
            <a:ext uri="{FF2B5EF4-FFF2-40B4-BE49-F238E27FC236}">
              <a16:creationId xmlns:a16="http://schemas.microsoft.com/office/drawing/2014/main" id="{774A6532-0383-4E82-B179-87811C7AEE0B}"/>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240" name="6 Imagen">
          <a:extLst>
            <a:ext uri="{FF2B5EF4-FFF2-40B4-BE49-F238E27FC236}">
              <a16:creationId xmlns:a16="http://schemas.microsoft.com/office/drawing/2014/main" id="{10854794-B29B-40D4-821D-3BF0E64E5315}"/>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256</xdr:row>
      <xdr:rowOff>119160</xdr:rowOff>
    </xdr:from>
    <xdr:ext cx="360" cy="216575"/>
    <xdr:pic>
      <xdr:nvPicPr>
        <xdr:cNvPr id="1241" name="6 Imagen">
          <a:extLst>
            <a:ext uri="{FF2B5EF4-FFF2-40B4-BE49-F238E27FC236}">
              <a16:creationId xmlns:a16="http://schemas.microsoft.com/office/drawing/2014/main" id="{333A2FA0-FA07-44E6-A20B-49A36EE3FF7C}"/>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1242" name="6 Imagen">
          <a:extLst>
            <a:ext uri="{FF2B5EF4-FFF2-40B4-BE49-F238E27FC236}">
              <a16:creationId xmlns:a16="http://schemas.microsoft.com/office/drawing/2014/main" id="{94B57010-CDE1-48C8-9EA4-7A81F06D0B0E}"/>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1243" name="6 Imagen">
          <a:extLst>
            <a:ext uri="{FF2B5EF4-FFF2-40B4-BE49-F238E27FC236}">
              <a16:creationId xmlns:a16="http://schemas.microsoft.com/office/drawing/2014/main" id="{60A6040F-EB19-408A-9B4E-CD15430FD332}"/>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1244" name="6 Imagen">
          <a:extLst>
            <a:ext uri="{FF2B5EF4-FFF2-40B4-BE49-F238E27FC236}">
              <a16:creationId xmlns:a16="http://schemas.microsoft.com/office/drawing/2014/main" id="{B982CFCD-E2DD-47F4-918D-F8097F062D1B}"/>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1245" name="6 Imagen">
          <a:extLst>
            <a:ext uri="{FF2B5EF4-FFF2-40B4-BE49-F238E27FC236}">
              <a16:creationId xmlns:a16="http://schemas.microsoft.com/office/drawing/2014/main" id="{00C9AEDB-E861-4292-A63B-2220335AF863}"/>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246" name="6 Imagen">
          <a:extLst>
            <a:ext uri="{FF2B5EF4-FFF2-40B4-BE49-F238E27FC236}">
              <a16:creationId xmlns:a16="http://schemas.microsoft.com/office/drawing/2014/main" id="{0F38089A-D84A-441F-8092-6169AAB860BA}"/>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247" name="6 Imagen">
          <a:extLst>
            <a:ext uri="{FF2B5EF4-FFF2-40B4-BE49-F238E27FC236}">
              <a16:creationId xmlns:a16="http://schemas.microsoft.com/office/drawing/2014/main" id="{2181CE71-871A-4A8B-B6D9-9FDCE2195618}"/>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248" name="6 Imagen">
          <a:extLst>
            <a:ext uri="{FF2B5EF4-FFF2-40B4-BE49-F238E27FC236}">
              <a16:creationId xmlns:a16="http://schemas.microsoft.com/office/drawing/2014/main" id="{50850B8E-9FBB-4064-9124-EE9F866C5762}"/>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249" name="6 Imagen">
          <a:extLst>
            <a:ext uri="{FF2B5EF4-FFF2-40B4-BE49-F238E27FC236}">
              <a16:creationId xmlns:a16="http://schemas.microsoft.com/office/drawing/2014/main" id="{446941BC-5515-435B-A6BB-198F1A21E4C0}"/>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250" name="6 Imagen">
          <a:extLst>
            <a:ext uri="{FF2B5EF4-FFF2-40B4-BE49-F238E27FC236}">
              <a16:creationId xmlns:a16="http://schemas.microsoft.com/office/drawing/2014/main" id="{7891CF7B-DBF6-4CB5-B5FA-D8709D794392}"/>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251" name="6 Imagen">
          <a:extLst>
            <a:ext uri="{FF2B5EF4-FFF2-40B4-BE49-F238E27FC236}">
              <a16:creationId xmlns:a16="http://schemas.microsoft.com/office/drawing/2014/main" id="{538A10D1-ED3F-4000-9CF2-70EB6859F63D}"/>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257</xdr:row>
      <xdr:rowOff>119160</xdr:rowOff>
    </xdr:from>
    <xdr:ext cx="360" cy="216575"/>
    <xdr:pic>
      <xdr:nvPicPr>
        <xdr:cNvPr id="1252" name="6 Imagen">
          <a:extLst>
            <a:ext uri="{FF2B5EF4-FFF2-40B4-BE49-F238E27FC236}">
              <a16:creationId xmlns:a16="http://schemas.microsoft.com/office/drawing/2014/main" id="{0F484FEC-AF73-4D2C-BECA-91FA38280147}"/>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1253" name="6 Imagen">
          <a:extLst>
            <a:ext uri="{FF2B5EF4-FFF2-40B4-BE49-F238E27FC236}">
              <a16:creationId xmlns:a16="http://schemas.microsoft.com/office/drawing/2014/main" id="{EC3481F1-CB68-4C22-AEFF-99663C8041FF}"/>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1254" name="6 Imagen">
          <a:extLst>
            <a:ext uri="{FF2B5EF4-FFF2-40B4-BE49-F238E27FC236}">
              <a16:creationId xmlns:a16="http://schemas.microsoft.com/office/drawing/2014/main" id="{CA71B3F4-EDB3-412A-9D7A-CA71786591FC}"/>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255" name="6 Imagen">
          <a:extLst>
            <a:ext uri="{FF2B5EF4-FFF2-40B4-BE49-F238E27FC236}">
              <a16:creationId xmlns:a16="http://schemas.microsoft.com/office/drawing/2014/main" id="{7FA4974F-69D1-4732-BA09-90702D2533C7}"/>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256" name="6 Imagen">
          <a:extLst>
            <a:ext uri="{FF2B5EF4-FFF2-40B4-BE49-F238E27FC236}">
              <a16:creationId xmlns:a16="http://schemas.microsoft.com/office/drawing/2014/main" id="{9D3D6F66-0B0D-411A-A489-361988F3ADF9}"/>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257</xdr:row>
      <xdr:rowOff>119160</xdr:rowOff>
    </xdr:from>
    <xdr:ext cx="360" cy="216575"/>
    <xdr:pic>
      <xdr:nvPicPr>
        <xdr:cNvPr id="1257" name="6 Imagen">
          <a:extLst>
            <a:ext uri="{FF2B5EF4-FFF2-40B4-BE49-F238E27FC236}">
              <a16:creationId xmlns:a16="http://schemas.microsoft.com/office/drawing/2014/main" id="{3520153B-EAD0-4BCA-9427-6DB5C6D571C4}"/>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1258" name="6 Imagen">
          <a:extLst>
            <a:ext uri="{FF2B5EF4-FFF2-40B4-BE49-F238E27FC236}">
              <a16:creationId xmlns:a16="http://schemas.microsoft.com/office/drawing/2014/main" id="{C512D2B1-6792-4251-812F-7FC7F9E58A69}"/>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1259" name="6 Imagen">
          <a:extLst>
            <a:ext uri="{FF2B5EF4-FFF2-40B4-BE49-F238E27FC236}">
              <a16:creationId xmlns:a16="http://schemas.microsoft.com/office/drawing/2014/main" id="{905B89A9-4228-45EF-AE0F-287CF22D05C7}"/>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1260" name="6 Imagen">
          <a:extLst>
            <a:ext uri="{FF2B5EF4-FFF2-40B4-BE49-F238E27FC236}">
              <a16:creationId xmlns:a16="http://schemas.microsoft.com/office/drawing/2014/main" id="{75DBBBD4-8839-47B2-91C4-788D8E003790}"/>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1261" name="6 Imagen">
          <a:extLst>
            <a:ext uri="{FF2B5EF4-FFF2-40B4-BE49-F238E27FC236}">
              <a16:creationId xmlns:a16="http://schemas.microsoft.com/office/drawing/2014/main" id="{FFBD8FDD-1FC0-41FB-B4A7-5CA589C60D26}"/>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262" name="6 Imagen">
          <a:extLst>
            <a:ext uri="{FF2B5EF4-FFF2-40B4-BE49-F238E27FC236}">
              <a16:creationId xmlns:a16="http://schemas.microsoft.com/office/drawing/2014/main" id="{99CBEB0E-17C6-493C-BA26-C6BA2B1C5A73}"/>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263" name="6 Imagen">
          <a:extLst>
            <a:ext uri="{FF2B5EF4-FFF2-40B4-BE49-F238E27FC236}">
              <a16:creationId xmlns:a16="http://schemas.microsoft.com/office/drawing/2014/main" id="{E4A4373D-3089-420F-9245-625B32339A8E}"/>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264" name="6 Imagen">
          <a:extLst>
            <a:ext uri="{FF2B5EF4-FFF2-40B4-BE49-F238E27FC236}">
              <a16:creationId xmlns:a16="http://schemas.microsoft.com/office/drawing/2014/main" id="{BE331B35-8D8A-4A94-AAA3-2838536574E5}"/>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265" name="6 Imagen">
          <a:extLst>
            <a:ext uri="{FF2B5EF4-FFF2-40B4-BE49-F238E27FC236}">
              <a16:creationId xmlns:a16="http://schemas.microsoft.com/office/drawing/2014/main" id="{D07D789A-23C1-4179-96FC-BD4B4307088F}"/>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266" name="6 Imagen">
          <a:extLst>
            <a:ext uri="{FF2B5EF4-FFF2-40B4-BE49-F238E27FC236}">
              <a16:creationId xmlns:a16="http://schemas.microsoft.com/office/drawing/2014/main" id="{843940EF-928E-4B03-9738-B0B26BAAA4DF}"/>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267" name="6 Imagen">
          <a:extLst>
            <a:ext uri="{FF2B5EF4-FFF2-40B4-BE49-F238E27FC236}">
              <a16:creationId xmlns:a16="http://schemas.microsoft.com/office/drawing/2014/main" id="{BD56BB49-7FCD-4632-8738-C6F40C9EAB3D}"/>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258</xdr:row>
      <xdr:rowOff>119160</xdr:rowOff>
    </xdr:from>
    <xdr:ext cx="360" cy="216575"/>
    <xdr:pic>
      <xdr:nvPicPr>
        <xdr:cNvPr id="1268" name="6 Imagen">
          <a:extLst>
            <a:ext uri="{FF2B5EF4-FFF2-40B4-BE49-F238E27FC236}">
              <a16:creationId xmlns:a16="http://schemas.microsoft.com/office/drawing/2014/main" id="{63DCB1B7-641E-4332-82D1-091E28313E20}"/>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1269" name="6 Imagen">
          <a:extLst>
            <a:ext uri="{FF2B5EF4-FFF2-40B4-BE49-F238E27FC236}">
              <a16:creationId xmlns:a16="http://schemas.microsoft.com/office/drawing/2014/main" id="{95DF8943-7013-446D-A6C5-F9BF4172ED02}"/>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1270" name="6 Imagen">
          <a:extLst>
            <a:ext uri="{FF2B5EF4-FFF2-40B4-BE49-F238E27FC236}">
              <a16:creationId xmlns:a16="http://schemas.microsoft.com/office/drawing/2014/main" id="{2F8788C3-94AC-4736-8C4F-E30FE9408E9E}"/>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271" name="6 Imagen">
          <a:extLst>
            <a:ext uri="{FF2B5EF4-FFF2-40B4-BE49-F238E27FC236}">
              <a16:creationId xmlns:a16="http://schemas.microsoft.com/office/drawing/2014/main" id="{08F18239-D739-4395-87E8-DB07AA9FD3C6}"/>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272" name="6 Imagen">
          <a:extLst>
            <a:ext uri="{FF2B5EF4-FFF2-40B4-BE49-F238E27FC236}">
              <a16:creationId xmlns:a16="http://schemas.microsoft.com/office/drawing/2014/main" id="{0615F485-0122-4AA2-A0D3-8D77ADFEDD41}"/>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258</xdr:row>
      <xdr:rowOff>119160</xdr:rowOff>
    </xdr:from>
    <xdr:ext cx="360" cy="216575"/>
    <xdr:pic>
      <xdr:nvPicPr>
        <xdr:cNvPr id="1273" name="6 Imagen">
          <a:extLst>
            <a:ext uri="{FF2B5EF4-FFF2-40B4-BE49-F238E27FC236}">
              <a16:creationId xmlns:a16="http://schemas.microsoft.com/office/drawing/2014/main" id="{436CB595-00D2-4A89-8992-DC74434BD3D2}"/>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1274" name="6 Imagen">
          <a:extLst>
            <a:ext uri="{FF2B5EF4-FFF2-40B4-BE49-F238E27FC236}">
              <a16:creationId xmlns:a16="http://schemas.microsoft.com/office/drawing/2014/main" id="{47261CDB-B8CF-4FCD-B96E-55CAE4645E66}"/>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1275" name="6 Imagen">
          <a:extLst>
            <a:ext uri="{FF2B5EF4-FFF2-40B4-BE49-F238E27FC236}">
              <a16:creationId xmlns:a16="http://schemas.microsoft.com/office/drawing/2014/main" id="{28F6972B-EBB1-41F2-843A-A7A3600FDA0C}"/>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1276" name="6 Imagen">
          <a:extLst>
            <a:ext uri="{FF2B5EF4-FFF2-40B4-BE49-F238E27FC236}">
              <a16:creationId xmlns:a16="http://schemas.microsoft.com/office/drawing/2014/main" id="{3DF23353-A37B-4DC7-AEE8-3589DB1D8CDE}"/>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1277" name="6 Imagen">
          <a:extLst>
            <a:ext uri="{FF2B5EF4-FFF2-40B4-BE49-F238E27FC236}">
              <a16:creationId xmlns:a16="http://schemas.microsoft.com/office/drawing/2014/main" id="{B4AF4CFB-75A6-46BA-8D44-79798138B056}"/>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278" name="6 Imagen">
          <a:extLst>
            <a:ext uri="{FF2B5EF4-FFF2-40B4-BE49-F238E27FC236}">
              <a16:creationId xmlns:a16="http://schemas.microsoft.com/office/drawing/2014/main" id="{4BF84286-9807-47EB-B1D7-5E9264B6C2C0}"/>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279" name="6 Imagen">
          <a:extLst>
            <a:ext uri="{FF2B5EF4-FFF2-40B4-BE49-F238E27FC236}">
              <a16:creationId xmlns:a16="http://schemas.microsoft.com/office/drawing/2014/main" id="{C71975AB-F3FF-417B-87A1-02D1958F8A4C}"/>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280" name="6 Imagen">
          <a:extLst>
            <a:ext uri="{FF2B5EF4-FFF2-40B4-BE49-F238E27FC236}">
              <a16:creationId xmlns:a16="http://schemas.microsoft.com/office/drawing/2014/main" id="{BB098E8C-C743-4356-B468-5626C0657027}"/>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281" name="6 Imagen">
          <a:extLst>
            <a:ext uri="{FF2B5EF4-FFF2-40B4-BE49-F238E27FC236}">
              <a16:creationId xmlns:a16="http://schemas.microsoft.com/office/drawing/2014/main" id="{9F243655-161E-43BC-8B56-F60172D4C882}"/>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282" name="6 Imagen">
          <a:extLst>
            <a:ext uri="{FF2B5EF4-FFF2-40B4-BE49-F238E27FC236}">
              <a16:creationId xmlns:a16="http://schemas.microsoft.com/office/drawing/2014/main" id="{91CAF626-6649-4168-9BFD-EB19CBF1F000}"/>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283" name="6 Imagen">
          <a:extLst>
            <a:ext uri="{FF2B5EF4-FFF2-40B4-BE49-F238E27FC236}">
              <a16:creationId xmlns:a16="http://schemas.microsoft.com/office/drawing/2014/main" id="{C249F196-FF37-41E4-BD44-5948DE889AAA}"/>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259</xdr:row>
      <xdr:rowOff>119160</xdr:rowOff>
    </xdr:from>
    <xdr:ext cx="360" cy="216575"/>
    <xdr:pic>
      <xdr:nvPicPr>
        <xdr:cNvPr id="1284" name="6 Imagen">
          <a:extLst>
            <a:ext uri="{FF2B5EF4-FFF2-40B4-BE49-F238E27FC236}">
              <a16:creationId xmlns:a16="http://schemas.microsoft.com/office/drawing/2014/main" id="{2F884116-4822-4E1F-8C24-0FEE9636BA56}"/>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1285" name="6 Imagen">
          <a:extLst>
            <a:ext uri="{FF2B5EF4-FFF2-40B4-BE49-F238E27FC236}">
              <a16:creationId xmlns:a16="http://schemas.microsoft.com/office/drawing/2014/main" id="{B8132712-C266-44C0-A65D-6EF5AF25D4B4}"/>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1286" name="6 Imagen">
          <a:extLst>
            <a:ext uri="{FF2B5EF4-FFF2-40B4-BE49-F238E27FC236}">
              <a16:creationId xmlns:a16="http://schemas.microsoft.com/office/drawing/2014/main" id="{46D4BF42-8607-4BA1-A5B9-42EA272D7939}"/>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287" name="6 Imagen">
          <a:extLst>
            <a:ext uri="{FF2B5EF4-FFF2-40B4-BE49-F238E27FC236}">
              <a16:creationId xmlns:a16="http://schemas.microsoft.com/office/drawing/2014/main" id="{E1B4EEA3-FC42-462C-8AAF-C358BA5BA8F8}"/>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288" name="6 Imagen">
          <a:extLst>
            <a:ext uri="{FF2B5EF4-FFF2-40B4-BE49-F238E27FC236}">
              <a16:creationId xmlns:a16="http://schemas.microsoft.com/office/drawing/2014/main" id="{9DDD94B8-544B-4780-8D4E-E92F36C93AA2}"/>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259</xdr:row>
      <xdr:rowOff>119160</xdr:rowOff>
    </xdr:from>
    <xdr:ext cx="360" cy="216575"/>
    <xdr:pic>
      <xdr:nvPicPr>
        <xdr:cNvPr id="1289" name="6 Imagen">
          <a:extLst>
            <a:ext uri="{FF2B5EF4-FFF2-40B4-BE49-F238E27FC236}">
              <a16:creationId xmlns:a16="http://schemas.microsoft.com/office/drawing/2014/main" id="{AB0A6719-57CF-413C-9058-AB883B1435EB}"/>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1290" name="6 Imagen">
          <a:extLst>
            <a:ext uri="{FF2B5EF4-FFF2-40B4-BE49-F238E27FC236}">
              <a16:creationId xmlns:a16="http://schemas.microsoft.com/office/drawing/2014/main" id="{F401ED80-EADB-4DE3-A124-0CBDE30744E4}"/>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1291" name="6 Imagen">
          <a:extLst>
            <a:ext uri="{FF2B5EF4-FFF2-40B4-BE49-F238E27FC236}">
              <a16:creationId xmlns:a16="http://schemas.microsoft.com/office/drawing/2014/main" id="{00CCD4F3-1812-4920-99F0-10B75F159663}"/>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1292" name="6 Imagen">
          <a:extLst>
            <a:ext uri="{FF2B5EF4-FFF2-40B4-BE49-F238E27FC236}">
              <a16:creationId xmlns:a16="http://schemas.microsoft.com/office/drawing/2014/main" id="{A2BB3A13-FA57-453F-B5A2-DDD2D2C56A15}"/>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1293" name="6 Imagen">
          <a:extLst>
            <a:ext uri="{FF2B5EF4-FFF2-40B4-BE49-F238E27FC236}">
              <a16:creationId xmlns:a16="http://schemas.microsoft.com/office/drawing/2014/main" id="{27D12310-D99D-413B-AC62-EF7CC3AEEDCC}"/>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294" name="6 Imagen">
          <a:extLst>
            <a:ext uri="{FF2B5EF4-FFF2-40B4-BE49-F238E27FC236}">
              <a16:creationId xmlns:a16="http://schemas.microsoft.com/office/drawing/2014/main" id="{0C2531E7-3394-486B-9556-413B08ED7BAA}"/>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295" name="6 Imagen">
          <a:extLst>
            <a:ext uri="{FF2B5EF4-FFF2-40B4-BE49-F238E27FC236}">
              <a16:creationId xmlns:a16="http://schemas.microsoft.com/office/drawing/2014/main" id="{540FDD8D-4F3D-45C8-9D6F-0D7B8E78EFD0}"/>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296" name="6 Imagen">
          <a:extLst>
            <a:ext uri="{FF2B5EF4-FFF2-40B4-BE49-F238E27FC236}">
              <a16:creationId xmlns:a16="http://schemas.microsoft.com/office/drawing/2014/main" id="{8DD2291E-53B5-4F32-8958-187A99C4FDAC}"/>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297" name="6 Imagen">
          <a:extLst>
            <a:ext uri="{FF2B5EF4-FFF2-40B4-BE49-F238E27FC236}">
              <a16:creationId xmlns:a16="http://schemas.microsoft.com/office/drawing/2014/main" id="{09021C30-3CAD-496C-9657-10987F968927}"/>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298" name="6 Imagen">
          <a:extLst>
            <a:ext uri="{FF2B5EF4-FFF2-40B4-BE49-F238E27FC236}">
              <a16:creationId xmlns:a16="http://schemas.microsoft.com/office/drawing/2014/main" id="{3E44BB2F-83B4-403A-BCB0-43D47CA0E785}"/>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299" name="6 Imagen">
          <a:extLst>
            <a:ext uri="{FF2B5EF4-FFF2-40B4-BE49-F238E27FC236}">
              <a16:creationId xmlns:a16="http://schemas.microsoft.com/office/drawing/2014/main" id="{0EF7779F-6AAB-4FEA-BD7D-E6C66EF3E74C}"/>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260</xdr:row>
      <xdr:rowOff>119160</xdr:rowOff>
    </xdr:from>
    <xdr:ext cx="360" cy="216575"/>
    <xdr:pic>
      <xdr:nvPicPr>
        <xdr:cNvPr id="1300" name="6 Imagen">
          <a:extLst>
            <a:ext uri="{FF2B5EF4-FFF2-40B4-BE49-F238E27FC236}">
              <a16:creationId xmlns:a16="http://schemas.microsoft.com/office/drawing/2014/main" id="{E5A32C44-A6B3-413F-BEA9-25034AE82E49}"/>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1301" name="6 Imagen">
          <a:extLst>
            <a:ext uri="{FF2B5EF4-FFF2-40B4-BE49-F238E27FC236}">
              <a16:creationId xmlns:a16="http://schemas.microsoft.com/office/drawing/2014/main" id="{1A2A77DF-0770-4E09-B99B-ABBDEE61E5CC}"/>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1302" name="6 Imagen">
          <a:extLst>
            <a:ext uri="{FF2B5EF4-FFF2-40B4-BE49-F238E27FC236}">
              <a16:creationId xmlns:a16="http://schemas.microsoft.com/office/drawing/2014/main" id="{AC8D88BA-3356-4BE7-B8A5-F0B6E11B5424}"/>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303" name="6 Imagen">
          <a:extLst>
            <a:ext uri="{FF2B5EF4-FFF2-40B4-BE49-F238E27FC236}">
              <a16:creationId xmlns:a16="http://schemas.microsoft.com/office/drawing/2014/main" id="{5119C8C4-4053-476A-89B4-0D19B955267F}"/>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304" name="6 Imagen">
          <a:extLst>
            <a:ext uri="{FF2B5EF4-FFF2-40B4-BE49-F238E27FC236}">
              <a16:creationId xmlns:a16="http://schemas.microsoft.com/office/drawing/2014/main" id="{72B43C8B-673F-4E24-9AF3-D7AE88677785}"/>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260</xdr:row>
      <xdr:rowOff>119160</xdr:rowOff>
    </xdr:from>
    <xdr:ext cx="360" cy="216575"/>
    <xdr:pic>
      <xdr:nvPicPr>
        <xdr:cNvPr id="1305" name="6 Imagen">
          <a:extLst>
            <a:ext uri="{FF2B5EF4-FFF2-40B4-BE49-F238E27FC236}">
              <a16:creationId xmlns:a16="http://schemas.microsoft.com/office/drawing/2014/main" id="{B323C21B-EC47-4C2A-81BA-F278C7F54CB6}"/>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1306" name="6 Imagen">
          <a:extLst>
            <a:ext uri="{FF2B5EF4-FFF2-40B4-BE49-F238E27FC236}">
              <a16:creationId xmlns:a16="http://schemas.microsoft.com/office/drawing/2014/main" id="{6942CEFD-55C7-4FE6-A633-2044AF02427C}"/>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1307" name="6 Imagen">
          <a:extLst>
            <a:ext uri="{FF2B5EF4-FFF2-40B4-BE49-F238E27FC236}">
              <a16:creationId xmlns:a16="http://schemas.microsoft.com/office/drawing/2014/main" id="{24BF78BA-1574-4B7A-A6B5-6757E2ED9098}"/>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1308" name="6 Imagen">
          <a:extLst>
            <a:ext uri="{FF2B5EF4-FFF2-40B4-BE49-F238E27FC236}">
              <a16:creationId xmlns:a16="http://schemas.microsoft.com/office/drawing/2014/main" id="{06B03A06-B70C-4FC7-9B91-81B6C844EB07}"/>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1309" name="6 Imagen">
          <a:extLst>
            <a:ext uri="{FF2B5EF4-FFF2-40B4-BE49-F238E27FC236}">
              <a16:creationId xmlns:a16="http://schemas.microsoft.com/office/drawing/2014/main" id="{D4EB1301-B036-42CA-8D7D-44F6E92B71A9}"/>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310" name="6 Imagen">
          <a:extLst>
            <a:ext uri="{FF2B5EF4-FFF2-40B4-BE49-F238E27FC236}">
              <a16:creationId xmlns:a16="http://schemas.microsoft.com/office/drawing/2014/main" id="{50FFD7EF-CD96-426C-A5B0-4BB1632DC3E9}"/>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311" name="6 Imagen">
          <a:extLst>
            <a:ext uri="{FF2B5EF4-FFF2-40B4-BE49-F238E27FC236}">
              <a16:creationId xmlns:a16="http://schemas.microsoft.com/office/drawing/2014/main" id="{B4DD60CA-109B-418C-A47E-C733FF48611A}"/>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312" name="6 Imagen">
          <a:extLst>
            <a:ext uri="{FF2B5EF4-FFF2-40B4-BE49-F238E27FC236}">
              <a16:creationId xmlns:a16="http://schemas.microsoft.com/office/drawing/2014/main" id="{F2F2BD79-161B-497B-A7B4-3EF4DC72765D}"/>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313" name="6 Imagen">
          <a:extLst>
            <a:ext uri="{FF2B5EF4-FFF2-40B4-BE49-F238E27FC236}">
              <a16:creationId xmlns:a16="http://schemas.microsoft.com/office/drawing/2014/main" id="{B91BB50A-C29B-4E6F-A343-68BE5AF6F38E}"/>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314" name="6 Imagen">
          <a:extLst>
            <a:ext uri="{FF2B5EF4-FFF2-40B4-BE49-F238E27FC236}">
              <a16:creationId xmlns:a16="http://schemas.microsoft.com/office/drawing/2014/main" id="{6DEF90EC-C320-4F7F-8E29-958944C74D9D}"/>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315" name="6 Imagen">
          <a:extLst>
            <a:ext uri="{FF2B5EF4-FFF2-40B4-BE49-F238E27FC236}">
              <a16:creationId xmlns:a16="http://schemas.microsoft.com/office/drawing/2014/main" id="{BC1C57F5-9FA5-4030-8F40-B4AFFD160FE3}"/>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261</xdr:row>
      <xdr:rowOff>119160</xdr:rowOff>
    </xdr:from>
    <xdr:ext cx="360" cy="216575"/>
    <xdr:pic>
      <xdr:nvPicPr>
        <xdr:cNvPr id="1316" name="6 Imagen">
          <a:extLst>
            <a:ext uri="{FF2B5EF4-FFF2-40B4-BE49-F238E27FC236}">
              <a16:creationId xmlns:a16="http://schemas.microsoft.com/office/drawing/2014/main" id="{B3AF96BB-F7E5-4B30-AD61-05642DB3CAEE}"/>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1317" name="6 Imagen">
          <a:extLst>
            <a:ext uri="{FF2B5EF4-FFF2-40B4-BE49-F238E27FC236}">
              <a16:creationId xmlns:a16="http://schemas.microsoft.com/office/drawing/2014/main" id="{84E20664-ED6C-4C88-AE53-B3EFF8597095}"/>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1318" name="6 Imagen">
          <a:extLst>
            <a:ext uri="{FF2B5EF4-FFF2-40B4-BE49-F238E27FC236}">
              <a16:creationId xmlns:a16="http://schemas.microsoft.com/office/drawing/2014/main" id="{A778DFC6-7BD0-4250-8330-D474CA9BC6FA}"/>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319" name="6 Imagen">
          <a:extLst>
            <a:ext uri="{FF2B5EF4-FFF2-40B4-BE49-F238E27FC236}">
              <a16:creationId xmlns:a16="http://schemas.microsoft.com/office/drawing/2014/main" id="{662BF731-61B0-4909-B564-8EB53E808EDC}"/>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320" name="6 Imagen">
          <a:extLst>
            <a:ext uri="{FF2B5EF4-FFF2-40B4-BE49-F238E27FC236}">
              <a16:creationId xmlns:a16="http://schemas.microsoft.com/office/drawing/2014/main" id="{95D0C71B-9F7C-450C-89EA-7E8829611155}"/>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261</xdr:row>
      <xdr:rowOff>119160</xdr:rowOff>
    </xdr:from>
    <xdr:ext cx="360" cy="216575"/>
    <xdr:pic>
      <xdr:nvPicPr>
        <xdr:cNvPr id="1321" name="6 Imagen">
          <a:extLst>
            <a:ext uri="{FF2B5EF4-FFF2-40B4-BE49-F238E27FC236}">
              <a16:creationId xmlns:a16="http://schemas.microsoft.com/office/drawing/2014/main" id="{DAF4CF9E-1291-4F48-8B5F-F5FE6E7920F3}"/>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1322" name="6 Imagen">
          <a:extLst>
            <a:ext uri="{FF2B5EF4-FFF2-40B4-BE49-F238E27FC236}">
              <a16:creationId xmlns:a16="http://schemas.microsoft.com/office/drawing/2014/main" id="{5561492F-EA78-4879-B182-8E293A9BD0D1}"/>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1323" name="6 Imagen">
          <a:extLst>
            <a:ext uri="{FF2B5EF4-FFF2-40B4-BE49-F238E27FC236}">
              <a16:creationId xmlns:a16="http://schemas.microsoft.com/office/drawing/2014/main" id="{8C348F40-B95C-4A40-91B0-A5344C389297}"/>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1324" name="6 Imagen">
          <a:extLst>
            <a:ext uri="{FF2B5EF4-FFF2-40B4-BE49-F238E27FC236}">
              <a16:creationId xmlns:a16="http://schemas.microsoft.com/office/drawing/2014/main" id="{CEB5E058-5FFE-43A1-8DBB-052A725687F7}"/>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1325" name="6 Imagen">
          <a:extLst>
            <a:ext uri="{FF2B5EF4-FFF2-40B4-BE49-F238E27FC236}">
              <a16:creationId xmlns:a16="http://schemas.microsoft.com/office/drawing/2014/main" id="{744476C2-1F27-4763-A760-6BF88627CCCB}"/>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326" name="6 Imagen">
          <a:extLst>
            <a:ext uri="{FF2B5EF4-FFF2-40B4-BE49-F238E27FC236}">
              <a16:creationId xmlns:a16="http://schemas.microsoft.com/office/drawing/2014/main" id="{E233400E-B9BC-47F8-9A39-1F91D1E74E9A}"/>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327" name="6 Imagen">
          <a:extLst>
            <a:ext uri="{FF2B5EF4-FFF2-40B4-BE49-F238E27FC236}">
              <a16:creationId xmlns:a16="http://schemas.microsoft.com/office/drawing/2014/main" id="{C7D70809-C0A6-4E2F-BA3D-958682DCA249}"/>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328" name="6 Imagen">
          <a:extLst>
            <a:ext uri="{FF2B5EF4-FFF2-40B4-BE49-F238E27FC236}">
              <a16:creationId xmlns:a16="http://schemas.microsoft.com/office/drawing/2014/main" id="{D81DC078-331E-4F0F-9220-8C5D7D0FC9E2}"/>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329" name="6 Imagen">
          <a:extLst>
            <a:ext uri="{FF2B5EF4-FFF2-40B4-BE49-F238E27FC236}">
              <a16:creationId xmlns:a16="http://schemas.microsoft.com/office/drawing/2014/main" id="{6A05FC76-520F-4569-82DD-7D1392815ED5}"/>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330" name="6 Imagen">
          <a:extLst>
            <a:ext uri="{FF2B5EF4-FFF2-40B4-BE49-F238E27FC236}">
              <a16:creationId xmlns:a16="http://schemas.microsoft.com/office/drawing/2014/main" id="{173145CB-5F95-4814-85AD-2A2C07DCD8A8}"/>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331" name="6 Imagen">
          <a:extLst>
            <a:ext uri="{FF2B5EF4-FFF2-40B4-BE49-F238E27FC236}">
              <a16:creationId xmlns:a16="http://schemas.microsoft.com/office/drawing/2014/main" id="{09535301-2E71-4504-838C-C8DD0484DF4D}"/>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262</xdr:row>
      <xdr:rowOff>119160</xdr:rowOff>
    </xdr:from>
    <xdr:ext cx="360" cy="216575"/>
    <xdr:pic>
      <xdr:nvPicPr>
        <xdr:cNvPr id="1332" name="6 Imagen">
          <a:extLst>
            <a:ext uri="{FF2B5EF4-FFF2-40B4-BE49-F238E27FC236}">
              <a16:creationId xmlns:a16="http://schemas.microsoft.com/office/drawing/2014/main" id="{B9D03D4A-B636-4207-BD83-E347E4D719FE}"/>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1333" name="6 Imagen">
          <a:extLst>
            <a:ext uri="{FF2B5EF4-FFF2-40B4-BE49-F238E27FC236}">
              <a16:creationId xmlns:a16="http://schemas.microsoft.com/office/drawing/2014/main" id="{C5A9D57A-AC6B-4040-98D1-A261D305DE78}"/>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1334" name="6 Imagen">
          <a:extLst>
            <a:ext uri="{FF2B5EF4-FFF2-40B4-BE49-F238E27FC236}">
              <a16:creationId xmlns:a16="http://schemas.microsoft.com/office/drawing/2014/main" id="{5CEC4EB9-054D-4D6D-9D6A-A2DAEDEA9FC2}"/>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335" name="6 Imagen">
          <a:extLst>
            <a:ext uri="{FF2B5EF4-FFF2-40B4-BE49-F238E27FC236}">
              <a16:creationId xmlns:a16="http://schemas.microsoft.com/office/drawing/2014/main" id="{C8C1A07C-3BC7-4ED1-A397-819D1AB6D780}"/>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336" name="6 Imagen">
          <a:extLst>
            <a:ext uri="{FF2B5EF4-FFF2-40B4-BE49-F238E27FC236}">
              <a16:creationId xmlns:a16="http://schemas.microsoft.com/office/drawing/2014/main" id="{A2FD4E8F-7407-4DC2-B362-7AE6A59F543B}"/>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262</xdr:row>
      <xdr:rowOff>119160</xdr:rowOff>
    </xdr:from>
    <xdr:ext cx="360" cy="216575"/>
    <xdr:pic>
      <xdr:nvPicPr>
        <xdr:cNvPr id="1337" name="6 Imagen">
          <a:extLst>
            <a:ext uri="{FF2B5EF4-FFF2-40B4-BE49-F238E27FC236}">
              <a16:creationId xmlns:a16="http://schemas.microsoft.com/office/drawing/2014/main" id="{37568662-8787-4176-AAE4-5DDA86955F7F}"/>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1338" name="6 Imagen">
          <a:extLst>
            <a:ext uri="{FF2B5EF4-FFF2-40B4-BE49-F238E27FC236}">
              <a16:creationId xmlns:a16="http://schemas.microsoft.com/office/drawing/2014/main" id="{5032313A-4715-41C1-945C-AC0D18EC5103}"/>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1339" name="6 Imagen">
          <a:extLst>
            <a:ext uri="{FF2B5EF4-FFF2-40B4-BE49-F238E27FC236}">
              <a16:creationId xmlns:a16="http://schemas.microsoft.com/office/drawing/2014/main" id="{5C8257D6-2983-4BA1-A164-712EF86E6746}"/>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1340" name="6 Imagen">
          <a:extLst>
            <a:ext uri="{FF2B5EF4-FFF2-40B4-BE49-F238E27FC236}">
              <a16:creationId xmlns:a16="http://schemas.microsoft.com/office/drawing/2014/main" id="{36F673F8-39C7-4198-975A-B2528771817F}"/>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1341" name="6 Imagen">
          <a:extLst>
            <a:ext uri="{FF2B5EF4-FFF2-40B4-BE49-F238E27FC236}">
              <a16:creationId xmlns:a16="http://schemas.microsoft.com/office/drawing/2014/main" id="{2A757002-1805-40F4-86B7-73EC1419F46D}"/>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342" name="6 Imagen">
          <a:extLst>
            <a:ext uri="{FF2B5EF4-FFF2-40B4-BE49-F238E27FC236}">
              <a16:creationId xmlns:a16="http://schemas.microsoft.com/office/drawing/2014/main" id="{B38FEB71-AB25-473B-ADA3-707FF9227A0D}"/>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343" name="6 Imagen">
          <a:extLst>
            <a:ext uri="{FF2B5EF4-FFF2-40B4-BE49-F238E27FC236}">
              <a16:creationId xmlns:a16="http://schemas.microsoft.com/office/drawing/2014/main" id="{91EDAA0E-6EAD-407B-846B-BA94B8C00332}"/>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344" name="6 Imagen">
          <a:extLst>
            <a:ext uri="{FF2B5EF4-FFF2-40B4-BE49-F238E27FC236}">
              <a16:creationId xmlns:a16="http://schemas.microsoft.com/office/drawing/2014/main" id="{DB5AB754-4429-4ED7-A60E-EECDA1EA5935}"/>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345" name="6 Imagen">
          <a:extLst>
            <a:ext uri="{FF2B5EF4-FFF2-40B4-BE49-F238E27FC236}">
              <a16:creationId xmlns:a16="http://schemas.microsoft.com/office/drawing/2014/main" id="{F10AC501-9DF8-4A72-9513-BC8EF8E898F6}"/>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346" name="6 Imagen">
          <a:extLst>
            <a:ext uri="{FF2B5EF4-FFF2-40B4-BE49-F238E27FC236}">
              <a16:creationId xmlns:a16="http://schemas.microsoft.com/office/drawing/2014/main" id="{8AE75277-8591-423C-BD23-24A355CC1D34}"/>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347" name="6 Imagen">
          <a:extLst>
            <a:ext uri="{FF2B5EF4-FFF2-40B4-BE49-F238E27FC236}">
              <a16:creationId xmlns:a16="http://schemas.microsoft.com/office/drawing/2014/main" id="{90FB4FB0-D461-4B17-8745-6F5A253B2CD3}"/>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263</xdr:row>
      <xdr:rowOff>119160</xdr:rowOff>
    </xdr:from>
    <xdr:ext cx="360" cy="216575"/>
    <xdr:pic>
      <xdr:nvPicPr>
        <xdr:cNvPr id="1348" name="6 Imagen">
          <a:extLst>
            <a:ext uri="{FF2B5EF4-FFF2-40B4-BE49-F238E27FC236}">
              <a16:creationId xmlns:a16="http://schemas.microsoft.com/office/drawing/2014/main" id="{21E84472-D149-445C-BF13-6AE25CA42DD1}"/>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1349" name="6 Imagen">
          <a:extLst>
            <a:ext uri="{FF2B5EF4-FFF2-40B4-BE49-F238E27FC236}">
              <a16:creationId xmlns:a16="http://schemas.microsoft.com/office/drawing/2014/main" id="{35272325-94A7-428C-B33E-633CA9479E46}"/>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1350" name="6 Imagen">
          <a:extLst>
            <a:ext uri="{FF2B5EF4-FFF2-40B4-BE49-F238E27FC236}">
              <a16:creationId xmlns:a16="http://schemas.microsoft.com/office/drawing/2014/main" id="{117409D7-A799-4137-80F9-6421960237DB}"/>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351" name="6 Imagen">
          <a:extLst>
            <a:ext uri="{FF2B5EF4-FFF2-40B4-BE49-F238E27FC236}">
              <a16:creationId xmlns:a16="http://schemas.microsoft.com/office/drawing/2014/main" id="{A8332E87-1614-401E-96BF-A9ACCC70D117}"/>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352" name="6 Imagen">
          <a:extLst>
            <a:ext uri="{FF2B5EF4-FFF2-40B4-BE49-F238E27FC236}">
              <a16:creationId xmlns:a16="http://schemas.microsoft.com/office/drawing/2014/main" id="{50E75503-6B56-4E48-9867-CF0BEA361805}"/>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263</xdr:row>
      <xdr:rowOff>119160</xdr:rowOff>
    </xdr:from>
    <xdr:ext cx="360" cy="216575"/>
    <xdr:pic>
      <xdr:nvPicPr>
        <xdr:cNvPr id="1353" name="6 Imagen">
          <a:extLst>
            <a:ext uri="{FF2B5EF4-FFF2-40B4-BE49-F238E27FC236}">
              <a16:creationId xmlns:a16="http://schemas.microsoft.com/office/drawing/2014/main" id="{1C650E44-EC36-4F78-89D4-A2D1A2B50D31}"/>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1354" name="6 Imagen">
          <a:extLst>
            <a:ext uri="{FF2B5EF4-FFF2-40B4-BE49-F238E27FC236}">
              <a16:creationId xmlns:a16="http://schemas.microsoft.com/office/drawing/2014/main" id="{01CF6701-AC27-4D87-971B-7FD4CCC8C3C6}"/>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1355" name="6 Imagen">
          <a:extLst>
            <a:ext uri="{FF2B5EF4-FFF2-40B4-BE49-F238E27FC236}">
              <a16:creationId xmlns:a16="http://schemas.microsoft.com/office/drawing/2014/main" id="{FB674746-B214-4B76-8219-E287D32EB1FA}"/>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1356" name="6 Imagen">
          <a:extLst>
            <a:ext uri="{FF2B5EF4-FFF2-40B4-BE49-F238E27FC236}">
              <a16:creationId xmlns:a16="http://schemas.microsoft.com/office/drawing/2014/main" id="{F8EA56B2-18F9-4AB5-9401-02221C2C4EC6}"/>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1357" name="6 Imagen">
          <a:extLst>
            <a:ext uri="{FF2B5EF4-FFF2-40B4-BE49-F238E27FC236}">
              <a16:creationId xmlns:a16="http://schemas.microsoft.com/office/drawing/2014/main" id="{8DE9EAE0-B5FC-4CEF-9A18-273B114723CA}"/>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358" name="6 Imagen">
          <a:extLst>
            <a:ext uri="{FF2B5EF4-FFF2-40B4-BE49-F238E27FC236}">
              <a16:creationId xmlns:a16="http://schemas.microsoft.com/office/drawing/2014/main" id="{8B818A23-B7C6-4116-AD6C-12482717DE0D}"/>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359" name="6 Imagen">
          <a:extLst>
            <a:ext uri="{FF2B5EF4-FFF2-40B4-BE49-F238E27FC236}">
              <a16:creationId xmlns:a16="http://schemas.microsoft.com/office/drawing/2014/main" id="{D5F88C48-15C1-46AF-BFC4-CFD07F58835C}"/>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360" name="6 Imagen">
          <a:extLst>
            <a:ext uri="{FF2B5EF4-FFF2-40B4-BE49-F238E27FC236}">
              <a16:creationId xmlns:a16="http://schemas.microsoft.com/office/drawing/2014/main" id="{D55936D4-52E3-4F51-B2C6-02CC90487CEA}"/>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361" name="6 Imagen">
          <a:extLst>
            <a:ext uri="{FF2B5EF4-FFF2-40B4-BE49-F238E27FC236}">
              <a16:creationId xmlns:a16="http://schemas.microsoft.com/office/drawing/2014/main" id="{14B2FEAA-A0EB-47B4-AAF0-2D8EF3BC782A}"/>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362" name="6 Imagen">
          <a:extLst>
            <a:ext uri="{FF2B5EF4-FFF2-40B4-BE49-F238E27FC236}">
              <a16:creationId xmlns:a16="http://schemas.microsoft.com/office/drawing/2014/main" id="{FD854AB9-FBDC-4CD6-BA6E-6554FEC47B1C}"/>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363" name="6 Imagen">
          <a:extLst>
            <a:ext uri="{FF2B5EF4-FFF2-40B4-BE49-F238E27FC236}">
              <a16:creationId xmlns:a16="http://schemas.microsoft.com/office/drawing/2014/main" id="{EEF8D146-4746-42B5-B4AE-EF3A0BC7B2E6}"/>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264</xdr:row>
      <xdr:rowOff>119160</xdr:rowOff>
    </xdr:from>
    <xdr:ext cx="360" cy="216575"/>
    <xdr:pic>
      <xdr:nvPicPr>
        <xdr:cNvPr id="1364" name="6 Imagen">
          <a:extLst>
            <a:ext uri="{FF2B5EF4-FFF2-40B4-BE49-F238E27FC236}">
              <a16:creationId xmlns:a16="http://schemas.microsoft.com/office/drawing/2014/main" id="{832AC4BA-658A-49A3-A5F5-FF50C0341F37}"/>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1365" name="6 Imagen">
          <a:extLst>
            <a:ext uri="{FF2B5EF4-FFF2-40B4-BE49-F238E27FC236}">
              <a16:creationId xmlns:a16="http://schemas.microsoft.com/office/drawing/2014/main" id="{23521A43-7829-459E-AAD7-7598F436B021}"/>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1366" name="6 Imagen">
          <a:extLst>
            <a:ext uri="{FF2B5EF4-FFF2-40B4-BE49-F238E27FC236}">
              <a16:creationId xmlns:a16="http://schemas.microsoft.com/office/drawing/2014/main" id="{656AB8D4-0937-4D53-817B-D860AEDD93EA}"/>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367" name="6 Imagen">
          <a:extLst>
            <a:ext uri="{FF2B5EF4-FFF2-40B4-BE49-F238E27FC236}">
              <a16:creationId xmlns:a16="http://schemas.microsoft.com/office/drawing/2014/main" id="{5FB318B0-2E36-4404-B052-56933B9A5276}"/>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368" name="6 Imagen">
          <a:extLst>
            <a:ext uri="{FF2B5EF4-FFF2-40B4-BE49-F238E27FC236}">
              <a16:creationId xmlns:a16="http://schemas.microsoft.com/office/drawing/2014/main" id="{01CC730F-24DF-46BA-B74B-FDFAC9893A6C}"/>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264</xdr:row>
      <xdr:rowOff>119160</xdr:rowOff>
    </xdr:from>
    <xdr:ext cx="360" cy="216575"/>
    <xdr:pic>
      <xdr:nvPicPr>
        <xdr:cNvPr id="1369" name="6 Imagen">
          <a:extLst>
            <a:ext uri="{FF2B5EF4-FFF2-40B4-BE49-F238E27FC236}">
              <a16:creationId xmlns:a16="http://schemas.microsoft.com/office/drawing/2014/main" id="{49CAC940-7411-4926-B6C9-2B99DAB00722}"/>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1370" name="6 Imagen">
          <a:extLst>
            <a:ext uri="{FF2B5EF4-FFF2-40B4-BE49-F238E27FC236}">
              <a16:creationId xmlns:a16="http://schemas.microsoft.com/office/drawing/2014/main" id="{61826B39-3658-4707-88AC-5C731B0BA6B7}"/>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1371" name="6 Imagen">
          <a:extLst>
            <a:ext uri="{FF2B5EF4-FFF2-40B4-BE49-F238E27FC236}">
              <a16:creationId xmlns:a16="http://schemas.microsoft.com/office/drawing/2014/main" id="{92CC813B-06DD-436B-B05B-0ACF2C18CD3B}"/>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1372" name="6 Imagen">
          <a:extLst>
            <a:ext uri="{FF2B5EF4-FFF2-40B4-BE49-F238E27FC236}">
              <a16:creationId xmlns:a16="http://schemas.microsoft.com/office/drawing/2014/main" id="{F5C3F543-6CD6-4598-B062-9DE3BF7C1F78}"/>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1373" name="6 Imagen">
          <a:extLst>
            <a:ext uri="{FF2B5EF4-FFF2-40B4-BE49-F238E27FC236}">
              <a16:creationId xmlns:a16="http://schemas.microsoft.com/office/drawing/2014/main" id="{9CE2F9C3-1D78-4AF0-A6EA-7BED79AD7A97}"/>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374" name="6 Imagen">
          <a:extLst>
            <a:ext uri="{FF2B5EF4-FFF2-40B4-BE49-F238E27FC236}">
              <a16:creationId xmlns:a16="http://schemas.microsoft.com/office/drawing/2014/main" id="{3005B886-1CB2-4978-98B2-63FE14F40B20}"/>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375" name="6 Imagen">
          <a:extLst>
            <a:ext uri="{FF2B5EF4-FFF2-40B4-BE49-F238E27FC236}">
              <a16:creationId xmlns:a16="http://schemas.microsoft.com/office/drawing/2014/main" id="{998C84E4-0E62-4BD7-A7EF-5E69220561D9}"/>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376" name="6 Imagen">
          <a:extLst>
            <a:ext uri="{FF2B5EF4-FFF2-40B4-BE49-F238E27FC236}">
              <a16:creationId xmlns:a16="http://schemas.microsoft.com/office/drawing/2014/main" id="{ACAFD770-90AC-46DE-877A-A95AA445DC92}"/>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377" name="6 Imagen">
          <a:extLst>
            <a:ext uri="{FF2B5EF4-FFF2-40B4-BE49-F238E27FC236}">
              <a16:creationId xmlns:a16="http://schemas.microsoft.com/office/drawing/2014/main" id="{F1AAFF91-579A-4E2C-B3D5-1D0DC2ADACB4}"/>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378" name="6 Imagen">
          <a:extLst>
            <a:ext uri="{FF2B5EF4-FFF2-40B4-BE49-F238E27FC236}">
              <a16:creationId xmlns:a16="http://schemas.microsoft.com/office/drawing/2014/main" id="{237EB713-8B25-4970-A807-3225D3750FF9}"/>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379" name="6 Imagen">
          <a:extLst>
            <a:ext uri="{FF2B5EF4-FFF2-40B4-BE49-F238E27FC236}">
              <a16:creationId xmlns:a16="http://schemas.microsoft.com/office/drawing/2014/main" id="{F1AE7EA8-DF13-4F1E-8D30-A5920DB89006}"/>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265</xdr:row>
      <xdr:rowOff>119160</xdr:rowOff>
    </xdr:from>
    <xdr:ext cx="360" cy="216575"/>
    <xdr:pic>
      <xdr:nvPicPr>
        <xdr:cNvPr id="1380" name="6 Imagen">
          <a:extLst>
            <a:ext uri="{FF2B5EF4-FFF2-40B4-BE49-F238E27FC236}">
              <a16:creationId xmlns:a16="http://schemas.microsoft.com/office/drawing/2014/main" id="{C2764EA3-67BF-4A05-989D-15BE8A9D2F14}"/>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1381" name="6 Imagen">
          <a:extLst>
            <a:ext uri="{FF2B5EF4-FFF2-40B4-BE49-F238E27FC236}">
              <a16:creationId xmlns:a16="http://schemas.microsoft.com/office/drawing/2014/main" id="{5915E183-410B-4218-ADD4-63EE81E384A8}"/>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1382" name="6 Imagen">
          <a:extLst>
            <a:ext uri="{FF2B5EF4-FFF2-40B4-BE49-F238E27FC236}">
              <a16:creationId xmlns:a16="http://schemas.microsoft.com/office/drawing/2014/main" id="{8D82B5A8-AD70-4204-AB89-5C30E16EFDF3}"/>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383" name="6 Imagen">
          <a:extLst>
            <a:ext uri="{FF2B5EF4-FFF2-40B4-BE49-F238E27FC236}">
              <a16:creationId xmlns:a16="http://schemas.microsoft.com/office/drawing/2014/main" id="{C05606EF-8BB2-4B6D-ACBF-733AB3E1EFD2}"/>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384" name="6 Imagen">
          <a:extLst>
            <a:ext uri="{FF2B5EF4-FFF2-40B4-BE49-F238E27FC236}">
              <a16:creationId xmlns:a16="http://schemas.microsoft.com/office/drawing/2014/main" id="{0EB26032-F74C-4B81-9FFB-3AC505464D6D}"/>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265</xdr:row>
      <xdr:rowOff>119160</xdr:rowOff>
    </xdr:from>
    <xdr:ext cx="360" cy="216575"/>
    <xdr:pic>
      <xdr:nvPicPr>
        <xdr:cNvPr id="1385" name="6 Imagen">
          <a:extLst>
            <a:ext uri="{FF2B5EF4-FFF2-40B4-BE49-F238E27FC236}">
              <a16:creationId xmlns:a16="http://schemas.microsoft.com/office/drawing/2014/main" id="{20B6DC94-299E-4C0F-B319-D372DB91ECC0}"/>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1386" name="6 Imagen">
          <a:extLst>
            <a:ext uri="{FF2B5EF4-FFF2-40B4-BE49-F238E27FC236}">
              <a16:creationId xmlns:a16="http://schemas.microsoft.com/office/drawing/2014/main" id="{39E6C43C-7FFB-4FB9-9C35-C4467E864259}"/>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1387" name="6 Imagen">
          <a:extLst>
            <a:ext uri="{FF2B5EF4-FFF2-40B4-BE49-F238E27FC236}">
              <a16:creationId xmlns:a16="http://schemas.microsoft.com/office/drawing/2014/main" id="{1E54F200-2CB2-4B4C-9373-046788103B45}"/>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1388" name="6 Imagen">
          <a:extLst>
            <a:ext uri="{FF2B5EF4-FFF2-40B4-BE49-F238E27FC236}">
              <a16:creationId xmlns:a16="http://schemas.microsoft.com/office/drawing/2014/main" id="{875E4722-225C-4594-B9BF-1C7FCD3D70C3}"/>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1389" name="6 Imagen">
          <a:extLst>
            <a:ext uri="{FF2B5EF4-FFF2-40B4-BE49-F238E27FC236}">
              <a16:creationId xmlns:a16="http://schemas.microsoft.com/office/drawing/2014/main" id="{E803A6B4-C212-4604-B54D-7CD6FBA760DF}"/>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390" name="6 Imagen">
          <a:extLst>
            <a:ext uri="{FF2B5EF4-FFF2-40B4-BE49-F238E27FC236}">
              <a16:creationId xmlns:a16="http://schemas.microsoft.com/office/drawing/2014/main" id="{244927D0-B4E7-4B34-B8D8-34B75B772AE4}"/>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391" name="6 Imagen">
          <a:extLst>
            <a:ext uri="{FF2B5EF4-FFF2-40B4-BE49-F238E27FC236}">
              <a16:creationId xmlns:a16="http://schemas.microsoft.com/office/drawing/2014/main" id="{AB27F305-E9C0-4E8A-AD63-E9BDEC3DEDC9}"/>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392" name="6 Imagen">
          <a:extLst>
            <a:ext uri="{FF2B5EF4-FFF2-40B4-BE49-F238E27FC236}">
              <a16:creationId xmlns:a16="http://schemas.microsoft.com/office/drawing/2014/main" id="{7E28582E-3EE8-4D80-93C4-462C7C856088}"/>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393" name="6 Imagen">
          <a:extLst>
            <a:ext uri="{FF2B5EF4-FFF2-40B4-BE49-F238E27FC236}">
              <a16:creationId xmlns:a16="http://schemas.microsoft.com/office/drawing/2014/main" id="{E68F6FF9-F248-4A73-A110-555F85C7E2D4}"/>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394" name="6 Imagen">
          <a:extLst>
            <a:ext uri="{FF2B5EF4-FFF2-40B4-BE49-F238E27FC236}">
              <a16:creationId xmlns:a16="http://schemas.microsoft.com/office/drawing/2014/main" id="{85EEFF6B-2750-412F-B87D-1CE3F580614F}"/>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395" name="6 Imagen">
          <a:extLst>
            <a:ext uri="{FF2B5EF4-FFF2-40B4-BE49-F238E27FC236}">
              <a16:creationId xmlns:a16="http://schemas.microsoft.com/office/drawing/2014/main" id="{5C3F86D4-86D5-4AF7-9F2D-45ED2596D21A}"/>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266</xdr:row>
      <xdr:rowOff>119160</xdr:rowOff>
    </xdr:from>
    <xdr:ext cx="360" cy="216575"/>
    <xdr:pic>
      <xdr:nvPicPr>
        <xdr:cNvPr id="1396" name="6 Imagen">
          <a:extLst>
            <a:ext uri="{FF2B5EF4-FFF2-40B4-BE49-F238E27FC236}">
              <a16:creationId xmlns:a16="http://schemas.microsoft.com/office/drawing/2014/main" id="{2813CDD4-1593-425B-88BE-915FC7D02608}"/>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1397" name="6 Imagen">
          <a:extLst>
            <a:ext uri="{FF2B5EF4-FFF2-40B4-BE49-F238E27FC236}">
              <a16:creationId xmlns:a16="http://schemas.microsoft.com/office/drawing/2014/main" id="{E55EFB44-CD41-45C7-933B-6E98FFB53161}"/>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1398" name="6 Imagen">
          <a:extLst>
            <a:ext uri="{FF2B5EF4-FFF2-40B4-BE49-F238E27FC236}">
              <a16:creationId xmlns:a16="http://schemas.microsoft.com/office/drawing/2014/main" id="{2CA9740D-284B-4A5F-9E12-28C5141BA566}"/>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399" name="6 Imagen">
          <a:extLst>
            <a:ext uri="{FF2B5EF4-FFF2-40B4-BE49-F238E27FC236}">
              <a16:creationId xmlns:a16="http://schemas.microsoft.com/office/drawing/2014/main" id="{B70A5AE9-ECAD-452E-977C-7257E3DE6950}"/>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400" name="6 Imagen">
          <a:extLst>
            <a:ext uri="{FF2B5EF4-FFF2-40B4-BE49-F238E27FC236}">
              <a16:creationId xmlns:a16="http://schemas.microsoft.com/office/drawing/2014/main" id="{0D19F657-A62B-441A-A84C-AD64A448A2E2}"/>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266</xdr:row>
      <xdr:rowOff>119160</xdr:rowOff>
    </xdr:from>
    <xdr:ext cx="360" cy="216575"/>
    <xdr:pic>
      <xdr:nvPicPr>
        <xdr:cNvPr id="1401" name="6 Imagen">
          <a:extLst>
            <a:ext uri="{FF2B5EF4-FFF2-40B4-BE49-F238E27FC236}">
              <a16:creationId xmlns:a16="http://schemas.microsoft.com/office/drawing/2014/main" id="{C3A89D04-0F5C-4757-ADE4-6FEBD22B48D5}"/>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1402" name="6 Imagen">
          <a:extLst>
            <a:ext uri="{FF2B5EF4-FFF2-40B4-BE49-F238E27FC236}">
              <a16:creationId xmlns:a16="http://schemas.microsoft.com/office/drawing/2014/main" id="{116AC16A-673C-48CC-9105-2BAA9FFFC8D9}"/>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1403" name="6 Imagen">
          <a:extLst>
            <a:ext uri="{FF2B5EF4-FFF2-40B4-BE49-F238E27FC236}">
              <a16:creationId xmlns:a16="http://schemas.microsoft.com/office/drawing/2014/main" id="{386FAADD-CC01-4A18-9F55-14AB5F12BA34}"/>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1404" name="6 Imagen">
          <a:extLst>
            <a:ext uri="{FF2B5EF4-FFF2-40B4-BE49-F238E27FC236}">
              <a16:creationId xmlns:a16="http://schemas.microsoft.com/office/drawing/2014/main" id="{BA098300-776A-41D4-B988-FE88F6830FBB}"/>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1405" name="6 Imagen">
          <a:extLst>
            <a:ext uri="{FF2B5EF4-FFF2-40B4-BE49-F238E27FC236}">
              <a16:creationId xmlns:a16="http://schemas.microsoft.com/office/drawing/2014/main" id="{A7A0CC97-BF41-4E0B-B66D-3A19FD03A743}"/>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406" name="6 Imagen">
          <a:extLst>
            <a:ext uri="{FF2B5EF4-FFF2-40B4-BE49-F238E27FC236}">
              <a16:creationId xmlns:a16="http://schemas.microsoft.com/office/drawing/2014/main" id="{5DB4ADAE-983D-427D-8702-DBA69EDD47BC}"/>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407" name="6 Imagen">
          <a:extLst>
            <a:ext uri="{FF2B5EF4-FFF2-40B4-BE49-F238E27FC236}">
              <a16:creationId xmlns:a16="http://schemas.microsoft.com/office/drawing/2014/main" id="{DED6D5D7-1C6D-4960-9EAF-DD5099C8B0BB}"/>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408" name="6 Imagen">
          <a:extLst>
            <a:ext uri="{FF2B5EF4-FFF2-40B4-BE49-F238E27FC236}">
              <a16:creationId xmlns:a16="http://schemas.microsoft.com/office/drawing/2014/main" id="{54EDA787-C1E4-4991-8302-01EAC3C5B26F}"/>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409" name="6 Imagen">
          <a:extLst>
            <a:ext uri="{FF2B5EF4-FFF2-40B4-BE49-F238E27FC236}">
              <a16:creationId xmlns:a16="http://schemas.microsoft.com/office/drawing/2014/main" id="{4C703BDA-A654-4F48-B522-2AA0F209DD16}"/>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410" name="6 Imagen">
          <a:extLst>
            <a:ext uri="{FF2B5EF4-FFF2-40B4-BE49-F238E27FC236}">
              <a16:creationId xmlns:a16="http://schemas.microsoft.com/office/drawing/2014/main" id="{4E0E8679-2024-4329-8338-127BC1317F54}"/>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411" name="6 Imagen">
          <a:extLst>
            <a:ext uri="{FF2B5EF4-FFF2-40B4-BE49-F238E27FC236}">
              <a16:creationId xmlns:a16="http://schemas.microsoft.com/office/drawing/2014/main" id="{F78AB8FC-DA90-48E3-B28C-492A6CDDDE09}"/>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270</xdr:row>
      <xdr:rowOff>119160</xdr:rowOff>
    </xdr:from>
    <xdr:ext cx="360" cy="216575"/>
    <xdr:pic>
      <xdr:nvPicPr>
        <xdr:cNvPr id="1412" name="6 Imagen">
          <a:extLst>
            <a:ext uri="{FF2B5EF4-FFF2-40B4-BE49-F238E27FC236}">
              <a16:creationId xmlns:a16="http://schemas.microsoft.com/office/drawing/2014/main" id="{12CE9806-7F08-442B-80B4-424BD195A99A}"/>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1413" name="6 Imagen">
          <a:extLst>
            <a:ext uri="{FF2B5EF4-FFF2-40B4-BE49-F238E27FC236}">
              <a16:creationId xmlns:a16="http://schemas.microsoft.com/office/drawing/2014/main" id="{C28FA93B-1DB7-4DA0-8B57-5321A212A18E}"/>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1414" name="6 Imagen">
          <a:extLst>
            <a:ext uri="{FF2B5EF4-FFF2-40B4-BE49-F238E27FC236}">
              <a16:creationId xmlns:a16="http://schemas.microsoft.com/office/drawing/2014/main" id="{5F16387B-3A99-44E8-A6A6-C42C1583B3B9}"/>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415" name="6 Imagen">
          <a:extLst>
            <a:ext uri="{FF2B5EF4-FFF2-40B4-BE49-F238E27FC236}">
              <a16:creationId xmlns:a16="http://schemas.microsoft.com/office/drawing/2014/main" id="{91E00F91-6CF2-4590-A657-26495BDD8787}"/>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416" name="6 Imagen">
          <a:extLst>
            <a:ext uri="{FF2B5EF4-FFF2-40B4-BE49-F238E27FC236}">
              <a16:creationId xmlns:a16="http://schemas.microsoft.com/office/drawing/2014/main" id="{0E6EC6B7-8444-47DB-8958-5A61FCCCC691}"/>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270</xdr:row>
      <xdr:rowOff>119160</xdr:rowOff>
    </xdr:from>
    <xdr:ext cx="360" cy="216575"/>
    <xdr:pic>
      <xdr:nvPicPr>
        <xdr:cNvPr id="1417" name="6 Imagen">
          <a:extLst>
            <a:ext uri="{FF2B5EF4-FFF2-40B4-BE49-F238E27FC236}">
              <a16:creationId xmlns:a16="http://schemas.microsoft.com/office/drawing/2014/main" id="{C1570520-E8ED-4AC6-8A0D-72497B802BFE}"/>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1418" name="6 Imagen">
          <a:extLst>
            <a:ext uri="{FF2B5EF4-FFF2-40B4-BE49-F238E27FC236}">
              <a16:creationId xmlns:a16="http://schemas.microsoft.com/office/drawing/2014/main" id="{7B01ABDF-82BF-47E1-941E-D6A9D415C63C}"/>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1419" name="6 Imagen">
          <a:extLst>
            <a:ext uri="{FF2B5EF4-FFF2-40B4-BE49-F238E27FC236}">
              <a16:creationId xmlns:a16="http://schemas.microsoft.com/office/drawing/2014/main" id="{82097C30-9D32-4FA9-A9A9-9CF9FF0ED825}"/>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1420" name="6 Imagen">
          <a:extLst>
            <a:ext uri="{FF2B5EF4-FFF2-40B4-BE49-F238E27FC236}">
              <a16:creationId xmlns:a16="http://schemas.microsoft.com/office/drawing/2014/main" id="{364D49F1-E09B-4442-B6A4-A2E1AFCF9E42}"/>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1421" name="6 Imagen">
          <a:extLst>
            <a:ext uri="{FF2B5EF4-FFF2-40B4-BE49-F238E27FC236}">
              <a16:creationId xmlns:a16="http://schemas.microsoft.com/office/drawing/2014/main" id="{3E98257F-271A-4BDC-AA8F-8B24D04F01AC}"/>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422" name="6 Imagen">
          <a:extLst>
            <a:ext uri="{FF2B5EF4-FFF2-40B4-BE49-F238E27FC236}">
              <a16:creationId xmlns:a16="http://schemas.microsoft.com/office/drawing/2014/main" id="{9B965A41-B55B-411D-9D26-43DF43BCF430}"/>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423" name="6 Imagen">
          <a:extLst>
            <a:ext uri="{FF2B5EF4-FFF2-40B4-BE49-F238E27FC236}">
              <a16:creationId xmlns:a16="http://schemas.microsoft.com/office/drawing/2014/main" id="{151474CA-8E82-4CD9-8456-E3DC8C0E95D0}"/>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424" name="6 Imagen">
          <a:extLst>
            <a:ext uri="{FF2B5EF4-FFF2-40B4-BE49-F238E27FC236}">
              <a16:creationId xmlns:a16="http://schemas.microsoft.com/office/drawing/2014/main" id="{BCBFE16C-00F5-4F74-899A-6DC2D6D6E2D4}"/>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425" name="6 Imagen">
          <a:extLst>
            <a:ext uri="{FF2B5EF4-FFF2-40B4-BE49-F238E27FC236}">
              <a16:creationId xmlns:a16="http://schemas.microsoft.com/office/drawing/2014/main" id="{6036D9AB-59A1-4A29-8013-736D78F1D4D2}"/>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426" name="6 Imagen">
          <a:extLst>
            <a:ext uri="{FF2B5EF4-FFF2-40B4-BE49-F238E27FC236}">
              <a16:creationId xmlns:a16="http://schemas.microsoft.com/office/drawing/2014/main" id="{C1ABF67C-592F-4C37-8AFE-5BF11F1253BC}"/>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427" name="6 Imagen">
          <a:extLst>
            <a:ext uri="{FF2B5EF4-FFF2-40B4-BE49-F238E27FC236}">
              <a16:creationId xmlns:a16="http://schemas.microsoft.com/office/drawing/2014/main" id="{FC3EC015-5421-4639-834D-741A2ED9D5A7}"/>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271</xdr:row>
      <xdr:rowOff>119160</xdr:rowOff>
    </xdr:from>
    <xdr:ext cx="360" cy="216575"/>
    <xdr:pic>
      <xdr:nvPicPr>
        <xdr:cNvPr id="1428" name="6 Imagen">
          <a:extLst>
            <a:ext uri="{FF2B5EF4-FFF2-40B4-BE49-F238E27FC236}">
              <a16:creationId xmlns:a16="http://schemas.microsoft.com/office/drawing/2014/main" id="{EDB988B6-B196-4B1B-8E17-6DF3ACA1C953}"/>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1429" name="6 Imagen">
          <a:extLst>
            <a:ext uri="{FF2B5EF4-FFF2-40B4-BE49-F238E27FC236}">
              <a16:creationId xmlns:a16="http://schemas.microsoft.com/office/drawing/2014/main" id="{EAFF7C55-D278-41C7-8EDC-FDA5E9C370A4}"/>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1430" name="6 Imagen">
          <a:extLst>
            <a:ext uri="{FF2B5EF4-FFF2-40B4-BE49-F238E27FC236}">
              <a16:creationId xmlns:a16="http://schemas.microsoft.com/office/drawing/2014/main" id="{BC1D99E2-199F-48B5-8ADF-38BAD930EAA2}"/>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431" name="6 Imagen">
          <a:extLst>
            <a:ext uri="{FF2B5EF4-FFF2-40B4-BE49-F238E27FC236}">
              <a16:creationId xmlns:a16="http://schemas.microsoft.com/office/drawing/2014/main" id="{961C4B64-5091-4426-AFE2-242FC5815A5A}"/>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432" name="6 Imagen">
          <a:extLst>
            <a:ext uri="{FF2B5EF4-FFF2-40B4-BE49-F238E27FC236}">
              <a16:creationId xmlns:a16="http://schemas.microsoft.com/office/drawing/2014/main" id="{69468E7C-5620-4B15-9B79-1F8EF8EED1DD}"/>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271</xdr:row>
      <xdr:rowOff>119160</xdr:rowOff>
    </xdr:from>
    <xdr:ext cx="360" cy="216575"/>
    <xdr:pic>
      <xdr:nvPicPr>
        <xdr:cNvPr id="1433" name="6 Imagen">
          <a:extLst>
            <a:ext uri="{FF2B5EF4-FFF2-40B4-BE49-F238E27FC236}">
              <a16:creationId xmlns:a16="http://schemas.microsoft.com/office/drawing/2014/main" id="{56529BF0-CF78-4BCC-AF38-B724F664EDDF}"/>
            </a:ext>
          </a:extLst>
        </xdr:cNvPr>
        <xdr:cNvPicPr/>
      </xdr:nvPicPr>
      <xdr:blipFill>
        <a:blip xmlns:r="http://schemas.openxmlformats.org/officeDocument/2006/relationships" r:embed="rId1"/>
        <a:stretch/>
      </xdr:blipFill>
      <xdr:spPr>
        <a:xfrm>
          <a:off x="6000750" y="50305909"/>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1434" name="6 Imagen">
          <a:extLst>
            <a:ext uri="{FF2B5EF4-FFF2-40B4-BE49-F238E27FC236}">
              <a16:creationId xmlns:a16="http://schemas.microsoft.com/office/drawing/2014/main" id="{558BD72F-A1AA-40B8-8316-6BF0FBC378E1}"/>
            </a:ext>
          </a:extLst>
        </xdr:cNvPr>
        <xdr:cNvPicPr/>
      </xdr:nvPicPr>
      <xdr:blipFill>
        <a:blip xmlns:r="http://schemas.openxmlformats.org/officeDocument/2006/relationships" r:embed="rId1"/>
        <a:stretch/>
      </xdr:blipFill>
      <xdr:spPr>
        <a:xfrm>
          <a:off x="7262813" y="50311309"/>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1435" name="6 Imagen">
          <a:extLst>
            <a:ext uri="{FF2B5EF4-FFF2-40B4-BE49-F238E27FC236}">
              <a16:creationId xmlns:a16="http://schemas.microsoft.com/office/drawing/2014/main" id="{A69CB094-1AA6-44BC-8BA9-8280B5337DFE}"/>
            </a:ext>
          </a:extLst>
        </xdr:cNvPr>
        <xdr:cNvPicPr/>
      </xdr:nvPicPr>
      <xdr:blipFill>
        <a:blip xmlns:r="http://schemas.openxmlformats.org/officeDocument/2006/relationships" r:embed="rId1"/>
        <a:stretch/>
      </xdr:blipFill>
      <xdr:spPr>
        <a:xfrm>
          <a:off x="7262813" y="50305909"/>
          <a:ext cx="360" cy="216575"/>
        </a:xfrm>
        <a:prstGeom prst="rect">
          <a:avLst/>
        </a:prstGeom>
        <a:ln>
          <a:noFill/>
        </a:ln>
      </xdr:spPr>
    </xdr:pic>
    <xdr:clientData/>
  </xdr:oneCellAnchor>
  <xdr:oneCellAnchor>
    <xdr:from>
      <xdr:col>6</xdr:col>
      <xdr:colOff>0</xdr:colOff>
      <xdr:row>272</xdr:row>
      <xdr:rowOff>124560</xdr:rowOff>
    </xdr:from>
    <xdr:ext cx="360" cy="254855"/>
    <xdr:pic>
      <xdr:nvPicPr>
        <xdr:cNvPr id="1436" name="6 Imagen">
          <a:extLst>
            <a:ext uri="{FF2B5EF4-FFF2-40B4-BE49-F238E27FC236}">
              <a16:creationId xmlns:a16="http://schemas.microsoft.com/office/drawing/2014/main" id="{71A587D5-B391-4E92-BADC-AF37E126B854}"/>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272</xdr:row>
      <xdr:rowOff>119160</xdr:rowOff>
    </xdr:from>
    <xdr:ext cx="360" cy="216575"/>
    <xdr:pic>
      <xdr:nvPicPr>
        <xdr:cNvPr id="1437" name="6 Imagen">
          <a:extLst>
            <a:ext uri="{FF2B5EF4-FFF2-40B4-BE49-F238E27FC236}">
              <a16:creationId xmlns:a16="http://schemas.microsoft.com/office/drawing/2014/main" id="{31EB9D34-D656-420F-A4C1-2121C6291F31}"/>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438" name="6 Imagen">
          <a:extLst>
            <a:ext uri="{FF2B5EF4-FFF2-40B4-BE49-F238E27FC236}">
              <a16:creationId xmlns:a16="http://schemas.microsoft.com/office/drawing/2014/main" id="{3EE43B0D-DC99-4E38-829E-CF63092FEDB0}"/>
            </a:ext>
          </a:extLst>
        </xdr:cNvPr>
        <xdr:cNvPicPr/>
      </xdr:nvPicPr>
      <xdr:blipFill>
        <a:blip xmlns:r="http://schemas.openxmlformats.org/officeDocument/2006/relationships" r:embed="rId1"/>
        <a:stretch/>
      </xdr:blipFill>
      <xdr:spPr>
        <a:xfrm>
          <a:off x="8048625" y="50311309"/>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439" name="6 Imagen">
          <a:extLst>
            <a:ext uri="{FF2B5EF4-FFF2-40B4-BE49-F238E27FC236}">
              <a16:creationId xmlns:a16="http://schemas.microsoft.com/office/drawing/2014/main" id="{4EAEF337-6AFC-4A70-836A-3B03DE34165E}"/>
            </a:ext>
          </a:extLst>
        </xdr:cNvPr>
        <xdr:cNvPicPr/>
      </xdr:nvPicPr>
      <xdr:blipFill>
        <a:blip xmlns:r="http://schemas.openxmlformats.org/officeDocument/2006/relationships" r:embed="rId1"/>
        <a:stretch/>
      </xdr:blipFill>
      <xdr:spPr>
        <a:xfrm>
          <a:off x="8048625" y="50305909"/>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1440" name="6 Imagen">
          <a:extLst>
            <a:ext uri="{FF2B5EF4-FFF2-40B4-BE49-F238E27FC236}">
              <a16:creationId xmlns:a16="http://schemas.microsoft.com/office/drawing/2014/main" id="{2EDB3623-A810-4CCF-8F91-7E4723619C45}"/>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1441" name="6 Imagen">
          <a:extLst>
            <a:ext uri="{FF2B5EF4-FFF2-40B4-BE49-F238E27FC236}">
              <a16:creationId xmlns:a16="http://schemas.microsoft.com/office/drawing/2014/main" id="{A99744A9-1CFC-4659-A413-E35F6A1A2B0E}"/>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1442" name="6 Imagen">
          <a:extLst>
            <a:ext uri="{FF2B5EF4-FFF2-40B4-BE49-F238E27FC236}">
              <a16:creationId xmlns:a16="http://schemas.microsoft.com/office/drawing/2014/main" id="{BBDCB22F-0BF5-4E2C-90FC-804DE15923F7}"/>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1443" name="6 Imagen">
          <a:extLst>
            <a:ext uri="{FF2B5EF4-FFF2-40B4-BE49-F238E27FC236}">
              <a16:creationId xmlns:a16="http://schemas.microsoft.com/office/drawing/2014/main" id="{4BA7C764-AE8E-4D09-9BB5-C337498851E2}"/>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5</xdr:col>
      <xdr:colOff>0</xdr:colOff>
      <xdr:row>272</xdr:row>
      <xdr:rowOff>119160</xdr:rowOff>
    </xdr:from>
    <xdr:ext cx="360" cy="216575"/>
    <xdr:pic>
      <xdr:nvPicPr>
        <xdr:cNvPr id="1444" name="6 Imagen">
          <a:extLst>
            <a:ext uri="{FF2B5EF4-FFF2-40B4-BE49-F238E27FC236}">
              <a16:creationId xmlns:a16="http://schemas.microsoft.com/office/drawing/2014/main" id="{0BE5DF4B-A5EB-4342-9DF7-A9B8C68AB334}"/>
            </a:ext>
          </a:extLst>
        </xdr:cNvPr>
        <xdr:cNvPicPr/>
      </xdr:nvPicPr>
      <xdr:blipFill>
        <a:blip xmlns:r="http://schemas.openxmlformats.org/officeDocument/2006/relationships" r:embed="rId1"/>
        <a:stretch/>
      </xdr:blipFill>
      <xdr:spPr>
        <a:xfrm>
          <a:off x="6000750" y="50532128"/>
          <a:ext cx="360" cy="216575"/>
        </a:xfrm>
        <a:prstGeom prst="rect">
          <a:avLst/>
        </a:prstGeom>
        <a:ln>
          <a:noFill/>
        </a:ln>
      </xdr:spPr>
    </xdr:pic>
    <xdr:clientData/>
  </xdr:oneCellAnchor>
  <xdr:oneCellAnchor>
    <xdr:from>
      <xdr:col>6</xdr:col>
      <xdr:colOff>0</xdr:colOff>
      <xdr:row>272</xdr:row>
      <xdr:rowOff>124560</xdr:rowOff>
    </xdr:from>
    <xdr:ext cx="360" cy="254855"/>
    <xdr:pic>
      <xdr:nvPicPr>
        <xdr:cNvPr id="1445" name="6 Imagen">
          <a:extLst>
            <a:ext uri="{FF2B5EF4-FFF2-40B4-BE49-F238E27FC236}">
              <a16:creationId xmlns:a16="http://schemas.microsoft.com/office/drawing/2014/main" id="{4EB1BE66-6607-4601-85C3-DF03BFF3500D}"/>
            </a:ext>
          </a:extLst>
        </xdr:cNvPr>
        <xdr:cNvPicPr/>
      </xdr:nvPicPr>
      <xdr:blipFill>
        <a:blip xmlns:r="http://schemas.openxmlformats.org/officeDocument/2006/relationships" r:embed="rId1"/>
        <a:stretch/>
      </xdr:blipFill>
      <xdr:spPr>
        <a:xfrm>
          <a:off x="7262813" y="50537528"/>
          <a:ext cx="360" cy="254855"/>
        </a:xfrm>
        <a:prstGeom prst="rect">
          <a:avLst/>
        </a:prstGeom>
        <a:ln>
          <a:noFill/>
        </a:ln>
      </xdr:spPr>
    </xdr:pic>
    <xdr:clientData/>
  </xdr:oneCellAnchor>
  <xdr:oneCellAnchor>
    <xdr:from>
      <xdr:col>6</xdr:col>
      <xdr:colOff>0</xdr:colOff>
      <xdr:row>272</xdr:row>
      <xdr:rowOff>119160</xdr:rowOff>
    </xdr:from>
    <xdr:ext cx="360" cy="216575"/>
    <xdr:pic>
      <xdr:nvPicPr>
        <xdr:cNvPr id="1446" name="6 Imagen">
          <a:extLst>
            <a:ext uri="{FF2B5EF4-FFF2-40B4-BE49-F238E27FC236}">
              <a16:creationId xmlns:a16="http://schemas.microsoft.com/office/drawing/2014/main" id="{4EC06DCF-5760-4EA6-81B5-7BC4CFF18288}"/>
            </a:ext>
          </a:extLst>
        </xdr:cNvPr>
        <xdr:cNvPicPr/>
      </xdr:nvPicPr>
      <xdr:blipFill>
        <a:blip xmlns:r="http://schemas.openxmlformats.org/officeDocument/2006/relationships" r:embed="rId1"/>
        <a:stretch/>
      </xdr:blipFill>
      <xdr:spPr>
        <a:xfrm>
          <a:off x="7262813" y="50532128"/>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1447" name="6 Imagen">
          <a:extLst>
            <a:ext uri="{FF2B5EF4-FFF2-40B4-BE49-F238E27FC236}">
              <a16:creationId xmlns:a16="http://schemas.microsoft.com/office/drawing/2014/main" id="{5D408CB5-9F82-42BC-9D5F-5FB76A9268BC}"/>
            </a:ext>
          </a:extLst>
        </xdr:cNvPr>
        <xdr:cNvPicPr/>
      </xdr:nvPicPr>
      <xdr:blipFill>
        <a:blip xmlns:r="http://schemas.openxmlformats.org/officeDocument/2006/relationships" r:embed="rId1"/>
        <a:stretch/>
      </xdr:blipFill>
      <xdr:spPr>
        <a:xfrm>
          <a:off x="8048625" y="50537528"/>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1448" name="6 Imagen">
          <a:extLst>
            <a:ext uri="{FF2B5EF4-FFF2-40B4-BE49-F238E27FC236}">
              <a16:creationId xmlns:a16="http://schemas.microsoft.com/office/drawing/2014/main" id="{D84591D5-2F91-492B-A2BF-FBCCF7826B89}"/>
            </a:ext>
          </a:extLst>
        </xdr:cNvPr>
        <xdr:cNvPicPr/>
      </xdr:nvPicPr>
      <xdr:blipFill>
        <a:blip xmlns:r="http://schemas.openxmlformats.org/officeDocument/2006/relationships" r:embed="rId1"/>
        <a:stretch/>
      </xdr:blipFill>
      <xdr:spPr>
        <a:xfrm>
          <a:off x="8048625" y="50532128"/>
          <a:ext cx="360" cy="216575"/>
        </a:xfrm>
        <a:prstGeom prst="rect">
          <a:avLst/>
        </a:prstGeom>
        <a:ln>
          <a:noFill/>
        </a:ln>
      </xdr:spPr>
    </xdr:pic>
    <xdr:clientData/>
  </xdr:oneCellAnchor>
  <xdr:oneCellAnchor>
    <xdr:from>
      <xdr:col>6</xdr:col>
      <xdr:colOff>0</xdr:colOff>
      <xdr:row>280</xdr:row>
      <xdr:rowOff>124560</xdr:rowOff>
    </xdr:from>
    <xdr:ext cx="360" cy="254855"/>
    <xdr:pic>
      <xdr:nvPicPr>
        <xdr:cNvPr id="1449" name="6 Imagen">
          <a:extLst>
            <a:ext uri="{FF2B5EF4-FFF2-40B4-BE49-F238E27FC236}">
              <a16:creationId xmlns:a16="http://schemas.microsoft.com/office/drawing/2014/main" id="{7E62986B-4E91-43D2-B6F2-28995B1E8B04}"/>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280</xdr:row>
      <xdr:rowOff>119160</xdr:rowOff>
    </xdr:from>
    <xdr:ext cx="360" cy="216575"/>
    <xdr:pic>
      <xdr:nvPicPr>
        <xdr:cNvPr id="1450" name="6 Imagen">
          <a:extLst>
            <a:ext uri="{FF2B5EF4-FFF2-40B4-BE49-F238E27FC236}">
              <a16:creationId xmlns:a16="http://schemas.microsoft.com/office/drawing/2014/main" id="{0DD3A226-4DF9-4EF1-9218-E562463758EF}"/>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281</xdr:row>
      <xdr:rowOff>97252</xdr:rowOff>
    </xdr:from>
    <xdr:ext cx="360" cy="216575"/>
    <xdr:pic>
      <xdr:nvPicPr>
        <xdr:cNvPr id="1451" name="6 Imagen">
          <a:extLst>
            <a:ext uri="{FF2B5EF4-FFF2-40B4-BE49-F238E27FC236}">
              <a16:creationId xmlns:a16="http://schemas.microsoft.com/office/drawing/2014/main" id="{E804EBF2-218F-47E3-879D-03B2D149A766}"/>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280</xdr:row>
      <xdr:rowOff>124560</xdr:rowOff>
    </xdr:from>
    <xdr:ext cx="360" cy="254855"/>
    <xdr:pic>
      <xdr:nvPicPr>
        <xdr:cNvPr id="1452" name="6 Imagen">
          <a:extLst>
            <a:ext uri="{FF2B5EF4-FFF2-40B4-BE49-F238E27FC236}">
              <a16:creationId xmlns:a16="http://schemas.microsoft.com/office/drawing/2014/main" id="{682FB5C2-6A10-471C-AC1B-7F28D263E38C}"/>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280</xdr:row>
      <xdr:rowOff>119160</xdr:rowOff>
    </xdr:from>
    <xdr:ext cx="360" cy="216575"/>
    <xdr:pic>
      <xdr:nvPicPr>
        <xdr:cNvPr id="1453" name="6 Imagen">
          <a:extLst>
            <a:ext uri="{FF2B5EF4-FFF2-40B4-BE49-F238E27FC236}">
              <a16:creationId xmlns:a16="http://schemas.microsoft.com/office/drawing/2014/main" id="{D44E2DA7-141B-4C3E-9957-61A3AD645C14}"/>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281</xdr:row>
      <xdr:rowOff>119160</xdr:rowOff>
    </xdr:from>
    <xdr:ext cx="360" cy="216575"/>
    <xdr:pic>
      <xdr:nvPicPr>
        <xdr:cNvPr id="1454" name="6 Imagen">
          <a:extLst>
            <a:ext uri="{FF2B5EF4-FFF2-40B4-BE49-F238E27FC236}">
              <a16:creationId xmlns:a16="http://schemas.microsoft.com/office/drawing/2014/main" id="{5B79861F-0599-4909-B8F1-31358897E25C}"/>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281</xdr:row>
      <xdr:rowOff>119160</xdr:rowOff>
    </xdr:from>
    <xdr:ext cx="360" cy="216575"/>
    <xdr:pic>
      <xdr:nvPicPr>
        <xdr:cNvPr id="1455" name="6 Imagen">
          <a:extLst>
            <a:ext uri="{FF2B5EF4-FFF2-40B4-BE49-F238E27FC236}">
              <a16:creationId xmlns:a16="http://schemas.microsoft.com/office/drawing/2014/main" id="{D86B478C-2DBA-4814-9422-7A8F0123279D}"/>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281</xdr:row>
      <xdr:rowOff>124560</xdr:rowOff>
    </xdr:from>
    <xdr:ext cx="360" cy="254855"/>
    <xdr:pic>
      <xdr:nvPicPr>
        <xdr:cNvPr id="1456" name="6 Imagen">
          <a:extLst>
            <a:ext uri="{FF2B5EF4-FFF2-40B4-BE49-F238E27FC236}">
              <a16:creationId xmlns:a16="http://schemas.microsoft.com/office/drawing/2014/main" id="{951B32EE-517A-44FA-9D45-3DD2FC883847}"/>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281</xdr:row>
      <xdr:rowOff>119160</xdr:rowOff>
    </xdr:from>
    <xdr:ext cx="360" cy="216575"/>
    <xdr:pic>
      <xdr:nvPicPr>
        <xdr:cNvPr id="1457" name="6 Imagen">
          <a:extLst>
            <a:ext uri="{FF2B5EF4-FFF2-40B4-BE49-F238E27FC236}">
              <a16:creationId xmlns:a16="http://schemas.microsoft.com/office/drawing/2014/main" id="{888AA587-9045-41B2-8FCA-57D6F82F60BA}"/>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282</xdr:row>
      <xdr:rowOff>97252</xdr:rowOff>
    </xdr:from>
    <xdr:ext cx="360" cy="216575"/>
    <xdr:pic>
      <xdr:nvPicPr>
        <xdr:cNvPr id="1458" name="6 Imagen">
          <a:extLst>
            <a:ext uri="{FF2B5EF4-FFF2-40B4-BE49-F238E27FC236}">
              <a16:creationId xmlns:a16="http://schemas.microsoft.com/office/drawing/2014/main" id="{B3E07AFD-5830-4D99-9156-74D13CBD2EA8}"/>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281</xdr:row>
      <xdr:rowOff>124560</xdr:rowOff>
    </xdr:from>
    <xdr:ext cx="360" cy="254855"/>
    <xdr:pic>
      <xdr:nvPicPr>
        <xdr:cNvPr id="1459" name="6 Imagen">
          <a:extLst>
            <a:ext uri="{FF2B5EF4-FFF2-40B4-BE49-F238E27FC236}">
              <a16:creationId xmlns:a16="http://schemas.microsoft.com/office/drawing/2014/main" id="{927E4E59-4889-4CC6-AE2C-5486D00A7DEE}"/>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281</xdr:row>
      <xdr:rowOff>119160</xdr:rowOff>
    </xdr:from>
    <xdr:ext cx="360" cy="216575"/>
    <xdr:pic>
      <xdr:nvPicPr>
        <xdr:cNvPr id="1460" name="6 Imagen">
          <a:extLst>
            <a:ext uri="{FF2B5EF4-FFF2-40B4-BE49-F238E27FC236}">
              <a16:creationId xmlns:a16="http://schemas.microsoft.com/office/drawing/2014/main" id="{5DD57323-2958-4B49-B588-7AA27366B626}"/>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282</xdr:row>
      <xdr:rowOff>119160</xdr:rowOff>
    </xdr:from>
    <xdr:ext cx="360" cy="216575"/>
    <xdr:pic>
      <xdr:nvPicPr>
        <xdr:cNvPr id="1461" name="6 Imagen">
          <a:extLst>
            <a:ext uri="{FF2B5EF4-FFF2-40B4-BE49-F238E27FC236}">
              <a16:creationId xmlns:a16="http://schemas.microsoft.com/office/drawing/2014/main" id="{CA3D0D2A-F316-4E7D-BDFE-79A023D79EA6}"/>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282</xdr:row>
      <xdr:rowOff>119160</xdr:rowOff>
    </xdr:from>
    <xdr:ext cx="360" cy="216575"/>
    <xdr:pic>
      <xdr:nvPicPr>
        <xdr:cNvPr id="1462" name="6 Imagen">
          <a:extLst>
            <a:ext uri="{FF2B5EF4-FFF2-40B4-BE49-F238E27FC236}">
              <a16:creationId xmlns:a16="http://schemas.microsoft.com/office/drawing/2014/main" id="{7ECED4F3-79A8-42C2-87D4-56D802DA3264}"/>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282</xdr:row>
      <xdr:rowOff>119160</xdr:rowOff>
    </xdr:from>
    <xdr:ext cx="360" cy="216575"/>
    <xdr:pic>
      <xdr:nvPicPr>
        <xdr:cNvPr id="1463" name="6 Imagen">
          <a:extLst>
            <a:ext uri="{FF2B5EF4-FFF2-40B4-BE49-F238E27FC236}">
              <a16:creationId xmlns:a16="http://schemas.microsoft.com/office/drawing/2014/main" id="{0C6FAC2E-EE1A-4FB8-88AA-F82FBC5FA495}"/>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282</xdr:row>
      <xdr:rowOff>119160</xdr:rowOff>
    </xdr:from>
    <xdr:ext cx="360" cy="216575"/>
    <xdr:pic>
      <xdr:nvPicPr>
        <xdr:cNvPr id="1464" name="6 Imagen">
          <a:extLst>
            <a:ext uri="{FF2B5EF4-FFF2-40B4-BE49-F238E27FC236}">
              <a16:creationId xmlns:a16="http://schemas.microsoft.com/office/drawing/2014/main" id="{BC5FF3C4-3338-42E2-BFD5-88C6DA4E32D9}"/>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282</xdr:row>
      <xdr:rowOff>124560</xdr:rowOff>
    </xdr:from>
    <xdr:ext cx="360" cy="254855"/>
    <xdr:pic>
      <xdr:nvPicPr>
        <xdr:cNvPr id="1465" name="6 Imagen">
          <a:extLst>
            <a:ext uri="{FF2B5EF4-FFF2-40B4-BE49-F238E27FC236}">
              <a16:creationId xmlns:a16="http://schemas.microsoft.com/office/drawing/2014/main" id="{4326AC55-5335-4CC2-9D5F-8C28990EE5E8}"/>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282</xdr:row>
      <xdr:rowOff>119160</xdr:rowOff>
    </xdr:from>
    <xdr:ext cx="360" cy="216575"/>
    <xdr:pic>
      <xdr:nvPicPr>
        <xdr:cNvPr id="1466" name="6 Imagen">
          <a:extLst>
            <a:ext uri="{FF2B5EF4-FFF2-40B4-BE49-F238E27FC236}">
              <a16:creationId xmlns:a16="http://schemas.microsoft.com/office/drawing/2014/main" id="{090DC802-5912-49DA-9BE5-98DE4CDEA1E1}"/>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283</xdr:row>
      <xdr:rowOff>97252</xdr:rowOff>
    </xdr:from>
    <xdr:ext cx="360" cy="216575"/>
    <xdr:pic>
      <xdr:nvPicPr>
        <xdr:cNvPr id="1467" name="6 Imagen">
          <a:extLst>
            <a:ext uri="{FF2B5EF4-FFF2-40B4-BE49-F238E27FC236}">
              <a16:creationId xmlns:a16="http://schemas.microsoft.com/office/drawing/2014/main" id="{7ECBAA8B-C520-4946-9041-6E7146DD8FBD}"/>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282</xdr:row>
      <xdr:rowOff>124560</xdr:rowOff>
    </xdr:from>
    <xdr:ext cx="360" cy="254855"/>
    <xdr:pic>
      <xdr:nvPicPr>
        <xdr:cNvPr id="1468" name="6 Imagen">
          <a:extLst>
            <a:ext uri="{FF2B5EF4-FFF2-40B4-BE49-F238E27FC236}">
              <a16:creationId xmlns:a16="http://schemas.microsoft.com/office/drawing/2014/main" id="{B54C23B9-50EE-4844-858E-CC94360B4D47}"/>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282</xdr:row>
      <xdr:rowOff>119160</xdr:rowOff>
    </xdr:from>
    <xdr:ext cx="360" cy="216575"/>
    <xdr:pic>
      <xdr:nvPicPr>
        <xdr:cNvPr id="1469" name="6 Imagen">
          <a:extLst>
            <a:ext uri="{FF2B5EF4-FFF2-40B4-BE49-F238E27FC236}">
              <a16:creationId xmlns:a16="http://schemas.microsoft.com/office/drawing/2014/main" id="{A32434C4-79D6-4E3C-9051-38720366DBE0}"/>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283</xdr:row>
      <xdr:rowOff>119160</xdr:rowOff>
    </xdr:from>
    <xdr:ext cx="360" cy="216575"/>
    <xdr:pic>
      <xdr:nvPicPr>
        <xdr:cNvPr id="1470" name="6 Imagen">
          <a:extLst>
            <a:ext uri="{FF2B5EF4-FFF2-40B4-BE49-F238E27FC236}">
              <a16:creationId xmlns:a16="http://schemas.microsoft.com/office/drawing/2014/main" id="{B95C85E8-BF4F-4439-9BFE-EE57E91359BA}"/>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283</xdr:row>
      <xdr:rowOff>119160</xdr:rowOff>
    </xdr:from>
    <xdr:ext cx="360" cy="216575"/>
    <xdr:pic>
      <xdr:nvPicPr>
        <xdr:cNvPr id="1471" name="6 Imagen">
          <a:extLst>
            <a:ext uri="{FF2B5EF4-FFF2-40B4-BE49-F238E27FC236}">
              <a16:creationId xmlns:a16="http://schemas.microsoft.com/office/drawing/2014/main" id="{E02A5092-27F9-4295-80E9-2D0178C5C0EC}"/>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283</xdr:row>
      <xdr:rowOff>119160</xdr:rowOff>
    </xdr:from>
    <xdr:ext cx="360" cy="216575"/>
    <xdr:pic>
      <xdr:nvPicPr>
        <xdr:cNvPr id="1472" name="6 Imagen">
          <a:extLst>
            <a:ext uri="{FF2B5EF4-FFF2-40B4-BE49-F238E27FC236}">
              <a16:creationId xmlns:a16="http://schemas.microsoft.com/office/drawing/2014/main" id="{77154165-0DBB-467F-9C3F-8EC3A372F521}"/>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283</xdr:row>
      <xdr:rowOff>119160</xdr:rowOff>
    </xdr:from>
    <xdr:ext cx="360" cy="216575"/>
    <xdr:pic>
      <xdr:nvPicPr>
        <xdr:cNvPr id="1473" name="6 Imagen">
          <a:extLst>
            <a:ext uri="{FF2B5EF4-FFF2-40B4-BE49-F238E27FC236}">
              <a16:creationId xmlns:a16="http://schemas.microsoft.com/office/drawing/2014/main" id="{89B06877-77A2-4901-8ECA-6D2D3ABC9C75}"/>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283</xdr:row>
      <xdr:rowOff>124560</xdr:rowOff>
    </xdr:from>
    <xdr:ext cx="360" cy="254855"/>
    <xdr:pic>
      <xdr:nvPicPr>
        <xdr:cNvPr id="1474" name="6 Imagen">
          <a:extLst>
            <a:ext uri="{FF2B5EF4-FFF2-40B4-BE49-F238E27FC236}">
              <a16:creationId xmlns:a16="http://schemas.microsoft.com/office/drawing/2014/main" id="{E8518996-E265-4DF4-AEF6-985FBF068A89}"/>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283</xdr:row>
      <xdr:rowOff>119160</xdr:rowOff>
    </xdr:from>
    <xdr:ext cx="360" cy="216575"/>
    <xdr:pic>
      <xdr:nvPicPr>
        <xdr:cNvPr id="1475" name="6 Imagen">
          <a:extLst>
            <a:ext uri="{FF2B5EF4-FFF2-40B4-BE49-F238E27FC236}">
              <a16:creationId xmlns:a16="http://schemas.microsoft.com/office/drawing/2014/main" id="{2EAB4786-DAB3-4A11-87C0-C6EF3E5CA4B5}"/>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284</xdr:row>
      <xdr:rowOff>97252</xdr:rowOff>
    </xdr:from>
    <xdr:ext cx="360" cy="216575"/>
    <xdr:pic>
      <xdr:nvPicPr>
        <xdr:cNvPr id="1476" name="6 Imagen">
          <a:extLst>
            <a:ext uri="{FF2B5EF4-FFF2-40B4-BE49-F238E27FC236}">
              <a16:creationId xmlns:a16="http://schemas.microsoft.com/office/drawing/2014/main" id="{28139768-1646-4617-8798-F219E8FE6091}"/>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283</xdr:row>
      <xdr:rowOff>124560</xdr:rowOff>
    </xdr:from>
    <xdr:ext cx="360" cy="254855"/>
    <xdr:pic>
      <xdr:nvPicPr>
        <xdr:cNvPr id="1477" name="6 Imagen">
          <a:extLst>
            <a:ext uri="{FF2B5EF4-FFF2-40B4-BE49-F238E27FC236}">
              <a16:creationId xmlns:a16="http://schemas.microsoft.com/office/drawing/2014/main" id="{6DD2704E-0878-4E25-84A3-45C2B665C52D}"/>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283</xdr:row>
      <xdr:rowOff>119160</xdr:rowOff>
    </xdr:from>
    <xdr:ext cx="360" cy="216575"/>
    <xdr:pic>
      <xdr:nvPicPr>
        <xdr:cNvPr id="1478" name="6 Imagen">
          <a:extLst>
            <a:ext uri="{FF2B5EF4-FFF2-40B4-BE49-F238E27FC236}">
              <a16:creationId xmlns:a16="http://schemas.microsoft.com/office/drawing/2014/main" id="{CD2EE4D8-326E-483A-A8DC-6C0CCB5BFABC}"/>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284</xdr:row>
      <xdr:rowOff>119160</xdr:rowOff>
    </xdr:from>
    <xdr:ext cx="360" cy="216575"/>
    <xdr:pic>
      <xdr:nvPicPr>
        <xdr:cNvPr id="1479" name="6 Imagen">
          <a:extLst>
            <a:ext uri="{FF2B5EF4-FFF2-40B4-BE49-F238E27FC236}">
              <a16:creationId xmlns:a16="http://schemas.microsoft.com/office/drawing/2014/main" id="{A52468FC-C45B-45CA-9843-829202AFEF60}"/>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284</xdr:row>
      <xdr:rowOff>119160</xdr:rowOff>
    </xdr:from>
    <xdr:ext cx="360" cy="216575"/>
    <xdr:pic>
      <xdr:nvPicPr>
        <xdr:cNvPr id="1480" name="6 Imagen">
          <a:extLst>
            <a:ext uri="{FF2B5EF4-FFF2-40B4-BE49-F238E27FC236}">
              <a16:creationId xmlns:a16="http://schemas.microsoft.com/office/drawing/2014/main" id="{ADE8E740-5118-4FAD-86D1-4EA79D13C5A2}"/>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284</xdr:row>
      <xdr:rowOff>119160</xdr:rowOff>
    </xdr:from>
    <xdr:ext cx="360" cy="216575"/>
    <xdr:pic>
      <xdr:nvPicPr>
        <xdr:cNvPr id="1481" name="6 Imagen">
          <a:extLst>
            <a:ext uri="{FF2B5EF4-FFF2-40B4-BE49-F238E27FC236}">
              <a16:creationId xmlns:a16="http://schemas.microsoft.com/office/drawing/2014/main" id="{6252DE77-A7DE-4478-8F6E-D15C9CEB9C9D}"/>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284</xdr:row>
      <xdr:rowOff>119160</xdr:rowOff>
    </xdr:from>
    <xdr:ext cx="360" cy="216575"/>
    <xdr:pic>
      <xdr:nvPicPr>
        <xdr:cNvPr id="1482" name="6 Imagen">
          <a:extLst>
            <a:ext uri="{FF2B5EF4-FFF2-40B4-BE49-F238E27FC236}">
              <a16:creationId xmlns:a16="http://schemas.microsoft.com/office/drawing/2014/main" id="{E42AE6F8-1237-4E4A-8612-DAE894A6BFB9}"/>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284</xdr:row>
      <xdr:rowOff>124560</xdr:rowOff>
    </xdr:from>
    <xdr:ext cx="360" cy="254855"/>
    <xdr:pic>
      <xdr:nvPicPr>
        <xdr:cNvPr id="1483" name="6 Imagen">
          <a:extLst>
            <a:ext uri="{FF2B5EF4-FFF2-40B4-BE49-F238E27FC236}">
              <a16:creationId xmlns:a16="http://schemas.microsoft.com/office/drawing/2014/main" id="{AB1498C8-39B2-41B0-9915-0520EBC300C8}"/>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284</xdr:row>
      <xdr:rowOff>119160</xdr:rowOff>
    </xdr:from>
    <xdr:ext cx="360" cy="216575"/>
    <xdr:pic>
      <xdr:nvPicPr>
        <xdr:cNvPr id="1484" name="6 Imagen">
          <a:extLst>
            <a:ext uri="{FF2B5EF4-FFF2-40B4-BE49-F238E27FC236}">
              <a16:creationId xmlns:a16="http://schemas.microsoft.com/office/drawing/2014/main" id="{E5BC8743-A32C-418B-864C-0A01417E9774}"/>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285</xdr:row>
      <xdr:rowOff>97252</xdr:rowOff>
    </xdr:from>
    <xdr:ext cx="360" cy="216575"/>
    <xdr:pic>
      <xdr:nvPicPr>
        <xdr:cNvPr id="1485" name="6 Imagen">
          <a:extLst>
            <a:ext uri="{FF2B5EF4-FFF2-40B4-BE49-F238E27FC236}">
              <a16:creationId xmlns:a16="http://schemas.microsoft.com/office/drawing/2014/main" id="{B69B44AF-34A3-4F2F-8CF5-C4C15EE9CE98}"/>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284</xdr:row>
      <xdr:rowOff>124560</xdr:rowOff>
    </xdr:from>
    <xdr:ext cx="360" cy="254855"/>
    <xdr:pic>
      <xdr:nvPicPr>
        <xdr:cNvPr id="1486" name="6 Imagen">
          <a:extLst>
            <a:ext uri="{FF2B5EF4-FFF2-40B4-BE49-F238E27FC236}">
              <a16:creationId xmlns:a16="http://schemas.microsoft.com/office/drawing/2014/main" id="{EA2809F5-EF03-4451-9A7E-02E5CEC75C33}"/>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284</xdr:row>
      <xdr:rowOff>119160</xdr:rowOff>
    </xdr:from>
    <xdr:ext cx="360" cy="216575"/>
    <xdr:pic>
      <xdr:nvPicPr>
        <xdr:cNvPr id="1487" name="6 Imagen">
          <a:extLst>
            <a:ext uri="{FF2B5EF4-FFF2-40B4-BE49-F238E27FC236}">
              <a16:creationId xmlns:a16="http://schemas.microsoft.com/office/drawing/2014/main" id="{DBE38BFC-8E23-43BA-BE3F-C5C9D92B7781}"/>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285</xdr:row>
      <xdr:rowOff>119160</xdr:rowOff>
    </xdr:from>
    <xdr:ext cx="360" cy="216575"/>
    <xdr:pic>
      <xdr:nvPicPr>
        <xdr:cNvPr id="1488" name="6 Imagen">
          <a:extLst>
            <a:ext uri="{FF2B5EF4-FFF2-40B4-BE49-F238E27FC236}">
              <a16:creationId xmlns:a16="http://schemas.microsoft.com/office/drawing/2014/main" id="{B5B44D59-2B9B-4B01-AE9F-E6E159B13C5C}"/>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285</xdr:row>
      <xdr:rowOff>119160</xdr:rowOff>
    </xdr:from>
    <xdr:ext cx="360" cy="216575"/>
    <xdr:pic>
      <xdr:nvPicPr>
        <xdr:cNvPr id="1489" name="6 Imagen">
          <a:extLst>
            <a:ext uri="{FF2B5EF4-FFF2-40B4-BE49-F238E27FC236}">
              <a16:creationId xmlns:a16="http://schemas.microsoft.com/office/drawing/2014/main" id="{54669153-91E5-42D1-9676-129DD65668A3}"/>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285</xdr:row>
      <xdr:rowOff>119160</xdr:rowOff>
    </xdr:from>
    <xdr:ext cx="360" cy="216575"/>
    <xdr:pic>
      <xdr:nvPicPr>
        <xdr:cNvPr id="1490" name="6 Imagen">
          <a:extLst>
            <a:ext uri="{FF2B5EF4-FFF2-40B4-BE49-F238E27FC236}">
              <a16:creationId xmlns:a16="http://schemas.microsoft.com/office/drawing/2014/main" id="{2601CF87-C7C4-40BA-BD1E-D289247DCBC7}"/>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285</xdr:row>
      <xdr:rowOff>119160</xdr:rowOff>
    </xdr:from>
    <xdr:ext cx="360" cy="216575"/>
    <xdr:pic>
      <xdr:nvPicPr>
        <xdr:cNvPr id="1491" name="6 Imagen">
          <a:extLst>
            <a:ext uri="{FF2B5EF4-FFF2-40B4-BE49-F238E27FC236}">
              <a16:creationId xmlns:a16="http://schemas.microsoft.com/office/drawing/2014/main" id="{264659FC-F4C7-4942-B6E3-77F8959088EB}"/>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285</xdr:row>
      <xdr:rowOff>124560</xdr:rowOff>
    </xdr:from>
    <xdr:ext cx="360" cy="254855"/>
    <xdr:pic>
      <xdr:nvPicPr>
        <xdr:cNvPr id="1492" name="6 Imagen">
          <a:extLst>
            <a:ext uri="{FF2B5EF4-FFF2-40B4-BE49-F238E27FC236}">
              <a16:creationId xmlns:a16="http://schemas.microsoft.com/office/drawing/2014/main" id="{72EBB49E-DA9F-42A7-B7FB-6853241B1183}"/>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285</xdr:row>
      <xdr:rowOff>119160</xdr:rowOff>
    </xdr:from>
    <xdr:ext cx="360" cy="216575"/>
    <xdr:pic>
      <xdr:nvPicPr>
        <xdr:cNvPr id="1493" name="6 Imagen">
          <a:extLst>
            <a:ext uri="{FF2B5EF4-FFF2-40B4-BE49-F238E27FC236}">
              <a16:creationId xmlns:a16="http://schemas.microsoft.com/office/drawing/2014/main" id="{61868527-21C2-44CD-A579-1C096B0EC56C}"/>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286</xdr:row>
      <xdr:rowOff>97252</xdr:rowOff>
    </xdr:from>
    <xdr:ext cx="360" cy="216575"/>
    <xdr:pic>
      <xdr:nvPicPr>
        <xdr:cNvPr id="1494" name="6 Imagen">
          <a:extLst>
            <a:ext uri="{FF2B5EF4-FFF2-40B4-BE49-F238E27FC236}">
              <a16:creationId xmlns:a16="http://schemas.microsoft.com/office/drawing/2014/main" id="{A943B8F5-0D4C-4A93-BDBD-832C3311A562}"/>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285</xdr:row>
      <xdr:rowOff>124560</xdr:rowOff>
    </xdr:from>
    <xdr:ext cx="360" cy="254855"/>
    <xdr:pic>
      <xdr:nvPicPr>
        <xdr:cNvPr id="1495" name="6 Imagen">
          <a:extLst>
            <a:ext uri="{FF2B5EF4-FFF2-40B4-BE49-F238E27FC236}">
              <a16:creationId xmlns:a16="http://schemas.microsoft.com/office/drawing/2014/main" id="{FE5038FE-869D-4383-93B1-97BF5C104F41}"/>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285</xdr:row>
      <xdr:rowOff>119160</xdr:rowOff>
    </xdr:from>
    <xdr:ext cx="360" cy="216575"/>
    <xdr:pic>
      <xdr:nvPicPr>
        <xdr:cNvPr id="1496" name="6 Imagen">
          <a:extLst>
            <a:ext uri="{FF2B5EF4-FFF2-40B4-BE49-F238E27FC236}">
              <a16:creationId xmlns:a16="http://schemas.microsoft.com/office/drawing/2014/main" id="{0940B6E1-6598-4C17-8068-12C98A7742D7}"/>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286</xdr:row>
      <xdr:rowOff>119160</xdr:rowOff>
    </xdr:from>
    <xdr:ext cx="360" cy="216575"/>
    <xdr:pic>
      <xdr:nvPicPr>
        <xdr:cNvPr id="1497" name="6 Imagen">
          <a:extLst>
            <a:ext uri="{FF2B5EF4-FFF2-40B4-BE49-F238E27FC236}">
              <a16:creationId xmlns:a16="http://schemas.microsoft.com/office/drawing/2014/main" id="{2238E124-9C47-4F73-A892-90B81CF2ABE6}"/>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286</xdr:row>
      <xdr:rowOff>119160</xdr:rowOff>
    </xdr:from>
    <xdr:ext cx="360" cy="216575"/>
    <xdr:pic>
      <xdr:nvPicPr>
        <xdr:cNvPr id="1498" name="6 Imagen">
          <a:extLst>
            <a:ext uri="{FF2B5EF4-FFF2-40B4-BE49-F238E27FC236}">
              <a16:creationId xmlns:a16="http://schemas.microsoft.com/office/drawing/2014/main" id="{87027A0A-46EF-4C23-A016-653CA2A95E97}"/>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286</xdr:row>
      <xdr:rowOff>119160</xdr:rowOff>
    </xdr:from>
    <xdr:ext cx="360" cy="216575"/>
    <xdr:pic>
      <xdr:nvPicPr>
        <xdr:cNvPr id="1499" name="6 Imagen">
          <a:extLst>
            <a:ext uri="{FF2B5EF4-FFF2-40B4-BE49-F238E27FC236}">
              <a16:creationId xmlns:a16="http://schemas.microsoft.com/office/drawing/2014/main" id="{6246DF89-4785-4AFB-9B4F-E40232E84387}"/>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286</xdr:row>
      <xdr:rowOff>119160</xdr:rowOff>
    </xdr:from>
    <xdr:ext cx="360" cy="216575"/>
    <xdr:pic>
      <xdr:nvPicPr>
        <xdr:cNvPr id="1500" name="6 Imagen">
          <a:extLst>
            <a:ext uri="{FF2B5EF4-FFF2-40B4-BE49-F238E27FC236}">
              <a16:creationId xmlns:a16="http://schemas.microsoft.com/office/drawing/2014/main" id="{F2DD501D-9C02-4B68-AA11-33BAAC640022}"/>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286</xdr:row>
      <xdr:rowOff>124560</xdr:rowOff>
    </xdr:from>
    <xdr:ext cx="360" cy="254855"/>
    <xdr:pic>
      <xdr:nvPicPr>
        <xdr:cNvPr id="1501" name="6 Imagen">
          <a:extLst>
            <a:ext uri="{FF2B5EF4-FFF2-40B4-BE49-F238E27FC236}">
              <a16:creationId xmlns:a16="http://schemas.microsoft.com/office/drawing/2014/main" id="{B623FAFD-5409-4928-96D6-6807C99C7F6C}"/>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286</xdr:row>
      <xdr:rowOff>119160</xdr:rowOff>
    </xdr:from>
    <xdr:ext cx="360" cy="216575"/>
    <xdr:pic>
      <xdr:nvPicPr>
        <xdr:cNvPr id="1502" name="6 Imagen">
          <a:extLst>
            <a:ext uri="{FF2B5EF4-FFF2-40B4-BE49-F238E27FC236}">
              <a16:creationId xmlns:a16="http://schemas.microsoft.com/office/drawing/2014/main" id="{35CF8F74-DA31-41DD-8859-38A2F98DE3DD}"/>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287</xdr:row>
      <xdr:rowOff>97252</xdr:rowOff>
    </xdr:from>
    <xdr:ext cx="360" cy="216575"/>
    <xdr:pic>
      <xdr:nvPicPr>
        <xdr:cNvPr id="1503" name="6 Imagen">
          <a:extLst>
            <a:ext uri="{FF2B5EF4-FFF2-40B4-BE49-F238E27FC236}">
              <a16:creationId xmlns:a16="http://schemas.microsoft.com/office/drawing/2014/main" id="{6717BAD5-6D97-4C9E-A312-2B0617DF5E9B}"/>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286</xdr:row>
      <xdr:rowOff>124560</xdr:rowOff>
    </xdr:from>
    <xdr:ext cx="360" cy="254855"/>
    <xdr:pic>
      <xdr:nvPicPr>
        <xdr:cNvPr id="1504" name="6 Imagen">
          <a:extLst>
            <a:ext uri="{FF2B5EF4-FFF2-40B4-BE49-F238E27FC236}">
              <a16:creationId xmlns:a16="http://schemas.microsoft.com/office/drawing/2014/main" id="{EE84DD17-8913-4F7D-B45D-4E77B4906EA6}"/>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286</xdr:row>
      <xdr:rowOff>119160</xdr:rowOff>
    </xdr:from>
    <xdr:ext cx="360" cy="216575"/>
    <xdr:pic>
      <xdr:nvPicPr>
        <xdr:cNvPr id="1505" name="6 Imagen">
          <a:extLst>
            <a:ext uri="{FF2B5EF4-FFF2-40B4-BE49-F238E27FC236}">
              <a16:creationId xmlns:a16="http://schemas.microsoft.com/office/drawing/2014/main" id="{1FF81A42-8F39-4068-B906-71045C81FC2B}"/>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287</xdr:row>
      <xdr:rowOff>119160</xdr:rowOff>
    </xdr:from>
    <xdr:ext cx="360" cy="216575"/>
    <xdr:pic>
      <xdr:nvPicPr>
        <xdr:cNvPr id="1506" name="6 Imagen">
          <a:extLst>
            <a:ext uri="{FF2B5EF4-FFF2-40B4-BE49-F238E27FC236}">
              <a16:creationId xmlns:a16="http://schemas.microsoft.com/office/drawing/2014/main" id="{E292FEE7-EEE4-48BC-BF93-8FE18C8DE61E}"/>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287</xdr:row>
      <xdr:rowOff>119160</xdr:rowOff>
    </xdr:from>
    <xdr:ext cx="360" cy="216575"/>
    <xdr:pic>
      <xdr:nvPicPr>
        <xdr:cNvPr id="1507" name="6 Imagen">
          <a:extLst>
            <a:ext uri="{FF2B5EF4-FFF2-40B4-BE49-F238E27FC236}">
              <a16:creationId xmlns:a16="http://schemas.microsoft.com/office/drawing/2014/main" id="{FF812989-056C-4151-B34B-897C0452613C}"/>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287</xdr:row>
      <xdr:rowOff>119160</xdr:rowOff>
    </xdr:from>
    <xdr:ext cx="360" cy="216575"/>
    <xdr:pic>
      <xdr:nvPicPr>
        <xdr:cNvPr id="1508" name="6 Imagen">
          <a:extLst>
            <a:ext uri="{FF2B5EF4-FFF2-40B4-BE49-F238E27FC236}">
              <a16:creationId xmlns:a16="http://schemas.microsoft.com/office/drawing/2014/main" id="{6BEBD83D-3218-42C3-9A84-E106537CDE8C}"/>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287</xdr:row>
      <xdr:rowOff>119160</xdr:rowOff>
    </xdr:from>
    <xdr:ext cx="360" cy="216575"/>
    <xdr:pic>
      <xdr:nvPicPr>
        <xdr:cNvPr id="1509" name="6 Imagen">
          <a:extLst>
            <a:ext uri="{FF2B5EF4-FFF2-40B4-BE49-F238E27FC236}">
              <a16:creationId xmlns:a16="http://schemas.microsoft.com/office/drawing/2014/main" id="{1C0BFF83-A8BA-4A9A-BB8D-8A1C835D3F40}"/>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287</xdr:row>
      <xdr:rowOff>124560</xdr:rowOff>
    </xdr:from>
    <xdr:ext cx="360" cy="254855"/>
    <xdr:pic>
      <xdr:nvPicPr>
        <xdr:cNvPr id="1510" name="6 Imagen">
          <a:extLst>
            <a:ext uri="{FF2B5EF4-FFF2-40B4-BE49-F238E27FC236}">
              <a16:creationId xmlns:a16="http://schemas.microsoft.com/office/drawing/2014/main" id="{5A050EEF-6FBC-4B71-A75B-A929C875E6BA}"/>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287</xdr:row>
      <xdr:rowOff>119160</xdr:rowOff>
    </xdr:from>
    <xdr:ext cx="360" cy="216575"/>
    <xdr:pic>
      <xdr:nvPicPr>
        <xdr:cNvPr id="1511" name="6 Imagen">
          <a:extLst>
            <a:ext uri="{FF2B5EF4-FFF2-40B4-BE49-F238E27FC236}">
              <a16:creationId xmlns:a16="http://schemas.microsoft.com/office/drawing/2014/main" id="{4C4BD4A8-9B03-4CF9-A666-1929F073CA1D}"/>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288</xdr:row>
      <xdr:rowOff>97252</xdr:rowOff>
    </xdr:from>
    <xdr:ext cx="360" cy="216575"/>
    <xdr:pic>
      <xdr:nvPicPr>
        <xdr:cNvPr id="1512" name="6 Imagen">
          <a:extLst>
            <a:ext uri="{FF2B5EF4-FFF2-40B4-BE49-F238E27FC236}">
              <a16:creationId xmlns:a16="http://schemas.microsoft.com/office/drawing/2014/main" id="{EFDDDC54-CB2F-4E18-9721-79A658E88D3F}"/>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287</xdr:row>
      <xdr:rowOff>124560</xdr:rowOff>
    </xdr:from>
    <xdr:ext cx="360" cy="254855"/>
    <xdr:pic>
      <xdr:nvPicPr>
        <xdr:cNvPr id="1513" name="6 Imagen">
          <a:extLst>
            <a:ext uri="{FF2B5EF4-FFF2-40B4-BE49-F238E27FC236}">
              <a16:creationId xmlns:a16="http://schemas.microsoft.com/office/drawing/2014/main" id="{5A2AD027-0B1E-4C73-BE9E-0BDF39ABAAD4}"/>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287</xdr:row>
      <xdr:rowOff>119160</xdr:rowOff>
    </xdr:from>
    <xdr:ext cx="360" cy="216575"/>
    <xdr:pic>
      <xdr:nvPicPr>
        <xdr:cNvPr id="1514" name="6 Imagen">
          <a:extLst>
            <a:ext uri="{FF2B5EF4-FFF2-40B4-BE49-F238E27FC236}">
              <a16:creationId xmlns:a16="http://schemas.microsoft.com/office/drawing/2014/main" id="{6238B06F-D096-497D-BE62-5B609A67E391}"/>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288</xdr:row>
      <xdr:rowOff>119160</xdr:rowOff>
    </xdr:from>
    <xdr:ext cx="360" cy="216575"/>
    <xdr:pic>
      <xdr:nvPicPr>
        <xdr:cNvPr id="1515" name="6 Imagen">
          <a:extLst>
            <a:ext uri="{FF2B5EF4-FFF2-40B4-BE49-F238E27FC236}">
              <a16:creationId xmlns:a16="http://schemas.microsoft.com/office/drawing/2014/main" id="{3AF7B095-94CE-49F6-A5C6-1A077CEE0491}"/>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288</xdr:row>
      <xdr:rowOff>119160</xdr:rowOff>
    </xdr:from>
    <xdr:ext cx="360" cy="216575"/>
    <xdr:pic>
      <xdr:nvPicPr>
        <xdr:cNvPr id="1516" name="6 Imagen">
          <a:extLst>
            <a:ext uri="{FF2B5EF4-FFF2-40B4-BE49-F238E27FC236}">
              <a16:creationId xmlns:a16="http://schemas.microsoft.com/office/drawing/2014/main" id="{8A6CD3B0-B56D-4470-ADDE-3B5D2B15A912}"/>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288</xdr:row>
      <xdr:rowOff>119160</xdr:rowOff>
    </xdr:from>
    <xdr:ext cx="360" cy="216575"/>
    <xdr:pic>
      <xdr:nvPicPr>
        <xdr:cNvPr id="1517" name="6 Imagen">
          <a:extLst>
            <a:ext uri="{FF2B5EF4-FFF2-40B4-BE49-F238E27FC236}">
              <a16:creationId xmlns:a16="http://schemas.microsoft.com/office/drawing/2014/main" id="{2042340F-BF0E-4C29-A7C8-CAF4D5E649CD}"/>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288</xdr:row>
      <xdr:rowOff>119160</xdr:rowOff>
    </xdr:from>
    <xdr:ext cx="360" cy="216575"/>
    <xdr:pic>
      <xdr:nvPicPr>
        <xdr:cNvPr id="1518" name="6 Imagen">
          <a:extLst>
            <a:ext uri="{FF2B5EF4-FFF2-40B4-BE49-F238E27FC236}">
              <a16:creationId xmlns:a16="http://schemas.microsoft.com/office/drawing/2014/main" id="{3108DA5A-CDED-4606-9852-4A04269FFEFE}"/>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288</xdr:row>
      <xdr:rowOff>124560</xdr:rowOff>
    </xdr:from>
    <xdr:ext cx="360" cy="254855"/>
    <xdr:pic>
      <xdr:nvPicPr>
        <xdr:cNvPr id="1519" name="6 Imagen">
          <a:extLst>
            <a:ext uri="{FF2B5EF4-FFF2-40B4-BE49-F238E27FC236}">
              <a16:creationId xmlns:a16="http://schemas.microsoft.com/office/drawing/2014/main" id="{B042018B-FC19-4BBF-9803-0DAC1E097B2D}"/>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288</xdr:row>
      <xdr:rowOff>119160</xdr:rowOff>
    </xdr:from>
    <xdr:ext cx="360" cy="216575"/>
    <xdr:pic>
      <xdr:nvPicPr>
        <xdr:cNvPr id="1520" name="6 Imagen">
          <a:extLst>
            <a:ext uri="{FF2B5EF4-FFF2-40B4-BE49-F238E27FC236}">
              <a16:creationId xmlns:a16="http://schemas.microsoft.com/office/drawing/2014/main" id="{FC769DE7-F168-48B6-96C1-7E712A5C2C08}"/>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289</xdr:row>
      <xdr:rowOff>97252</xdr:rowOff>
    </xdr:from>
    <xdr:ext cx="360" cy="216575"/>
    <xdr:pic>
      <xdr:nvPicPr>
        <xdr:cNvPr id="1521" name="6 Imagen">
          <a:extLst>
            <a:ext uri="{FF2B5EF4-FFF2-40B4-BE49-F238E27FC236}">
              <a16:creationId xmlns:a16="http://schemas.microsoft.com/office/drawing/2014/main" id="{D55BBEF3-AE57-4626-B83E-6F09481481AF}"/>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288</xdr:row>
      <xdr:rowOff>124560</xdr:rowOff>
    </xdr:from>
    <xdr:ext cx="360" cy="254855"/>
    <xdr:pic>
      <xdr:nvPicPr>
        <xdr:cNvPr id="1522" name="6 Imagen">
          <a:extLst>
            <a:ext uri="{FF2B5EF4-FFF2-40B4-BE49-F238E27FC236}">
              <a16:creationId xmlns:a16="http://schemas.microsoft.com/office/drawing/2014/main" id="{3A24DCA5-985C-4EC4-B36A-B0FFAD0BD96A}"/>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288</xdr:row>
      <xdr:rowOff>119160</xdr:rowOff>
    </xdr:from>
    <xdr:ext cx="360" cy="216575"/>
    <xdr:pic>
      <xdr:nvPicPr>
        <xdr:cNvPr id="1523" name="6 Imagen">
          <a:extLst>
            <a:ext uri="{FF2B5EF4-FFF2-40B4-BE49-F238E27FC236}">
              <a16:creationId xmlns:a16="http://schemas.microsoft.com/office/drawing/2014/main" id="{4735FEA5-334C-4284-8D9A-A822B5DA6602}"/>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289</xdr:row>
      <xdr:rowOff>119160</xdr:rowOff>
    </xdr:from>
    <xdr:ext cx="360" cy="216575"/>
    <xdr:pic>
      <xdr:nvPicPr>
        <xdr:cNvPr id="1524" name="6 Imagen">
          <a:extLst>
            <a:ext uri="{FF2B5EF4-FFF2-40B4-BE49-F238E27FC236}">
              <a16:creationId xmlns:a16="http://schemas.microsoft.com/office/drawing/2014/main" id="{1CCF3AC1-A2AD-46A1-B9DB-16BA6E0D2D09}"/>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289</xdr:row>
      <xdr:rowOff>119160</xdr:rowOff>
    </xdr:from>
    <xdr:ext cx="360" cy="216575"/>
    <xdr:pic>
      <xdr:nvPicPr>
        <xdr:cNvPr id="1525" name="6 Imagen">
          <a:extLst>
            <a:ext uri="{FF2B5EF4-FFF2-40B4-BE49-F238E27FC236}">
              <a16:creationId xmlns:a16="http://schemas.microsoft.com/office/drawing/2014/main" id="{B2DCFEE7-14F7-4877-B426-2B1CE11AC1D0}"/>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289</xdr:row>
      <xdr:rowOff>119160</xdr:rowOff>
    </xdr:from>
    <xdr:ext cx="360" cy="216575"/>
    <xdr:pic>
      <xdr:nvPicPr>
        <xdr:cNvPr id="1526" name="6 Imagen">
          <a:extLst>
            <a:ext uri="{FF2B5EF4-FFF2-40B4-BE49-F238E27FC236}">
              <a16:creationId xmlns:a16="http://schemas.microsoft.com/office/drawing/2014/main" id="{609D8112-9732-40F6-86FA-C343ECB74EB3}"/>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289</xdr:row>
      <xdr:rowOff>119160</xdr:rowOff>
    </xdr:from>
    <xdr:ext cx="360" cy="216575"/>
    <xdr:pic>
      <xdr:nvPicPr>
        <xdr:cNvPr id="1527" name="6 Imagen">
          <a:extLst>
            <a:ext uri="{FF2B5EF4-FFF2-40B4-BE49-F238E27FC236}">
              <a16:creationId xmlns:a16="http://schemas.microsoft.com/office/drawing/2014/main" id="{92B21502-3259-4D35-851A-05036CB15BDC}"/>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289</xdr:row>
      <xdr:rowOff>124560</xdr:rowOff>
    </xdr:from>
    <xdr:ext cx="360" cy="254855"/>
    <xdr:pic>
      <xdr:nvPicPr>
        <xdr:cNvPr id="1528" name="6 Imagen">
          <a:extLst>
            <a:ext uri="{FF2B5EF4-FFF2-40B4-BE49-F238E27FC236}">
              <a16:creationId xmlns:a16="http://schemas.microsoft.com/office/drawing/2014/main" id="{A869E19F-5B31-4A02-B9C3-76F05FA39EF3}"/>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289</xdr:row>
      <xdr:rowOff>119160</xdr:rowOff>
    </xdr:from>
    <xdr:ext cx="360" cy="216575"/>
    <xdr:pic>
      <xdr:nvPicPr>
        <xdr:cNvPr id="1529" name="6 Imagen">
          <a:extLst>
            <a:ext uri="{FF2B5EF4-FFF2-40B4-BE49-F238E27FC236}">
              <a16:creationId xmlns:a16="http://schemas.microsoft.com/office/drawing/2014/main" id="{656EFE54-96BB-4E4B-9BD0-8054882BA6A0}"/>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290</xdr:row>
      <xdr:rowOff>97252</xdr:rowOff>
    </xdr:from>
    <xdr:ext cx="360" cy="216575"/>
    <xdr:pic>
      <xdr:nvPicPr>
        <xdr:cNvPr id="1530" name="6 Imagen">
          <a:extLst>
            <a:ext uri="{FF2B5EF4-FFF2-40B4-BE49-F238E27FC236}">
              <a16:creationId xmlns:a16="http://schemas.microsoft.com/office/drawing/2014/main" id="{3D487B75-AB15-44A4-A8EF-DE1F26695CDF}"/>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289</xdr:row>
      <xdr:rowOff>124560</xdr:rowOff>
    </xdr:from>
    <xdr:ext cx="360" cy="254855"/>
    <xdr:pic>
      <xdr:nvPicPr>
        <xdr:cNvPr id="1531" name="6 Imagen">
          <a:extLst>
            <a:ext uri="{FF2B5EF4-FFF2-40B4-BE49-F238E27FC236}">
              <a16:creationId xmlns:a16="http://schemas.microsoft.com/office/drawing/2014/main" id="{95A0C0AA-1B37-4287-A3EA-13544C988F96}"/>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289</xdr:row>
      <xdr:rowOff>119160</xdr:rowOff>
    </xdr:from>
    <xdr:ext cx="360" cy="216575"/>
    <xdr:pic>
      <xdr:nvPicPr>
        <xdr:cNvPr id="1532" name="6 Imagen">
          <a:extLst>
            <a:ext uri="{FF2B5EF4-FFF2-40B4-BE49-F238E27FC236}">
              <a16:creationId xmlns:a16="http://schemas.microsoft.com/office/drawing/2014/main" id="{462C1283-5B3D-426B-A8C1-339B9AD4362F}"/>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290</xdr:row>
      <xdr:rowOff>119160</xdr:rowOff>
    </xdr:from>
    <xdr:ext cx="360" cy="216575"/>
    <xdr:pic>
      <xdr:nvPicPr>
        <xdr:cNvPr id="1533" name="6 Imagen">
          <a:extLst>
            <a:ext uri="{FF2B5EF4-FFF2-40B4-BE49-F238E27FC236}">
              <a16:creationId xmlns:a16="http://schemas.microsoft.com/office/drawing/2014/main" id="{CF8B3E8F-1B5B-4978-A5B7-50DB7F729103}"/>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290</xdr:row>
      <xdr:rowOff>119160</xdr:rowOff>
    </xdr:from>
    <xdr:ext cx="360" cy="216575"/>
    <xdr:pic>
      <xdr:nvPicPr>
        <xdr:cNvPr id="1534" name="6 Imagen">
          <a:extLst>
            <a:ext uri="{FF2B5EF4-FFF2-40B4-BE49-F238E27FC236}">
              <a16:creationId xmlns:a16="http://schemas.microsoft.com/office/drawing/2014/main" id="{CAFB2B6C-297E-4D9D-AC77-585791D2B3F4}"/>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290</xdr:row>
      <xdr:rowOff>119160</xdr:rowOff>
    </xdr:from>
    <xdr:ext cx="360" cy="216575"/>
    <xdr:pic>
      <xdr:nvPicPr>
        <xdr:cNvPr id="1535" name="6 Imagen">
          <a:extLst>
            <a:ext uri="{FF2B5EF4-FFF2-40B4-BE49-F238E27FC236}">
              <a16:creationId xmlns:a16="http://schemas.microsoft.com/office/drawing/2014/main" id="{2FABDC34-ABD8-46FE-BCEA-FBA18543DDF0}"/>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290</xdr:row>
      <xdr:rowOff>119160</xdr:rowOff>
    </xdr:from>
    <xdr:ext cx="360" cy="216575"/>
    <xdr:pic>
      <xdr:nvPicPr>
        <xdr:cNvPr id="1536" name="6 Imagen">
          <a:extLst>
            <a:ext uri="{FF2B5EF4-FFF2-40B4-BE49-F238E27FC236}">
              <a16:creationId xmlns:a16="http://schemas.microsoft.com/office/drawing/2014/main" id="{0C387019-B0C1-4606-ADCF-6F3B95B6CFAE}"/>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290</xdr:row>
      <xdr:rowOff>124560</xdr:rowOff>
    </xdr:from>
    <xdr:ext cx="360" cy="254855"/>
    <xdr:pic>
      <xdr:nvPicPr>
        <xdr:cNvPr id="1537" name="6 Imagen">
          <a:extLst>
            <a:ext uri="{FF2B5EF4-FFF2-40B4-BE49-F238E27FC236}">
              <a16:creationId xmlns:a16="http://schemas.microsoft.com/office/drawing/2014/main" id="{4167DBE1-756E-4B62-A1A8-E0219BB78A1E}"/>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290</xdr:row>
      <xdr:rowOff>119160</xdr:rowOff>
    </xdr:from>
    <xdr:ext cx="360" cy="216575"/>
    <xdr:pic>
      <xdr:nvPicPr>
        <xdr:cNvPr id="1538" name="6 Imagen">
          <a:extLst>
            <a:ext uri="{FF2B5EF4-FFF2-40B4-BE49-F238E27FC236}">
              <a16:creationId xmlns:a16="http://schemas.microsoft.com/office/drawing/2014/main" id="{5E58AC45-2483-4363-AC34-E555B8AC9F79}"/>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291</xdr:row>
      <xdr:rowOff>97252</xdr:rowOff>
    </xdr:from>
    <xdr:ext cx="360" cy="216575"/>
    <xdr:pic>
      <xdr:nvPicPr>
        <xdr:cNvPr id="1539" name="6 Imagen">
          <a:extLst>
            <a:ext uri="{FF2B5EF4-FFF2-40B4-BE49-F238E27FC236}">
              <a16:creationId xmlns:a16="http://schemas.microsoft.com/office/drawing/2014/main" id="{D7BCE037-ABC0-4AF7-922B-27C895F7401B}"/>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290</xdr:row>
      <xdr:rowOff>124560</xdr:rowOff>
    </xdr:from>
    <xdr:ext cx="360" cy="254855"/>
    <xdr:pic>
      <xdr:nvPicPr>
        <xdr:cNvPr id="1540" name="6 Imagen">
          <a:extLst>
            <a:ext uri="{FF2B5EF4-FFF2-40B4-BE49-F238E27FC236}">
              <a16:creationId xmlns:a16="http://schemas.microsoft.com/office/drawing/2014/main" id="{75060603-7722-4594-949A-D1104D856A40}"/>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290</xdr:row>
      <xdr:rowOff>119160</xdr:rowOff>
    </xdr:from>
    <xdr:ext cx="360" cy="216575"/>
    <xdr:pic>
      <xdr:nvPicPr>
        <xdr:cNvPr id="1541" name="6 Imagen">
          <a:extLst>
            <a:ext uri="{FF2B5EF4-FFF2-40B4-BE49-F238E27FC236}">
              <a16:creationId xmlns:a16="http://schemas.microsoft.com/office/drawing/2014/main" id="{4A511829-E3F3-41C2-ADEA-25E6247C5009}"/>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291</xdr:row>
      <xdr:rowOff>119160</xdr:rowOff>
    </xdr:from>
    <xdr:ext cx="360" cy="216575"/>
    <xdr:pic>
      <xdr:nvPicPr>
        <xdr:cNvPr id="1542" name="6 Imagen">
          <a:extLst>
            <a:ext uri="{FF2B5EF4-FFF2-40B4-BE49-F238E27FC236}">
              <a16:creationId xmlns:a16="http://schemas.microsoft.com/office/drawing/2014/main" id="{60C84B03-F3E6-4EDB-A19E-A685F424BE0D}"/>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291</xdr:row>
      <xdr:rowOff>119160</xdr:rowOff>
    </xdr:from>
    <xdr:ext cx="360" cy="216575"/>
    <xdr:pic>
      <xdr:nvPicPr>
        <xdr:cNvPr id="1543" name="6 Imagen">
          <a:extLst>
            <a:ext uri="{FF2B5EF4-FFF2-40B4-BE49-F238E27FC236}">
              <a16:creationId xmlns:a16="http://schemas.microsoft.com/office/drawing/2014/main" id="{31AFEFC8-18A7-4976-BD0C-3D340091C701}"/>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291</xdr:row>
      <xdr:rowOff>119160</xdr:rowOff>
    </xdr:from>
    <xdr:ext cx="360" cy="216575"/>
    <xdr:pic>
      <xdr:nvPicPr>
        <xdr:cNvPr id="1544" name="6 Imagen">
          <a:extLst>
            <a:ext uri="{FF2B5EF4-FFF2-40B4-BE49-F238E27FC236}">
              <a16:creationId xmlns:a16="http://schemas.microsoft.com/office/drawing/2014/main" id="{45F5EB2F-1771-47EA-A0EB-BA6749F782F6}"/>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291</xdr:row>
      <xdr:rowOff>119160</xdr:rowOff>
    </xdr:from>
    <xdr:ext cx="360" cy="216575"/>
    <xdr:pic>
      <xdr:nvPicPr>
        <xdr:cNvPr id="1545" name="6 Imagen">
          <a:extLst>
            <a:ext uri="{FF2B5EF4-FFF2-40B4-BE49-F238E27FC236}">
              <a16:creationId xmlns:a16="http://schemas.microsoft.com/office/drawing/2014/main" id="{137696EE-A8CE-472A-96C0-4AFBC5AFCDE5}"/>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291</xdr:row>
      <xdr:rowOff>124560</xdr:rowOff>
    </xdr:from>
    <xdr:ext cx="360" cy="254855"/>
    <xdr:pic>
      <xdr:nvPicPr>
        <xdr:cNvPr id="1546" name="6 Imagen">
          <a:extLst>
            <a:ext uri="{FF2B5EF4-FFF2-40B4-BE49-F238E27FC236}">
              <a16:creationId xmlns:a16="http://schemas.microsoft.com/office/drawing/2014/main" id="{FD3F9283-31EE-4EA1-BB70-B653A142434F}"/>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291</xdr:row>
      <xdr:rowOff>119160</xdr:rowOff>
    </xdr:from>
    <xdr:ext cx="360" cy="216575"/>
    <xdr:pic>
      <xdr:nvPicPr>
        <xdr:cNvPr id="1547" name="6 Imagen">
          <a:extLst>
            <a:ext uri="{FF2B5EF4-FFF2-40B4-BE49-F238E27FC236}">
              <a16:creationId xmlns:a16="http://schemas.microsoft.com/office/drawing/2014/main" id="{93413D3E-715E-4965-B0F0-200732161B08}"/>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292</xdr:row>
      <xdr:rowOff>97252</xdr:rowOff>
    </xdr:from>
    <xdr:ext cx="360" cy="216575"/>
    <xdr:pic>
      <xdr:nvPicPr>
        <xdr:cNvPr id="1548" name="6 Imagen">
          <a:extLst>
            <a:ext uri="{FF2B5EF4-FFF2-40B4-BE49-F238E27FC236}">
              <a16:creationId xmlns:a16="http://schemas.microsoft.com/office/drawing/2014/main" id="{4E50A054-C501-4116-AAFC-3988818B62E6}"/>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291</xdr:row>
      <xdr:rowOff>124560</xdr:rowOff>
    </xdr:from>
    <xdr:ext cx="360" cy="254855"/>
    <xdr:pic>
      <xdr:nvPicPr>
        <xdr:cNvPr id="1549" name="6 Imagen">
          <a:extLst>
            <a:ext uri="{FF2B5EF4-FFF2-40B4-BE49-F238E27FC236}">
              <a16:creationId xmlns:a16="http://schemas.microsoft.com/office/drawing/2014/main" id="{1AD4FC2E-7EC4-46F7-8412-77D1EAAEAC3E}"/>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291</xdr:row>
      <xdr:rowOff>119160</xdr:rowOff>
    </xdr:from>
    <xdr:ext cx="360" cy="216575"/>
    <xdr:pic>
      <xdr:nvPicPr>
        <xdr:cNvPr id="1550" name="6 Imagen">
          <a:extLst>
            <a:ext uri="{FF2B5EF4-FFF2-40B4-BE49-F238E27FC236}">
              <a16:creationId xmlns:a16="http://schemas.microsoft.com/office/drawing/2014/main" id="{0FB08EFA-A4E4-4974-A9D6-B9034E8BCE30}"/>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292</xdr:row>
      <xdr:rowOff>119160</xdr:rowOff>
    </xdr:from>
    <xdr:ext cx="360" cy="216575"/>
    <xdr:pic>
      <xdr:nvPicPr>
        <xdr:cNvPr id="1551" name="6 Imagen">
          <a:extLst>
            <a:ext uri="{FF2B5EF4-FFF2-40B4-BE49-F238E27FC236}">
              <a16:creationId xmlns:a16="http://schemas.microsoft.com/office/drawing/2014/main" id="{F7E6CB48-C567-4CCD-AE06-54477208AEBD}"/>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292</xdr:row>
      <xdr:rowOff>119160</xdr:rowOff>
    </xdr:from>
    <xdr:ext cx="360" cy="216575"/>
    <xdr:pic>
      <xdr:nvPicPr>
        <xdr:cNvPr id="1552" name="6 Imagen">
          <a:extLst>
            <a:ext uri="{FF2B5EF4-FFF2-40B4-BE49-F238E27FC236}">
              <a16:creationId xmlns:a16="http://schemas.microsoft.com/office/drawing/2014/main" id="{35D0ADFB-2FC8-4708-951B-AB92E83873F0}"/>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292</xdr:row>
      <xdr:rowOff>119160</xdr:rowOff>
    </xdr:from>
    <xdr:ext cx="360" cy="216575"/>
    <xdr:pic>
      <xdr:nvPicPr>
        <xdr:cNvPr id="1553" name="6 Imagen">
          <a:extLst>
            <a:ext uri="{FF2B5EF4-FFF2-40B4-BE49-F238E27FC236}">
              <a16:creationId xmlns:a16="http://schemas.microsoft.com/office/drawing/2014/main" id="{A24295F8-3977-48B8-BC0A-89C45671FDBD}"/>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292</xdr:row>
      <xdr:rowOff>119160</xdr:rowOff>
    </xdr:from>
    <xdr:ext cx="360" cy="216575"/>
    <xdr:pic>
      <xdr:nvPicPr>
        <xdr:cNvPr id="1554" name="6 Imagen">
          <a:extLst>
            <a:ext uri="{FF2B5EF4-FFF2-40B4-BE49-F238E27FC236}">
              <a16:creationId xmlns:a16="http://schemas.microsoft.com/office/drawing/2014/main" id="{36CCDDFE-52BD-4014-917C-CDA535538D13}"/>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292</xdr:row>
      <xdr:rowOff>124560</xdr:rowOff>
    </xdr:from>
    <xdr:ext cx="360" cy="254855"/>
    <xdr:pic>
      <xdr:nvPicPr>
        <xdr:cNvPr id="1555" name="6 Imagen">
          <a:extLst>
            <a:ext uri="{FF2B5EF4-FFF2-40B4-BE49-F238E27FC236}">
              <a16:creationId xmlns:a16="http://schemas.microsoft.com/office/drawing/2014/main" id="{36687288-DC36-4E98-8CDF-08FB25E26A6C}"/>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292</xdr:row>
      <xdr:rowOff>119160</xdr:rowOff>
    </xdr:from>
    <xdr:ext cx="360" cy="216575"/>
    <xdr:pic>
      <xdr:nvPicPr>
        <xdr:cNvPr id="1556" name="6 Imagen">
          <a:extLst>
            <a:ext uri="{FF2B5EF4-FFF2-40B4-BE49-F238E27FC236}">
              <a16:creationId xmlns:a16="http://schemas.microsoft.com/office/drawing/2014/main" id="{A8C76125-B041-4E70-BB53-F08AE1119303}"/>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293</xdr:row>
      <xdr:rowOff>97252</xdr:rowOff>
    </xdr:from>
    <xdr:ext cx="360" cy="216575"/>
    <xdr:pic>
      <xdr:nvPicPr>
        <xdr:cNvPr id="1557" name="6 Imagen">
          <a:extLst>
            <a:ext uri="{FF2B5EF4-FFF2-40B4-BE49-F238E27FC236}">
              <a16:creationId xmlns:a16="http://schemas.microsoft.com/office/drawing/2014/main" id="{4E350415-A31C-4917-B9F4-A835B8A3CA9A}"/>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292</xdr:row>
      <xdr:rowOff>124560</xdr:rowOff>
    </xdr:from>
    <xdr:ext cx="360" cy="254855"/>
    <xdr:pic>
      <xdr:nvPicPr>
        <xdr:cNvPr id="1558" name="6 Imagen">
          <a:extLst>
            <a:ext uri="{FF2B5EF4-FFF2-40B4-BE49-F238E27FC236}">
              <a16:creationId xmlns:a16="http://schemas.microsoft.com/office/drawing/2014/main" id="{07E9B29D-5595-44D0-973C-9B9DDD0D3012}"/>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292</xdr:row>
      <xdr:rowOff>119160</xdr:rowOff>
    </xdr:from>
    <xdr:ext cx="360" cy="216575"/>
    <xdr:pic>
      <xdr:nvPicPr>
        <xdr:cNvPr id="1559" name="6 Imagen">
          <a:extLst>
            <a:ext uri="{FF2B5EF4-FFF2-40B4-BE49-F238E27FC236}">
              <a16:creationId xmlns:a16="http://schemas.microsoft.com/office/drawing/2014/main" id="{A9FC05AC-34DA-48B6-9EA2-3E8BE7C043B9}"/>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293</xdr:row>
      <xdr:rowOff>119160</xdr:rowOff>
    </xdr:from>
    <xdr:ext cx="360" cy="216575"/>
    <xdr:pic>
      <xdr:nvPicPr>
        <xdr:cNvPr id="1560" name="6 Imagen">
          <a:extLst>
            <a:ext uri="{FF2B5EF4-FFF2-40B4-BE49-F238E27FC236}">
              <a16:creationId xmlns:a16="http://schemas.microsoft.com/office/drawing/2014/main" id="{A9AE215F-BC0C-445D-8C94-9EA7DEBECF15}"/>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293</xdr:row>
      <xdr:rowOff>119160</xdr:rowOff>
    </xdr:from>
    <xdr:ext cx="360" cy="216575"/>
    <xdr:pic>
      <xdr:nvPicPr>
        <xdr:cNvPr id="1561" name="6 Imagen">
          <a:extLst>
            <a:ext uri="{FF2B5EF4-FFF2-40B4-BE49-F238E27FC236}">
              <a16:creationId xmlns:a16="http://schemas.microsoft.com/office/drawing/2014/main" id="{3EA5E41E-28C8-47F3-A28C-D08396364838}"/>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293</xdr:row>
      <xdr:rowOff>119160</xdr:rowOff>
    </xdr:from>
    <xdr:ext cx="360" cy="216575"/>
    <xdr:pic>
      <xdr:nvPicPr>
        <xdr:cNvPr id="1562" name="6 Imagen">
          <a:extLst>
            <a:ext uri="{FF2B5EF4-FFF2-40B4-BE49-F238E27FC236}">
              <a16:creationId xmlns:a16="http://schemas.microsoft.com/office/drawing/2014/main" id="{21D25715-56EB-4750-AC47-949BC44912BB}"/>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293</xdr:row>
      <xdr:rowOff>119160</xdr:rowOff>
    </xdr:from>
    <xdr:ext cx="360" cy="216575"/>
    <xdr:pic>
      <xdr:nvPicPr>
        <xdr:cNvPr id="1563" name="6 Imagen">
          <a:extLst>
            <a:ext uri="{FF2B5EF4-FFF2-40B4-BE49-F238E27FC236}">
              <a16:creationId xmlns:a16="http://schemas.microsoft.com/office/drawing/2014/main" id="{A968058B-6A23-4A94-8758-F6193C3DA5C6}"/>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293</xdr:row>
      <xdr:rowOff>124560</xdr:rowOff>
    </xdr:from>
    <xdr:ext cx="360" cy="254855"/>
    <xdr:pic>
      <xdr:nvPicPr>
        <xdr:cNvPr id="1564" name="6 Imagen">
          <a:extLst>
            <a:ext uri="{FF2B5EF4-FFF2-40B4-BE49-F238E27FC236}">
              <a16:creationId xmlns:a16="http://schemas.microsoft.com/office/drawing/2014/main" id="{ADADC1BB-4EB9-4D9B-85A0-DA489264F7DF}"/>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293</xdr:row>
      <xdr:rowOff>119160</xdr:rowOff>
    </xdr:from>
    <xdr:ext cx="360" cy="216575"/>
    <xdr:pic>
      <xdr:nvPicPr>
        <xdr:cNvPr id="1565" name="6 Imagen">
          <a:extLst>
            <a:ext uri="{FF2B5EF4-FFF2-40B4-BE49-F238E27FC236}">
              <a16:creationId xmlns:a16="http://schemas.microsoft.com/office/drawing/2014/main" id="{0BBEF747-5412-4E9D-B3BF-1D214147FA90}"/>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294</xdr:row>
      <xdr:rowOff>97252</xdr:rowOff>
    </xdr:from>
    <xdr:ext cx="360" cy="216575"/>
    <xdr:pic>
      <xdr:nvPicPr>
        <xdr:cNvPr id="1566" name="6 Imagen">
          <a:extLst>
            <a:ext uri="{FF2B5EF4-FFF2-40B4-BE49-F238E27FC236}">
              <a16:creationId xmlns:a16="http://schemas.microsoft.com/office/drawing/2014/main" id="{A67E3E86-1879-4618-B4C2-35DF1A9B2361}"/>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293</xdr:row>
      <xdr:rowOff>124560</xdr:rowOff>
    </xdr:from>
    <xdr:ext cx="360" cy="254855"/>
    <xdr:pic>
      <xdr:nvPicPr>
        <xdr:cNvPr id="1567" name="6 Imagen">
          <a:extLst>
            <a:ext uri="{FF2B5EF4-FFF2-40B4-BE49-F238E27FC236}">
              <a16:creationId xmlns:a16="http://schemas.microsoft.com/office/drawing/2014/main" id="{AD725F22-ECF8-414B-937A-80F5FC9D4A8D}"/>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293</xdr:row>
      <xdr:rowOff>119160</xdr:rowOff>
    </xdr:from>
    <xdr:ext cx="360" cy="216575"/>
    <xdr:pic>
      <xdr:nvPicPr>
        <xdr:cNvPr id="1568" name="6 Imagen">
          <a:extLst>
            <a:ext uri="{FF2B5EF4-FFF2-40B4-BE49-F238E27FC236}">
              <a16:creationId xmlns:a16="http://schemas.microsoft.com/office/drawing/2014/main" id="{5BD707F4-D6EC-47C4-B253-99694E5C106E}"/>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294</xdr:row>
      <xdr:rowOff>119160</xdr:rowOff>
    </xdr:from>
    <xdr:ext cx="360" cy="216575"/>
    <xdr:pic>
      <xdr:nvPicPr>
        <xdr:cNvPr id="1569" name="6 Imagen">
          <a:extLst>
            <a:ext uri="{FF2B5EF4-FFF2-40B4-BE49-F238E27FC236}">
              <a16:creationId xmlns:a16="http://schemas.microsoft.com/office/drawing/2014/main" id="{4425E860-CF85-4A74-ACEE-1AE7567DE0DF}"/>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294</xdr:row>
      <xdr:rowOff>119160</xdr:rowOff>
    </xdr:from>
    <xdr:ext cx="360" cy="216575"/>
    <xdr:pic>
      <xdr:nvPicPr>
        <xdr:cNvPr id="1570" name="6 Imagen">
          <a:extLst>
            <a:ext uri="{FF2B5EF4-FFF2-40B4-BE49-F238E27FC236}">
              <a16:creationId xmlns:a16="http://schemas.microsoft.com/office/drawing/2014/main" id="{133FA4BE-D86C-408E-BCD7-427D63CE520E}"/>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294</xdr:row>
      <xdr:rowOff>119160</xdr:rowOff>
    </xdr:from>
    <xdr:ext cx="360" cy="216575"/>
    <xdr:pic>
      <xdr:nvPicPr>
        <xdr:cNvPr id="1571" name="6 Imagen">
          <a:extLst>
            <a:ext uri="{FF2B5EF4-FFF2-40B4-BE49-F238E27FC236}">
              <a16:creationId xmlns:a16="http://schemas.microsoft.com/office/drawing/2014/main" id="{82C0348D-7786-4376-8D0C-5A627CA75291}"/>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294</xdr:row>
      <xdr:rowOff>119160</xdr:rowOff>
    </xdr:from>
    <xdr:ext cx="360" cy="216575"/>
    <xdr:pic>
      <xdr:nvPicPr>
        <xdr:cNvPr id="1572" name="6 Imagen">
          <a:extLst>
            <a:ext uri="{FF2B5EF4-FFF2-40B4-BE49-F238E27FC236}">
              <a16:creationId xmlns:a16="http://schemas.microsoft.com/office/drawing/2014/main" id="{2F1C4997-6CE2-4158-9118-679859C779E1}"/>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294</xdr:row>
      <xdr:rowOff>124560</xdr:rowOff>
    </xdr:from>
    <xdr:ext cx="360" cy="254855"/>
    <xdr:pic>
      <xdr:nvPicPr>
        <xdr:cNvPr id="1573" name="6 Imagen">
          <a:extLst>
            <a:ext uri="{FF2B5EF4-FFF2-40B4-BE49-F238E27FC236}">
              <a16:creationId xmlns:a16="http://schemas.microsoft.com/office/drawing/2014/main" id="{37AD2668-93F7-4238-BC2D-5BE5E9853DE7}"/>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294</xdr:row>
      <xdr:rowOff>119160</xdr:rowOff>
    </xdr:from>
    <xdr:ext cx="360" cy="216575"/>
    <xdr:pic>
      <xdr:nvPicPr>
        <xdr:cNvPr id="1574" name="6 Imagen">
          <a:extLst>
            <a:ext uri="{FF2B5EF4-FFF2-40B4-BE49-F238E27FC236}">
              <a16:creationId xmlns:a16="http://schemas.microsoft.com/office/drawing/2014/main" id="{2C9B9162-1716-41B8-8DBE-C5EDBEE69DAF}"/>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295</xdr:row>
      <xdr:rowOff>97252</xdr:rowOff>
    </xdr:from>
    <xdr:ext cx="360" cy="216575"/>
    <xdr:pic>
      <xdr:nvPicPr>
        <xdr:cNvPr id="1575" name="6 Imagen">
          <a:extLst>
            <a:ext uri="{FF2B5EF4-FFF2-40B4-BE49-F238E27FC236}">
              <a16:creationId xmlns:a16="http://schemas.microsoft.com/office/drawing/2014/main" id="{F061DA64-E090-44CC-8DD2-D98BA6A663DA}"/>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294</xdr:row>
      <xdr:rowOff>124560</xdr:rowOff>
    </xdr:from>
    <xdr:ext cx="360" cy="254855"/>
    <xdr:pic>
      <xdr:nvPicPr>
        <xdr:cNvPr id="1576" name="6 Imagen">
          <a:extLst>
            <a:ext uri="{FF2B5EF4-FFF2-40B4-BE49-F238E27FC236}">
              <a16:creationId xmlns:a16="http://schemas.microsoft.com/office/drawing/2014/main" id="{56F5F126-8D43-4BDB-B0F1-DE0E23AA9873}"/>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294</xdr:row>
      <xdr:rowOff>119160</xdr:rowOff>
    </xdr:from>
    <xdr:ext cx="360" cy="216575"/>
    <xdr:pic>
      <xdr:nvPicPr>
        <xdr:cNvPr id="1577" name="6 Imagen">
          <a:extLst>
            <a:ext uri="{FF2B5EF4-FFF2-40B4-BE49-F238E27FC236}">
              <a16:creationId xmlns:a16="http://schemas.microsoft.com/office/drawing/2014/main" id="{A3F3CA03-B6A4-46C8-8AD9-2B1C303C5F36}"/>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295</xdr:row>
      <xdr:rowOff>119160</xdr:rowOff>
    </xdr:from>
    <xdr:ext cx="360" cy="216575"/>
    <xdr:pic>
      <xdr:nvPicPr>
        <xdr:cNvPr id="1578" name="6 Imagen">
          <a:extLst>
            <a:ext uri="{FF2B5EF4-FFF2-40B4-BE49-F238E27FC236}">
              <a16:creationId xmlns:a16="http://schemas.microsoft.com/office/drawing/2014/main" id="{3B34A168-E50D-444F-A173-A4CCCBE41711}"/>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295</xdr:row>
      <xdr:rowOff>119160</xdr:rowOff>
    </xdr:from>
    <xdr:ext cx="360" cy="216575"/>
    <xdr:pic>
      <xdr:nvPicPr>
        <xdr:cNvPr id="1579" name="6 Imagen">
          <a:extLst>
            <a:ext uri="{FF2B5EF4-FFF2-40B4-BE49-F238E27FC236}">
              <a16:creationId xmlns:a16="http://schemas.microsoft.com/office/drawing/2014/main" id="{CBA89C2C-B0FE-4C23-9654-9F1C080439A6}"/>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295</xdr:row>
      <xdr:rowOff>119160</xdr:rowOff>
    </xdr:from>
    <xdr:ext cx="360" cy="216575"/>
    <xdr:pic>
      <xdr:nvPicPr>
        <xdr:cNvPr id="1580" name="6 Imagen">
          <a:extLst>
            <a:ext uri="{FF2B5EF4-FFF2-40B4-BE49-F238E27FC236}">
              <a16:creationId xmlns:a16="http://schemas.microsoft.com/office/drawing/2014/main" id="{5DEE8EDC-9B60-4A29-8D41-5F6B2367D2CB}"/>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295</xdr:row>
      <xdr:rowOff>119160</xdr:rowOff>
    </xdr:from>
    <xdr:ext cx="360" cy="216575"/>
    <xdr:pic>
      <xdr:nvPicPr>
        <xdr:cNvPr id="1581" name="6 Imagen">
          <a:extLst>
            <a:ext uri="{FF2B5EF4-FFF2-40B4-BE49-F238E27FC236}">
              <a16:creationId xmlns:a16="http://schemas.microsoft.com/office/drawing/2014/main" id="{1FD5485E-5842-49A1-BDD5-937288CCD719}"/>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295</xdr:row>
      <xdr:rowOff>124560</xdr:rowOff>
    </xdr:from>
    <xdr:ext cx="360" cy="254855"/>
    <xdr:pic>
      <xdr:nvPicPr>
        <xdr:cNvPr id="1582" name="6 Imagen">
          <a:extLst>
            <a:ext uri="{FF2B5EF4-FFF2-40B4-BE49-F238E27FC236}">
              <a16:creationId xmlns:a16="http://schemas.microsoft.com/office/drawing/2014/main" id="{617AEB49-6AA7-49EC-85E9-4A66C444B9AD}"/>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295</xdr:row>
      <xdr:rowOff>119160</xdr:rowOff>
    </xdr:from>
    <xdr:ext cx="360" cy="216575"/>
    <xdr:pic>
      <xdr:nvPicPr>
        <xdr:cNvPr id="1583" name="6 Imagen">
          <a:extLst>
            <a:ext uri="{FF2B5EF4-FFF2-40B4-BE49-F238E27FC236}">
              <a16:creationId xmlns:a16="http://schemas.microsoft.com/office/drawing/2014/main" id="{35F79393-854A-4D6F-A007-699CB39B7D8A}"/>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296</xdr:row>
      <xdr:rowOff>97252</xdr:rowOff>
    </xdr:from>
    <xdr:ext cx="360" cy="216575"/>
    <xdr:pic>
      <xdr:nvPicPr>
        <xdr:cNvPr id="1584" name="6 Imagen">
          <a:extLst>
            <a:ext uri="{FF2B5EF4-FFF2-40B4-BE49-F238E27FC236}">
              <a16:creationId xmlns:a16="http://schemas.microsoft.com/office/drawing/2014/main" id="{15ADDBB7-BAEE-4D79-8044-BC4ED4286FA9}"/>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295</xdr:row>
      <xdr:rowOff>124560</xdr:rowOff>
    </xdr:from>
    <xdr:ext cx="360" cy="254855"/>
    <xdr:pic>
      <xdr:nvPicPr>
        <xdr:cNvPr id="1585" name="6 Imagen">
          <a:extLst>
            <a:ext uri="{FF2B5EF4-FFF2-40B4-BE49-F238E27FC236}">
              <a16:creationId xmlns:a16="http://schemas.microsoft.com/office/drawing/2014/main" id="{76769537-02D7-4ABA-9D9E-3AEE159BEC51}"/>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295</xdr:row>
      <xdr:rowOff>119160</xdr:rowOff>
    </xdr:from>
    <xdr:ext cx="360" cy="216575"/>
    <xdr:pic>
      <xdr:nvPicPr>
        <xdr:cNvPr id="1586" name="6 Imagen">
          <a:extLst>
            <a:ext uri="{FF2B5EF4-FFF2-40B4-BE49-F238E27FC236}">
              <a16:creationId xmlns:a16="http://schemas.microsoft.com/office/drawing/2014/main" id="{707F356C-5698-4A55-9115-31704E69768C}"/>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296</xdr:row>
      <xdr:rowOff>119160</xdr:rowOff>
    </xdr:from>
    <xdr:ext cx="360" cy="216575"/>
    <xdr:pic>
      <xdr:nvPicPr>
        <xdr:cNvPr id="1587" name="6 Imagen">
          <a:extLst>
            <a:ext uri="{FF2B5EF4-FFF2-40B4-BE49-F238E27FC236}">
              <a16:creationId xmlns:a16="http://schemas.microsoft.com/office/drawing/2014/main" id="{AB929AFD-54F3-4DCB-9BB4-BFF7EA07F951}"/>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296</xdr:row>
      <xdr:rowOff>119160</xdr:rowOff>
    </xdr:from>
    <xdr:ext cx="360" cy="216575"/>
    <xdr:pic>
      <xdr:nvPicPr>
        <xdr:cNvPr id="1588" name="6 Imagen">
          <a:extLst>
            <a:ext uri="{FF2B5EF4-FFF2-40B4-BE49-F238E27FC236}">
              <a16:creationId xmlns:a16="http://schemas.microsoft.com/office/drawing/2014/main" id="{B02F68FA-60C3-48AD-B75F-32DEEB9875D4}"/>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296</xdr:row>
      <xdr:rowOff>119160</xdr:rowOff>
    </xdr:from>
    <xdr:ext cx="360" cy="216575"/>
    <xdr:pic>
      <xdr:nvPicPr>
        <xdr:cNvPr id="1589" name="6 Imagen">
          <a:extLst>
            <a:ext uri="{FF2B5EF4-FFF2-40B4-BE49-F238E27FC236}">
              <a16:creationId xmlns:a16="http://schemas.microsoft.com/office/drawing/2014/main" id="{F8DC997F-31D4-4118-AE9D-8141C3506CC1}"/>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296</xdr:row>
      <xdr:rowOff>119160</xdr:rowOff>
    </xdr:from>
    <xdr:ext cx="360" cy="216575"/>
    <xdr:pic>
      <xdr:nvPicPr>
        <xdr:cNvPr id="1590" name="6 Imagen">
          <a:extLst>
            <a:ext uri="{FF2B5EF4-FFF2-40B4-BE49-F238E27FC236}">
              <a16:creationId xmlns:a16="http://schemas.microsoft.com/office/drawing/2014/main" id="{47BFA304-B4BF-42D2-A677-BB73545A47F5}"/>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296</xdr:row>
      <xdr:rowOff>124560</xdr:rowOff>
    </xdr:from>
    <xdr:ext cx="360" cy="254855"/>
    <xdr:pic>
      <xdr:nvPicPr>
        <xdr:cNvPr id="1591" name="6 Imagen">
          <a:extLst>
            <a:ext uri="{FF2B5EF4-FFF2-40B4-BE49-F238E27FC236}">
              <a16:creationId xmlns:a16="http://schemas.microsoft.com/office/drawing/2014/main" id="{B9F854C3-CF01-4788-BA8C-9E31F0C8A4A4}"/>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296</xdr:row>
      <xdr:rowOff>119160</xdr:rowOff>
    </xdr:from>
    <xdr:ext cx="360" cy="216575"/>
    <xdr:pic>
      <xdr:nvPicPr>
        <xdr:cNvPr id="1592" name="6 Imagen">
          <a:extLst>
            <a:ext uri="{FF2B5EF4-FFF2-40B4-BE49-F238E27FC236}">
              <a16:creationId xmlns:a16="http://schemas.microsoft.com/office/drawing/2014/main" id="{08E0170D-3CED-4931-BB7D-96B57A258D95}"/>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300</xdr:row>
      <xdr:rowOff>97252</xdr:rowOff>
    </xdr:from>
    <xdr:ext cx="360" cy="216575"/>
    <xdr:pic>
      <xdr:nvPicPr>
        <xdr:cNvPr id="1593" name="6 Imagen">
          <a:extLst>
            <a:ext uri="{FF2B5EF4-FFF2-40B4-BE49-F238E27FC236}">
              <a16:creationId xmlns:a16="http://schemas.microsoft.com/office/drawing/2014/main" id="{28A7D685-D75F-4D6D-BCA6-A182E3DFB7CB}"/>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296</xdr:row>
      <xdr:rowOff>124560</xdr:rowOff>
    </xdr:from>
    <xdr:ext cx="360" cy="254855"/>
    <xdr:pic>
      <xdr:nvPicPr>
        <xdr:cNvPr id="1594" name="6 Imagen">
          <a:extLst>
            <a:ext uri="{FF2B5EF4-FFF2-40B4-BE49-F238E27FC236}">
              <a16:creationId xmlns:a16="http://schemas.microsoft.com/office/drawing/2014/main" id="{6D4B553A-6F14-4342-8ABC-75FB52A06958}"/>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296</xdr:row>
      <xdr:rowOff>119160</xdr:rowOff>
    </xdr:from>
    <xdr:ext cx="360" cy="216575"/>
    <xdr:pic>
      <xdr:nvPicPr>
        <xdr:cNvPr id="1595" name="6 Imagen">
          <a:extLst>
            <a:ext uri="{FF2B5EF4-FFF2-40B4-BE49-F238E27FC236}">
              <a16:creationId xmlns:a16="http://schemas.microsoft.com/office/drawing/2014/main" id="{68963D52-1AC1-4314-B44E-43135A5B77BA}"/>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300</xdr:row>
      <xdr:rowOff>119160</xdr:rowOff>
    </xdr:from>
    <xdr:ext cx="360" cy="216575"/>
    <xdr:pic>
      <xdr:nvPicPr>
        <xdr:cNvPr id="1596" name="6 Imagen">
          <a:extLst>
            <a:ext uri="{FF2B5EF4-FFF2-40B4-BE49-F238E27FC236}">
              <a16:creationId xmlns:a16="http://schemas.microsoft.com/office/drawing/2014/main" id="{14A6BB57-AA33-4742-ACB9-18FCF6C9BF96}"/>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300</xdr:row>
      <xdr:rowOff>119160</xdr:rowOff>
    </xdr:from>
    <xdr:ext cx="360" cy="216575"/>
    <xdr:pic>
      <xdr:nvPicPr>
        <xdr:cNvPr id="1597" name="6 Imagen">
          <a:extLst>
            <a:ext uri="{FF2B5EF4-FFF2-40B4-BE49-F238E27FC236}">
              <a16:creationId xmlns:a16="http://schemas.microsoft.com/office/drawing/2014/main" id="{C4A451BD-C139-4873-A99F-AFE147613A9C}"/>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300</xdr:row>
      <xdr:rowOff>119160</xdr:rowOff>
    </xdr:from>
    <xdr:ext cx="360" cy="216575"/>
    <xdr:pic>
      <xdr:nvPicPr>
        <xdr:cNvPr id="1598" name="6 Imagen">
          <a:extLst>
            <a:ext uri="{FF2B5EF4-FFF2-40B4-BE49-F238E27FC236}">
              <a16:creationId xmlns:a16="http://schemas.microsoft.com/office/drawing/2014/main" id="{D4720655-00FC-49CD-8179-CE6E148C44C0}"/>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300</xdr:row>
      <xdr:rowOff>119160</xdr:rowOff>
    </xdr:from>
    <xdr:ext cx="360" cy="216575"/>
    <xdr:pic>
      <xdr:nvPicPr>
        <xdr:cNvPr id="1599" name="6 Imagen">
          <a:extLst>
            <a:ext uri="{FF2B5EF4-FFF2-40B4-BE49-F238E27FC236}">
              <a16:creationId xmlns:a16="http://schemas.microsoft.com/office/drawing/2014/main" id="{329FE680-3CC3-4A06-9A1F-E4B04B48232F}"/>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300</xdr:row>
      <xdr:rowOff>124560</xdr:rowOff>
    </xdr:from>
    <xdr:ext cx="360" cy="254855"/>
    <xdr:pic>
      <xdr:nvPicPr>
        <xdr:cNvPr id="1600" name="6 Imagen">
          <a:extLst>
            <a:ext uri="{FF2B5EF4-FFF2-40B4-BE49-F238E27FC236}">
              <a16:creationId xmlns:a16="http://schemas.microsoft.com/office/drawing/2014/main" id="{E74FDADB-B9BA-4DF1-8BF5-1BAF1A5564BE}"/>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300</xdr:row>
      <xdr:rowOff>119160</xdr:rowOff>
    </xdr:from>
    <xdr:ext cx="360" cy="216575"/>
    <xdr:pic>
      <xdr:nvPicPr>
        <xdr:cNvPr id="1601" name="6 Imagen">
          <a:extLst>
            <a:ext uri="{FF2B5EF4-FFF2-40B4-BE49-F238E27FC236}">
              <a16:creationId xmlns:a16="http://schemas.microsoft.com/office/drawing/2014/main" id="{D1184EBB-1E02-4296-8CCC-4A83664E80E4}"/>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301</xdr:row>
      <xdr:rowOff>97252</xdr:rowOff>
    </xdr:from>
    <xdr:ext cx="360" cy="216575"/>
    <xdr:pic>
      <xdr:nvPicPr>
        <xdr:cNvPr id="1602" name="6 Imagen">
          <a:extLst>
            <a:ext uri="{FF2B5EF4-FFF2-40B4-BE49-F238E27FC236}">
              <a16:creationId xmlns:a16="http://schemas.microsoft.com/office/drawing/2014/main" id="{BDF7B803-CAA8-46DA-BD74-24A1E3A0745C}"/>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300</xdr:row>
      <xdr:rowOff>124560</xdr:rowOff>
    </xdr:from>
    <xdr:ext cx="360" cy="254855"/>
    <xdr:pic>
      <xdr:nvPicPr>
        <xdr:cNvPr id="1603" name="6 Imagen">
          <a:extLst>
            <a:ext uri="{FF2B5EF4-FFF2-40B4-BE49-F238E27FC236}">
              <a16:creationId xmlns:a16="http://schemas.microsoft.com/office/drawing/2014/main" id="{B1529F63-BCA2-4F3F-8C99-1DF5E955B56C}"/>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300</xdr:row>
      <xdr:rowOff>119160</xdr:rowOff>
    </xdr:from>
    <xdr:ext cx="360" cy="216575"/>
    <xdr:pic>
      <xdr:nvPicPr>
        <xdr:cNvPr id="1604" name="6 Imagen">
          <a:extLst>
            <a:ext uri="{FF2B5EF4-FFF2-40B4-BE49-F238E27FC236}">
              <a16:creationId xmlns:a16="http://schemas.microsoft.com/office/drawing/2014/main" id="{CB62FE83-58BF-4055-8A30-8F259C80346B}"/>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301</xdr:row>
      <xdr:rowOff>119160</xdr:rowOff>
    </xdr:from>
    <xdr:ext cx="360" cy="216575"/>
    <xdr:pic>
      <xdr:nvPicPr>
        <xdr:cNvPr id="1605" name="6 Imagen">
          <a:extLst>
            <a:ext uri="{FF2B5EF4-FFF2-40B4-BE49-F238E27FC236}">
              <a16:creationId xmlns:a16="http://schemas.microsoft.com/office/drawing/2014/main" id="{4EAD92BD-5AE7-40A1-A878-EB6DE2A7D1D9}"/>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301</xdr:row>
      <xdr:rowOff>119160</xdr:rowOff>
    </xdr:from>
    <xdr:ext cx="360" cy="216575"/>
    <xdr:pic>
      <xdr:nvPicPr>
        <xdr:cNvPr id="1606" name="6 Imagen">
          <a:extLst>
            <a:ext uri="{FF2B5EF4-FFF2-40B4-BE49-F238E27FC236}">
              <a16:creationId xmlns:a16="http://schemas.microsoft.com/office/drawing/2014/main" id="{8CB7947C-6093-4CB1-BF63-0D7CC8EB07AE}"/>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301</xdr:row>
      <xdr:rowOff>119160</xdr:rowOff>
    </xdr:from>
    <xdr:ext cx="360" cy="216575"/>
    <xdr:pic>
      <xdr:nvPicPr>
        <xdr:cNvPr id="1607" name="6 Imagen">
          <a:extLst>
            <a:ext uri="{FF2B5EF4-FFF2-40B4-BE49-F238E27FC236}">
              <a16:creationId xmlns:a16="http://schemas.microsoft.com/office/drawing/2014/main" id="{DD2834DC-0B1A-44C6-B0D4-6FE61E47B683}"/>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301</xdr:row>
      <xdr:rowOff>119160</xdr:rowOff>
    </xdr:from>
    <xdr:ext cx="360" cy="216575"/>
    <xdr:pic>
      <xdr:nvPicPr>
        <xdr:cNvPr id="1608" name="6 Imagen">
          <a:extLst>
            <a:ext uri="{FF2B5EF4-FFF2-40B4-BE49-F238E27FC236}">
              <a16:creationId xmlns:a16="http://schemas.microsoft.com/office/drawing/2014/main" id="{72D97C92-305A-4A13-83AB-D5BB83E313FA}"/>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301</xdr:row>
      <xdr:rowOff>124560</xdr:rowOff>
    </xdr:from>
    <xdr:ext cx="360" cy="254855"/>
    <xdr:pic>
      <xdr:nvPicPr>
        <xdr:cNvPr id="1609" name="6 Imagen">
          <a:extLst>
            <a:ext uri="{FF2B5EF4-FFF2-40B4-BE49-F238E27FC236}">
              <a16:creationId xmlns:a16="http://schemas.microsoft.com/office/drawing/2014/main" id="{00C18BBE-DC8C-4A50-89E5-837301E734E4}"/>
            </a:ext>
          </a:extLst>
        </xdr:cNvPr>
        <xdr:cNvPicPr/>
      </xdr:nvPicPr>
      <xdr:blipFill>
        <a:blip xmlns:r="http://schemas.openxmlformats.org/officeDocument/2006/relationships" r:embed="rId1"/>
        <a:stretch/>
      </xdr:blipFill>
      <xdr:spPr>
        <a:xfrm>
          <a:off x="7262813" y="55954871"/>
          <a:ext cx="360" cy="254855"/>
        </a:xfrm>
        <a:prstGeom prst="rect">
          <a:avLst/>
        </a:prstGeom>
        <a:ln>
          <a:noFill/>
        </a:ln>
      </xdr:spPr>
    </xdr:pic>
    <xdr:clientData/>
  </xdr:oneCellAnchor>
  <xdr:oneCellAnchor>
    <xdr:from>
      <xdr:col>6</xdr:col>
      <xdr:colOff>0</xdr:colOff>
      <xdr:row>301</xdr:row>
      <xdr:rowOff>119160</xdr:rowOff>
    </xdr:from>
    <xdr:ext cx="360" cy="216575"/>
    <xdr:pic>
      <xdr:nvPicPr>
        <xdr:cNvPr id="1610" name="6 Imagen">
          <a:extLst>
            <a:ext uri="{FF2B5EF4-FFF2-40B4-BE49-F238E27FC236}">
              <a16:creationId xmlns:a16="http://schemas.microsoft.com/office/drawing/2014/main" id="{A63AE9A4-DA73-4528-80C9-3AA44537A153}"/>
            </a:ext>
          </a:extLst>
        </xdr:cNvPr>
        <xdr:cNvPicPr/>
      </xdr:nvPicPr>
      <xdr:blipFill>
        <a:blip xmlns:r="http://schemas.openxmlformats.org/officeDocument/2006/relationships" r:embed="rId1"/>
        <a:stretch/>
      </xdr:blipFill>
      <xdr:spPr>
        <a:xfrm>
          <a:off x="7262813" y="55949471"/>
          <a:ext cx="360" cy="216575"/>
        </a:xfrm>
        <a:prstGeom prst="rect">
          <a:avLst/>
        </a:prstGeom>
        <a:ln>
          <a:noFill/>
        </a:ln>
      </xdr:spPr>
    </xdr:pic>
    <xdr:clientData/>
  </xdr:oneCellAnchor>
  <xdr:oneCellAnchor>
    <xdr:from>
      <xdr:col>6</xdr:col>
      <xdr:colOff>35719</xdr:colOff>
      <xdr:row>302</xdr:row>
      <xdr:rowOff>97252</xdr:rowOff>
    </xdr:from>
    <xdr:ext cx="360" cy="216575"/>
    <xdr:pic>
      <xdr:nvPicPr>
        <xdr:cNvPr id="1611" name="6 Imagen">
          <a:extLst>
            <a:ext uri="{FF2B5EF4-FFF2-40B4-BE49-F238E27FC236}">
              <a16:creationId xmlns:a16="http://schemas.microsoft.com/office/drawing/2014/main" id="{D9D81F53-93AD-4A9F-99DB-32FDDAAD4E23}"/>
            </a:ext>
          </a:extLst>
        </xdr:cNvPr>
        <xdr:cNvPicPr/>
      </xdr:nvPicPr>
      <xdr:blipFill>
        <a:blip xmlns:r="http://schemas.openxmlformats.org/officeDocument/2006/relationships" r:embed="rId1"/>
        <a:stretch/>
      </xdr:blipFill>
      <xdr:spPr>
        <a:xfrm>
          <a:off x="7298532" y="56100442"/>
          <a:ext cx="360" cy="216575"/>
        </a:xfrm>
        <a:prstGeom prst="rect">
          <a:avLst/>
        </a:prstGeom>
        <a:ln>
          <a:noFill/>
        </a:ln>
      </xdr:spPr>
    </xdr:pic>
    <xdr:clientData/>
  </xdr:oneCellAnchor>
  <xdr:oneCellAnchor>
    <xdr:from>
      <xdr:col>7</xdr:col>
      <xdr:colOff>0</xdr:colOff>
      <xdr:row>301</xdr:row>
      <xdr:rowOff>124560</xdr:rowOff>
    </xdr:from>
    <xdr:ext cx="360" cy="254855"/>
    <xdr:pic>
      <xdr:nvPicPr>
        <xdr:cNvPr id="1612" name="6 Imagen">
          <a:extLst>
            <a:ext uri="{FF2B5EF4-FFF2-40B4-BE49-F238E27FC236}">
              <a16:creationId xmlns:a16="http://schemas.microsoft.com/office/drawing/2014/main" id="{0AE64E45-858F-4E90-9B94-2029156184FC}"/>
            </a:ext>
          </a:extLst>
        </xdr:cNvPr>
        <xdr:cNvPicPr/>
      </xdr:nvPicPr>
      <xdr:blipFill>
        <a:blip xmlns:r="http://schemas.openxmlformats.org/officeDocument/2006/relationships" r:embed="rId1"/>
        <a:stretch/>
      </xdr:blipFill>
      <xdr:spPr>
        <a:xfrm>
          <a:off x="8048625" y="55954871"/>
          <a:ext cx="360" cy="254855"/>
        </a:xfrm>
        <a:prstGeom prst="rect">
          <a:avLst/>
        </a:prstGeom>
        <a:ln>
          <a:noFill/>
        </a:ln>
      </xdr:spPr>
    </xdr:pic>
    <xdr:clientData/>
  </xdr:oneCellAnchor>
  <xdr:oneCellAnchor>
    <xdr:from>
      <xdr:col>7</xdr:col>
      <xdr:colOff>0</xdr:colOff>
      <xdr:row>301</xdr:row>
      <xdr:rowOff>119160</xdr:rowOff>
    </xdr:from>
    <xdr:ext cx="360" cy="216575"/>
    <xdr:pic>
      <xdr:nvPicPr>
        <xdr:cNvPr id="1613" name="6 Imagen">
          <a:extLst>
            <a:ext uri="{FF2B5EF4-FFF2-40B4-BE49-F238E27FC236}">
              <a16:creationId xmlns:a16="http://schemas.microsoft.com/office/drawing/2014/main" id="{F7B41576-6ECA-4A1B-A998-317484B7600D}"/>
            </a:ext>
          </a:extLst>
        </xdr:cNvPr>
        <xdr:cNvPicPr/>
      </xdr:nvPicPr>
      <xdr:blipFill>
        <a:blip xmlns:r="http://schemas.openxmlformats.org/officeDocument/2006/relationships" r:embed="rId1"/>
        <a:stretch/>
      </xdr:blipFill>
      <xdr:spPr>
        <a:xfrm>
          <a:off x="8048625" y="55949471"/>
          <a:ext cx="360" cy="216575"/>
        </a:xfrm>
        <a:prstGeom prst="rect">
          <a:avLst/>
        </a:prstGeom>
        <a:ln>
          <a:noFill/>
        </a:ln>
      </xdr:spPr>
    </xdr:pic>
    <xdr:clientData/>
  </xdr:oneCellAnchor>
  <xdr:oneCellAnchor>
    <xdr:from>
      <xdr:col>7</xdr:col>
      <xdr:colOff>0</xdr:colOff>
      <xdr:row>302</xdr:row>
      <xdr:rowOff>119160</xdr:rowOff>
    </xdr:from>
    <xdr:ext cx="360" cy="216575"/>
    <xdr:pic>
      <xdr:nvPicPr>
        <xdr:cNvPr id="1614" name="6 Imagen">
          <a:extLst>
            <a:ext uri="{FF2B5EF4-FFF2-40B4-BE49-F238E27FC236}">
              <a16:creationId xmlns:a16="http://schemas.microsoft.com/office/drawing/2014/main" id="{9E96AB56-C9CB-4EEF-B85F-D102FBD56FA0}"/>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7</xdr:col>
      <xdr:colOff>0</xdr:colOff>
      <xdr:row>302</xdr:row>
      <xdr:rowOff>119160</xdr:rowOff>
    </xdr:from>
    <xdr:ext cx="360" cy="216575"/>
    <xdr:pic>
      <xdr:nvPicPr>
        <xdr:cNvPr id="1615" name="6 Imagen">
          <a:extLst>
            <a:ext uri="{FF2B5EF4-FFF2-40B4-BE49-F238E27FC236}">
              <a16:creationId xmlns:a16="http://schemas.microsoft.com/office/drawing/2014/main" id="{B28BB1DA-7E8F-4EB9-A205-4463BF213C97}"/>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oneCellAnchor>
    <xdr:from>
      <xdr:col>6</xdr:col>
      <xdr:colOff>0</xdr:colOff>
      <xdr:row>302</xdr:row>
      <xdr:rowOff>119160</xdr:rowOff>
    </xdr:from>
    <xdr:ext cx="360" cy="216575"/>
    <xdr:pic>
      <xdr:nvPicPr>
        <xdr:cNvPr id="1616" name="6 Imagen">
          <a:extLst>
            <a:ext uri="{FF2B5EF4-FFF2-40B4-BE49-F238E27FC236}">
              <a16:creationId xmlns:a16="http://schemas.microsoft.com/office/drawing/2014/main" id="{53DA3151-B108-461E-968B-554C89F3C6C0}"/>
            </a:ext>
          </a:extLst>
        </xdr:cNvPr>
        <xdr:cNvPicPr/>
      </xdr:nvPicPr>
      <xdr:blipFill>
        <a:blip xmlns:r="http://schemas.openxmlformats.org/officeDocument/2006/relationships" r:embed="rId1"/>
        <a:stretch/>
      </xdr:blipFill>
      <xdr:spPr>
        <a:xfrm>
          <a:off x="7262813" y="56128065"/>
          <a:ext cx="360" cy="216575"/>
        </a:xfrm>
        <a:prstGeom prst="rect">
          <a:avLst/>
        </a:prstGeom>
        <a:ln>
          <a:noFill/>
        </a:ln>
      </xdr:spPr>
    </xdr:pic>
    <xdr:clientData/>
  </xdr:oneCellAnchor>
  <xdr:oneCellAnchor>
    <xdr:from>
      <xdr:col>7</xdr:col>
      <xdr:colOff>0</xdr:colOff>
      <xdr:row>302</xdr:row>
      <xdr:rowOff>119160</xdr:rowOff>
    </xdr:from>
    <xdr:ext cx="360" cy="216575"/>
    <xdr:pic>
      <xdr:nvPicPr>
        <xdr:cNvPr id="1617" name="6 Imagen">
          <a:extLst>
            <a:ext uri="{FF2B5EF4-FFF2-40B4-BE49-F238E27FC236}">
              <a16:creationId xmlns:a16="http://schemas.microsoft.com/office/drawing/2014/main" id="{B66CC3FE-7A30-40AB-AF33-C2E2F29C1713}"/>
            </a:ext>
          </a:extLst>
        </xdr:cNvPr>
        <xdr:cNvPicPr/>
      </xdr:nvPicPr>
      <xdr:blipFill>
        <a:blip xmlns:r="http://schemas.openxmlformats.org/officeDocument/2006/relationships" r:embed="rId1"/>
        <a:stretch/>
      </xdr:blipFill>
      <xdr:spPr>
        <a:xfrm>
          <a:off x="8048625" y="56128065"/>
          <a:ext cx="360" cy="216575"/>
        </a:xfrm>
        <a:prstGeom prst="rect">
          <a:avLst/>
        </a:prstGeom>
        <a:ln>
          <a:noFill/>
        </a:ln>
      </xdr:spPr>
    </xdr:pic>
    <xdr:clientData/>
  </xdr:oneCellAnchor>
  <xdr:twoCellAnchor editAs="oneCell">
    <xdr:from>
      <xdr:col>16</xdr:col>
      <xdr:colOff>313851</xdr:colOff>
      <xdr:row>3</xdr:row>
      <xdr:rowOff>137160</xdr:rowOff>
    </xdr:from>
    <xdr:to>
      <xdr:col>22</xdr:col>
      <xdr:colOff>209476</xdr:colOff>
      <xdr:row>17</xdr:row>
      <xdr:rowOff>59272</xdr:rowOff>
    </xdr:to>
    <xdr:pic>
      <xdr:nvPicPr>
        <xdr:cNvPr id="1626" name="Imagen 1618">
          <a:extLst>
            <a:ext uri="{FF2B5EF4-FFF2-40B4-BE49-F238E27FC236}">
              <a16:creationId xmlns:a16="http://schemas.microsoft.com/office/drawing/2014/main" id="{FF8687F6-F0B4-1D3E-BF6D-E64CB0EF6A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37195" y="672941"/>
          <a:ext cx="4652410" cy="2484337"/>
        </a:xfrm>
        <a:prstGeom prst="rect">
          <a:avLst/>
        </a:prstGeom>
      </xdr:spPr>
    </xdr:pic>
    <xdr:clientData/>
  </xdr:twoCellAnchor>
  <xdr:oneCellAnchor>
    <xdr:from>
      <xdr:col>6</xdr:col>
      <xdr:colOff>0</xdr:colOff>
      <xdr:row>250</xdr:row>
      <xdr:rowOff>124560</xdr:rowOff>
    </xdr:from>
    <xdr:ext cx="360" cy="254855"/>
    <xdr:pic>
      <xdr:nvPicPr>
        <xdr:cNvPr id="1619" name="6 Imagen">
          <a:extLst>
            <a:ext uri="{FF2B5EF4-FFF2-40B4-BE49-F238E27FC236}">
              <a16:creationId xmlns:a16="http://schemas.microsoft.com/office/drawing/2014/main" id="{1D4A7262-2D97-4226-A17A-FE79BB654BFC}"/>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250</xdr:row>
      <xdr:rowOff>119160</xdr:rowOff>
    </xdr:from>
    <xdr:ext cx="360" cy="216575"/>
    <xdr:pic>
      <xdr:nvPicPr>
        <xdr:cNvPr id="1620" name="6 Imagen">
          <a:extLst>
            <a:ext uri="{FF2B5EF4-FFF2-40B4-BE49-F238E27FC236}">
              <a16:creationId xmlns:a16="http://schemas.microsoft.com/office/drawing/2014/main" id="{600FEEBF-D5EB-4EBE-8A08-69743C8A8EC4}"/>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251</xdr:row>
      <xdr:rowOff>124560</xdr:rowOff>
    </xdr:from>
    <xdr:ext cx="360" cy="254855"/>
    <xdr:pic>
      <xdr:nvPicPr>
        <xdr:cNvPr id="1621" name="6 Imagen">
          <a:extLst>
            <a:ext uri="{FF2B5EF4-FFF2-40B4-BE49-F238E27FC236}">
              <a16:creationId xmlns:a16="http://schemas.microsoft.com/office/drawing/2014/main" id="{C71ED8FF-DFE7-4B51-9E28-149DC132DECF}"/>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251</xdr:row>
      <xdr:rowOff>119160</xdr:rowOff>
    </xdr:from>
    <xdr:ext cx="360" cy="216575"/>
    <xdr:pic>
      <xdr:nvPicPr>
        <xdr:cNvPr id="1622" name="6 Imagen">
          <a:extLst>
            <a:ext uri="{FF2B5EF4-FFF2-40B4-BE49-F238E27FC236}">
              <a16:creationId xmlns:a16="http://schemas.microsoft.com/office/drawing/2014/main" id="{276045A0-A72E-4CCD-B08B-4BCFFE1CE96B}"/>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250</xdr:row>
      <xdr:rowOff>124560</xdr:rowOff>
    </xdr:from>
    <xdr:ext cx="360" cy="254855"/>
    <xdr:pic>
      <xdr:nvPicPr>
        <xdr:cNvPr id="1623" name="6 Imagen">
          <a:extLst>
            <a:ext uri="{FF2B5EF4-FFF2-40B4-BE49-F238E27FC236}">
              <a16:creationId xmlns:a16="http://schemas.microsoft.com/office/drawing/2014/main" id="{098AE9E0-1A3F-4159-8FD0-F2BC166EA7D9}"/>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250</xdr:row>
      <xdr:rowOff>119160</xdr:rowOff>
    </xdr:from>
    <xdr:ext cx="360" cy="216575"/>
    <xdr:pic>
      <xdr:nvPicPr>
        <xdr:cNvPr id="1624" name="6 Imagen">
          <a:extLst>
            <a:ext uri="{FF2B5EF4-FFF2-40B4-BE49-F238E27FC236}">
              <a16:creationId xmlns:a16="http://schemas.microsoft.com/office/drawing/2014/main" id="{E57BC495-353B-49B1-854F-64D9AD7F0D27}"/>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1625" name="6 Imagen">
          <a:extLst>
            <a:ext uri="{FF2B5EF4-FFF2-40B4-BE49-F238E27FC236}">
              <a16:creationId xmlns:a16="http://schemas.microsoft.com/office/drawing/2014/main" id="{CF0AAAA8-B642-43C4-9E90-D43332B32A12}"/>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1627" name="6 Imagen">
          <a:extLst>
            <a:ext uri="{FF2B5EF4-FFF2-40B4-BE49-F238E27FC236}">
              <a16:creationId xmlns:a16="http://schemas.microsoft.com/office/drawing/2014/main" id="{7F59D419-2824-4FCD-8159-7EA2A65F20F6}"/>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1628" name="6 Imagen">
          <a:extLst>
            <a:ext uri="{FF2B5EF4-FFF2-40B4-BE49-F238E27FC236}">
              <a16:creationId xmlns:a16="http://schemas.microsoft.com/office/drawing/2014/main" id="{8267F6C6-079E-40A2-81B7-DF392D5A3BB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1629" name="6 Imagen">
          <a:extLst>
            <a:ext uri="{FF2B5EF4-FFF2-40B4-BE49-F238E27FC236}">
              <a16:creationId xmlns:a16="http://schemas.microsoft.com/office/drawing/2014/main" id="{E11A65C4-AFC6-4B0C-886A-6E548147DD85}"/>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251</xdr:row>
      <xdr:rowOff>124560</xdr:rowOff>
    </xdr:from>
    <xdr:ext cx="360" cy="254855"/>
    <xdr:pic>
      <xdr:nvPicPr>
        <xdr:cNvPr id="1630" name="6 Imagen">
          <a:extLst>
            <a:ext uri="{FF2B5EF4-FFF2-40B4-BE49-F238E27FC236}">
              <a16:creationId xmlns:a16="http://schemas.microsoft.com/office/drawing/2014/main" id="{CC07F1D7-021F-4E95-90CC-8B2E57679169}"/>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251</xdr:row>
      <xdr:rowOff>119160</xdr:rowOff>
    </xdr:from>
    <xdr:ext cx="360" cy="216575"/>
    <xdr:pic>
      <xdr:nvPicPr>
        <xdr:cNvPr id="1631" name="6 Imagen">
          <a:extLst>
            <a:ext uri="{FF2B5EF4-FFF2-40B4-BE49-F238E27FC236}">
              <a16:creationId xmlns:a16="http://schemas.microsoft.com/office/drawing/2014/main" id="{68096DDD-880A-4383-8994-F5A4257CAED6}"/>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1632" name="6 Imagen">
          <a:extLst>
            <a:ext uri="{FF2B5EF4-FFF2-40B4-BE49-F238E27FC236}">
              <a16:creationId xmlns:a16="http://schemas.microsoft.com/office/drawing/2014/main" id="{1A1C14AB-11FD-4C88-957F-178179235F12}"/>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1633" name="6 Imagen">
          <a:extLst>
            <a:ext uri="{FF2B5EF4-FFF2-40B4-BE49-F238E27FC236}">
              <a16:creationId xmlns:a16="http://schemas.microsoft.com/office/drawing/2014/main" id="{1383E8B1-E811-4286-AF6B-76D50200896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251</xdr:row>
      <xdr:rowOff>124560</xdr:rowOff>
    </xdr:from>
    <xdr:ext cx="360" cy="254855"/>
    <xdr:pic>
      <xdr:nvPicPr>
        <xdr:cNvPr id="1634" name="6 Imagen">
          <a:extLst>
            <a:ext uri="{FF2B5EF4-FFF2-40B4-BE49-F238E27FC236}">
              <a16:creationId xmlns:a16="http://schemas.microsoft.com/office/drawing/2014/main" id="{3AAB3A56-33A0-48A5-B1DA-C087952DB81B}"/>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251</xdr:row>
      <xdr:rowOff>119160</xdr:rowOff>
    </xdr:from>
    <xdr:ext cx="360" cy="216575"/>
    <xdr:pic>
      <xdr:nvPicPr>
        <xdr:cNvPr id="1635" name="6 Imagen">
          <a:extLst>
            <a:ext uri="{FF2B5EF4-FFF2-40B4-BE49-F238E27FC236}">
              <a16:creationId xmlns:a16="http://schemas.microsoft.com/office/drawing/2014/main" id="{25F7EE8E-1975-4C12-89A9-27CBE1C1BFAC}"/>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1636" name="6 Imagen">
          <a:extLst>
            <a:ext uri="{FF2B5EF4-FFF2-40B4-BE49-F238E27FC236}">
              <a16:creationId xmlns:a16="http://schemas.microsoft.com/office/drawing/2014/main" id="{7B7F0AD9-EB21-4A94-8C43-688A39A9018B}"/>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1637" name="6 Imagen">
          <a:extLst>
            <a:ext uri="{FF2B5EF4-FFF2-40B4-BE49-F238E27FC236}">
              <a16:creationId xmlns:a16="http://schemas.microsoft.com/office/drawing/2014/main" id="{38368459-898F-4779-87EB-D5F8C79DE5EE}"/>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251</xdr:row>
      <xdr:rowOff>124560</xdr:rowOff>
    </xdr:from>
    <xdr:ext cx="360" cy="254855"/>
    <xdr:pic>
      <xdr:nvPicPr>
        <xdr:cNvPr id="1638" name="6 Imagen">
          <a:extLst>
            <a:ext uri="{FF2B5EF4-FFF2-40B4-BE49-F238E27FC236}">
              <a16:creationId xmlns:a16="http://schemas.microsoft.com/office/drawing/2014/main" id="{4326BA25-6D56-4377-87E4-B013B8319C96}"/>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251</xdr:row>
      <xdr:rowOff>119160</xdr:rowOff>
    </xdr:from>
    <xdr:ext cx="360" cy="216575"/>
    <xdr:pic>
      <xdr:nvPicPr>
        <xdr:cNvPr id="1639" name="6 Imagen">
          <a:extLst>
            <a:ext uri="{FF2B5EF4-FFF2-40B4-BE49-F238E27FC236}">
              <a16:creationId xmlns:a16="http://schemas.microsoft.com/office/drawing/2014/main" id="{1D0AA8F2-D41E-4E2E-AF45-AFDC5F489863}"/>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640" name="6 Imagen">
          <a:extLst>
            <a:ext uri="{FF2B5EF4-FFF2-40B4-BE49-F238E27FC236}">
              <a16:creationId xmlns:a16="http://schemas.microsoft.com/office/drawing/2014/main" id="{8E736532-1438-45D3-9E87-500C9DBB027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641" name="6 Imagen">
          <a:extLst>
            <a:ext uri="{FF2B5EF4-FFF2-40B4-BE49-F238E27FC236}">
              <a16:creationId xmlns:a16="http://schemas.microsoft.com/office/drawing/2014/main" id="{CCA076CA-3AC5-448D-80E6-218CF810209D}"/>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642" name="6 Imagen">
          <a:extLst>
            <a:ext uri="{FF2B5EF4-FFF2-40B4-BE49-F238E27FC236}">
              <a16:creationId xmlns:a16="http://schemas.microsoft.com/office/drawing/2014/main" id="{CA468C22-4417-4352-8195-198772A3A836}"/>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643" name="6 Imagen">
          <a:extLst>
            <a:ext uri="{FF2B5EF4-FFF2-40B4-BE49-F238E27FC236}">
              <a16:creationId xmlns:a16="http://schemas.microsoft.com/office/drawing/2014/main" id="{307122F8-D855-416F-B64E-D0081A082B8E}"/>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1644" name="6 Imagen">
          <a:extLst>
            <a:ext uri="{FF2B5EF4-FFF2-40B4-BE49-F238E27FC236}">
              <a16:creationId xmlns:a16="http://schemas.microsoft.com/office/drawing/2014/main" id="{6D3248A9-1637-41C1-B80F-DC67C0881880}"/>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1645" name="6 Imagen">
          <a:extLst>
            <a:ext uri="{FF2B5EF4-FFF2-40B4-BE49-F238E27FC236}">
              <a16:creationId xmlns:a16="http://schemas.microsoft.com/office/drawing/2014/main" id="{E0CDDFAD-CD14-40A2-8AA9-300B6BC4E007}"/>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646" name="6 Imagen">
          <a:extLst>
            <a:ext uri="{FF2B5EF4-FFF2-40B4-BE49-F238E27FC236}">
              <a16:creationId xmlns:a16="http://schemas.microsoft.com/office/drawing/2014/main" id="{AA35F81C-A1D4-48B5-BFF1-9FCA33CC1C9B}"/>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647" name="6 Imagen">
          <a:extLst>
            <a:ext uri="{FF2B5EF4-FFF2-40B4-BE49-F238E27FC236}">
              <a16:creationId xmlns:a16="http://schemas.microsoft.com/office/drawing/2014/main" id="{57E6D680-96DD-4CF1-950E-090FCF177B19}"/>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1648" name="6 Imagen">
          <a:extLst>
            <a:ext uri="{FF2B5EF4-FFF2-40B4-BE49-F238E27FC236}">
              <a16:creationId xmlns:a16="http://schemas.microsoft.com/office/drawing/2014/main" id="{E950345B-AA18-4214-B155-A5E54456FCF6}"/>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1649" name="6 Imagen">
          <a:extLst>
            <a:ext uri="{FF2B5EF4-FFF2-40B4-BE49-F238E27FC236}">
              <a16:creationId xmlns:a16="http://schemas.microsoft.com/office/drawing/2014/main" id="{F5977D57-B58A-4973-980F-C5060A522540}"/>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650" name="6 Imagen">
          <a:extLst>
            <a:ext uri="{FF2B5EF4-FFF2-40B4-BE49-F238E27FC236}">
              <a16:creationId xmlns:a16="http://schemas.microsoft.com/office/drawing/2014/main" id="{3C39CAF9-123A-47A9-94B3-DB93452FDAF5}"/>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651" name="6 Imagen">
          <a:extLst>
            <a:ext uri="{FF2B5EF4-FFF2-40B4-BE49-F238E27FC236}">
              <a16:creationId xmlns:a16="http://schemas.microsoft.com/office/drawing/2014/main" id="{900C5347-2D5B-454E-AE41-E81272370EEE}"/>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252</xdr:row>
      <xdr:rowOff>124560</xdr:rowOff>
    </xdr:from>
    <xdr:ext cx="360" cy="254855"/>
    <xdr:pic>
      <xdr:nvPicPr>
        <xdr:cNvPr id="1652" name="6 Imagen">
          <a:extLst>
            <a:ext uri="{FF2B5EF4-FFF2-40B4-BE49-F238E27FC236}">
              <a16:creationId xmlns:a16="http://schemas.microsoft.com/office/drawing/2014/main" id="{A45EE8C3-4510-4E64-AFF5-1362D2E87C43}"/>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252</xdr:row>
      <xdr:rowOff>119160</xdr:rowOff>
    </xdr:from>
    <xdr:ext cx="360" cy="216575"/>
    <xdr:pic>
      <xdr:nvPicPr>
        <xdr:cNvPr id="1653" name="6 Imagen">
          <a:extLst>
            <a:ext uri="{FF2B5EF4-FFF2-40B4-BE49-F238E27FC236}">
              <a16:creationId xmlns:a16="http://schemas.microsoft.com/office/drawing/2014/main" id="{411311C2-970A-42C0-AFD6-9B5721C32608}"/>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1654" name="6 Imagen">
          <a:extLst>
            <a:ext uri="{FF2B5EF4-FFF2-40B4-BE49-F238E27FC236}">
              <a16:creationId xmlns:a16="http://schemas.microsoft.com/office/drawing/2014/main" id="{09905F30-5740-4319-8DF2-563D1189671A}"/>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1655" name="6 Imagen">
          <a:extLst>
            <a:ext uri="{FF2B5EF4-FFF2-40B4-BE49-F238E27FC236}">
              <a16:creationId xmlns:a16="http://schemas.microsoft.com/office/drawing/2014/main" id="{F0C52430-9781-44D6-975B-C2A9E2BC7FB7}"/>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252</xdr:row>
      <xdr:rowOff>124560</xdr:rowOff>
    </xdr:from>
    <xdr:ext cx="360" cy="254855"/>
    <xdr:pic>
      <xdr:nvPicPr>
        <xdr:cNvPr id="1656" name="6 Imagen">
          <a:extLst>
            <a:ext uri="{FF2B5EF4-FFF2-40B4-BE49-F238E27FC236}">
              <a16:creationId xmlns:a16="http://schemas.microsoft.com/office/drawing/2014/main" id="{62242B5A-A7EA-482D-82F7-89E3E0A25051}"/>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252</xdr:row>
      <xdr:rowOff>119160</xdr:rowOff>
    </xdr:from>
    <xdr:ext cx="360" cy="216575"/>
    <xdr:pic>
      <xdr:nvPicPr>
        <xdr:cNvPr id="1657" name="6 Imagen">
          <a:extLst>
            <a:ext uri="{FF2B5EF4-FFF2-40B4-BE49-F238E27FC236}">
              <a16:creationId xmlns:a16="http://schemas.microsoft.com/office/drawing/2014/main" id="{8C91A247-0A0B-492C-92C3-59581A6F3507}"/>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658" name="6 Imagen">
          <a:extLst>
            <a:ext uri="{FF2B5EF4-FFF2-40B4-BE49-F238E27FC236}">
              <a16:creationId xmlns:a16="http://schemas.microsoft.com/office/drawing/2014/main" id="{C28A599A-D6DF-4E98-92D4-2E11A4EE3E87}"/>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659" name="6 Imagen">
          <a:extLst>
            <a:ext uri="{FF2B5EF4-FFF2-40B4-BE49-F238E27FC236}">
              <a16:creationId xmlns:a16="http://schemas.microsoft.com/office/drawing/2014/main" id="{D61826D0-2099-4E78-ADE6-C4780A3FAD71}"/>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660" name="6 Imagen">
          <a:extLst>
            <a:ext uri="{FF2B5EF4-FFF2-40B4-BE49-F238E27FC236}">
              <a16:creationId xmlns:a16="http://schemas.microsoft.com/office/drawing/2014/main" id="{6F622821-2E71-4039-94DE-DFD414615014}"/>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661" name="6 Imagen">
          <a:extLst>
            <a:ext uri="{FF2B5EF4-FFF2-40B4-BE49-F238E27FC236}">
              <a16:creationId xmlns:a16="http://schemas.microsoft.com/office/drawing/2014/main" id="{774BAFA0-192D-49F7-A9E9-CA5FC5557E7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1662" name="6 Imagen">
          <a:extLst>
            <a:ext uri="{FF2B5EF4-FFF2-40B4-BE49-F238E27FC236}">
              <a16:creationId xmlns:a16="http://schemas.microsoft.com/office/drawing/2014/main" id="{47E74B5E-C232-4018-9228-82F900F832F9}"/>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1663" name="6 Imagen">
          <a:extLst>
            <a:ext uri="{FF2B5EF4-FFF2-40B4-BE49-F238E27FC236}">
              <a16:creationId xmlns:a16="http://schemas.microsoft.com/office/drawing/2014/main" id="{548068C5-1F7A-41D4-AB5E-A7552BCC0771}"/>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664" name="6 Imagen">
          <a:extLst>
            <a:ext uri="{FF2B5EF4-FFF2-40B4-BE49-F238E27FC236}">
              <a16:creationId xmlns:a16="http://schemas.microsoft.com/office/drawing/2014/main" id="{7552401B-25D9-409E-9B2E-90B8E7B76D40}"/>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665" name="6 Imagen">
          <a:extLst>
            <a:ext uri="{FF2B5EF4-FFF2-40B4-BE49-F238E27FC236}">
              <a16:creationId xmlns:a16="http://schemas.microsoft.com/office/drawing/2014/main" id="{D1CB9C43-9D94-44E7-BAC7-1F494D3E644F}"/>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1666" name="6 Imagen">
          <a:extLst>
            <a:ext uri="{FF2B5EF4-FFF2-40B4-BE49-F238E27FC236}">
              <a16:creationId xmlns:a16="http://schemas.microsoft.com/office/drawing/2014/main" id="{700B8937-AFE4-4605-8CA2-FC3BCF34C9E8}"/>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1667" name="6 Imagen">
          <a:extLst>
            <a:ext uri="{FF2B5EF4-FFF2-40B4-BE49-F238E27FC236}">
              <a16:creationId xmlns:a16="http://schemas.microsoft.com/office/drawing/2014/main" id="{E179C3E1-000C-4EC7-98B5-A71A17FF4589}"/>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668" name="6 Imagen">
          <a:extLst>
            <a:ext uri="{FF2B5EF4-FFF2-40B4-BE49-F238E27FC236}">
              <a16:creationId xmlns:a16="http://schemas.microsoft.com/office/drawing/2014/main" id="{597D1186-50A6-4B11-BC06-637BEA3B7D0B}"/>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669" name="6 Imagen">
          <a:extLst>
            <a:ext uri="{FF2B5EF4-FFF2-40B4-BE49-F238E27FC236}">
              <a16:creationId xmlns:a16="http://schemas.microsoft.com/office/drawing/2014/main" id="{1B413E1A-EC49-4AFD-A890-94AC714EA99D}"/>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253</xdr:row>
      <xdr:rowOff>124560</xdr:rowOff>
    </xdr:from>
    <xdr:ext cx="360" cy="254855"/>
    <xdr:pic>
      <xdr:nvPicPr>
        <xdr:cNvPr id="1670" name="6 Imagen">
          <a:extLst>
            <a:ext uri="{FF2B5EF4-FFF2-40B4-BE49-F238E27FC236}">
              <a16:creationId xmlns:a16="http://schemas.microsoft.com/office/drawing/2014/main" id="{74AE936A-5B83-43E1-81C6-6F7C5ACB48D7}"/>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253</xdr:row>
      <xdr:rowOff>119160</xdr:rowOff>
    </xdr:from>
    <xdr:ext cx="360" cy="216575"/>
    <xdr:pic>
      <xdr:nvPicPr>
        <xdr:cNvPr id="1671" name="6 Imagen">
          <a:extLst>
            <a:ext uri="{FF2B5EF4-FFF2-40B4-BE49-F238E27FC236}">
              <a16:creationId xmlns:a16="http://schemas.microsoft.com/office/drawing/2014/main" id="{68E42152-6DB0-4D07-9CF9-6045F07C3216}"/>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1672" name="6 Imagen">
          <a:extLst>
            <a:ext uri="{FF2B5EF4-FFF2-40B4-BE49-F238E27FC236}">
              <a16:creationId xmlns:a16="http://schemas.microsoft.com/office/drawing/2014/main" id="{ABB51832-1196-4E29-99C1-276C370A9C5B}"/>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1673" name="6 Imagen">
          <a:extLst>
            <a:ext uri="{FF2B5EF4-FFF2-40B4-BE49-F238E27FC236}">
              <a16:creationId xmlns:a16="http://schemas.microsoft.com/office/drawing/2014/main" id="{C2536C5D-9774-41E4-853D-035EB3662EF4}"/>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253</xdr:row>
      <xdr:rowOff>124560</xdr:rowOff>
    </xdr:from>
    <xdr:ext cx="360" cy="254855"/>
    <xdr:pic>
      <xdr:nvPicPr>
        <xdr:cNvPr id="1674" name="6 Imagen">
          <a:extLst>
            <a:ext uri="{FF2B5EF4-FFF2-40B4-BE49-F238E27FC236}">
              <a16:creationId xmlns:a16="http://schemas.microsoft.com/office/drawing/2014/main" id="{C38DBD22-7C08-4BC3-A8FC-D89BF907FF26}"/>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253</xdr:row>
      <xdr:rowOff>119160</xdr:rowOff>
    </xdr:from>
    <xdr:ext cx="360" cy="216575"/>
    <xdr:pic>
      <xdr:nvPicPr>
        <xdr:cNvPr id="1675" name="6 Imagen">
          <a:extLst>
            <a:ext uri="{FF2B5EF4-FFF2-40B4-BE49-F238E27FC236}">
              <a16:creationId xmlns:a16="http://schemas.microsoft.com/office/drawing/2014/main" id="{8F4B48B4-3CA6-4F2B-B627-4E6FED50DEE9}"/>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676" name="6 Imagen">
          <a:extLst>
            <a:ext uri="{FF2B5EF4-FFF2-40B4-BE49-F238E27FC236}">
              <a16:creationId xmlns:a16="http://schemas.microsoft.com/office/drawing/2014/main" id="{FF8B7045-3D29-4341-9845-2D928F52D1CB}"/>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677" name="6 Imagen">
          <a:extLst>
            <a:ext uri="{FF2B5EF4-FFF2-40B4-BE49-F238E27FC236}">
              <a16:creationId xmlns:a16="http://schemas.microsoft.com/office/drawing/2014/main" id="{90856904-65C4-4E59-AD00-980263A1CF9D}"/>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678" name="6 Imagen">
          <a:extLst>
            <a:ext uri="{FF2B5EF4-FFF2-40B4-BE49-F238E27FC236}">
              <a16:creationId xmlns:a16="http://schemas.microsoft.com/office/drawing/2014/main" id="{B54787A3-72BE-4419-A9BD-3010E431332C}"/>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679" name="6 Imagen">
          <a:extLst>
            <a:ext uri="{FF2B5EF4-FFF2-40B4-BE49-F238E27FC236}">
              <a16:creationId xmlns:a16="http://schemas.microsoft.com/office/drawing/2014/main" id="{09098A90-3F46-47E4-8EE8-32DD88C568D4}"/>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1680" name="6 Imagen">
          <a:extLst>
            <a:ext uri="{FF2B5EF4-FFF2-40B4-BE49-F238E27FC236}">
              <a16:creationId xmlns:a16="http://schemas.microsoft.com/office/drawing/2014/main" id="{6E3785D7-4CA5-41BC-A054-E55A8519281F}"/>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1681" name="6 Imagen">
          <a:extLst>
            <a:ext uri="{FF2B5EF4-FFF2-40B4-BE49-F238E27FC236}">
              <a16:creationId xmlns:a16="http://schemas.microsoft.com/office/drawing/2014/main" id="{0074D204-F61B-4D41-8771-57E3EC263A3C}"/>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682" name="6 Imagen">
          <a:extLst>
            <a:ext uri="{FF2B5EF4-FFF2-40B4-BE49-F238E27FC236}">
              <a16:creationId xmlns:a16="http://schemas.microsoft.com/office/drawing/2014/main" id="{EA1076C5-8EFA-45C2-85CF-6754A2D6170A}"/>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683" name="6 Imagen">
          <a:extLst>
            <a:ext uri="{FF2B5EF4-FFF2-40B4-BE49-F238E27FC236}">
              <a16:creationId xmlns:a16="http://schemas.microsoft.com/office/drawing/2014/main" id="{F9C8DD52-E50F-4BB4-8C6D-37CA21DCA44F}"/>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1684" name="6 Imagen">
          <a:extLst>
            <a:ext uri="{FF2B5EF4-FFF2-40B4-BE49-F238E27FC236}">
              <a16:creationId xmlns:a16="http://schemas.microsoft.com/office/drawing/2014/main" id="{EBB4D1AC-18FF-4DDE-B660-39C24D3D6FBB}"/>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1685" name="6 Imagen">
          <a:extLst>
            <a:ext uri="{FF2B5EF4-FFF2-40B4-BE49-F238E27FC236}">
              <a16:creationId xmlns:a16="http://schemas.microsoft.com/office/drawing/2014/main" id="{D4C5C256-9CBB-4F16-9AB6-0EC5EADB8DDD}"/>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686" name="6 Imagen">
          <a:extLst>
            <a:ext uri="{FF2B5EF4-FFF2-40B4-BE49-F238E27FC236}">
              <a16:creationId xmlns:a16="http://schemas.microsoft.com/office/drawing/2014/main" id="{ACE7B58D-9F3E-4321-8995-467B5807E304}"/>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687" name="6 Imagen">
          <a:extLst>
            <a:ext uri="{FF2B5EF4-FFF2-40B4-BE49-F238E27FC236}">
              <a16:creationId xmlns:a16="http://schemas.microsoft.com/office/drawing/2014/main" id="{93EC3121-C4BA-49F1-8708-71AF0C68AF1C}"/>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254</xdr:row>
      <xdr:rowOff>124560</xdr:rowOff>
    </xdr:from>
    <xdr:ext cx="360" cy="254855"/>
    <xdr:pic>
      <xdr:nvPicPr>
        <xdr:cNvPr id="1688" name="6 Imagen">
          <a:extLst>
            <a:ext uri="{FF2B5EF4-FFF2-40B4-BE49-F238E27FC236}">
              <a16:creationId xmlns:a16="http://schemas.microsoft.com/office/drawing/2014/main" id="{B2ECEF9E-A063-46EA-928A-B906E17E7679}"/>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254</xdr:row>
      <xdr:rowOff>119160</xdr:rowOff>
    </xdr:from>
    <xdr:ext cx="360" cy="216575"/>
    <xdr:pic>
      <xdr:nvPicPr>
        <xdr:cNvPr id="1689" name="6 Imagen">
          <a:extLst>
            <a:ext uri="{FF2B5EF4-FFF2-40B4-BE49-F238E27FC236}">
              <a16:creationId xmlns:a16="http://schemas.microsoft.com/office/drawing/2014/main" id="{6CA15BE8-11CB-46C0-B981-C14D23552AC8}"/>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1690" name="6 Imagen">
          <a:extLst>
            <a:ext uri="{FF2B5EF4-FFF2-40B4-BE49-F238E27FC236}">
              <a16:creationId xmlns:a16="http://schemas.microsoft.com/office/drawing/2014/main" id="{8A019329-51A3-4714-8BC6-26571531CA18}"/>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1691" name="6 Imagen">
          <a:extLst>
            <a:ext uri="{FF2B5EF4-FFF2-40B4-BE49-F238E27FC236}">
              <a16:creationId xmlns:a16="http://schemas.microsoft.com/office/drawing/2014/main" id="{A95B755C-CF31-4149-8136-E5BCD17D560C}"/>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254</xdr:row>
      <xdr:rowOff>124560</xdr:rowOff>
    </xdr:from>
    <xdr:ext cx="360" cy="254855"/>
    <xdr:pic>
      <xdr:nvPicPr>
        <xdr:cNvPr id="1692" name="6 Imagen">
          <a:extLst>
            <a:ext uri="{FF2B5EF4-FFF2-40B4-BE49-F238E27FC236}">
              <a16:creationId xmlns:a16="http://schemas.microsoft.com/office/drawing/2014/main" id="{15912113-4865-441A-8ADF-26D813C86627}"/>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254</xdr:row>
      <xdr:rowOff>119160</xdr:rowOff>
    </xdr:from>
    <xdr:ext cx="360" cy="216575"/>
    <xdr:pic>
      <xdr:nvPicPr>
        <xdr:cNvPr id="1693" name="6 Imagen">
          <a:extLst>
            <a:ext uri="{FF2B5EF4-FFF2-40B4-BE49-F238E27FC236}">
              <a16:creationId xmlns:a16="http://schemas.microsoft.com/office/drawing/2014/main" id="{E33C5F30-3EAA-4F36-8D00-16159C06367C}"/>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694" name="6 Imagen">
          <a:extLst>
            <a:ext uri="{FF2B5EF4-FFF2-40B4-BE49-F238E27FC236}">
              <a16:creationId xmlns:a16="http://schemas.microsoft.com/office/drawing/2014/main" id="{010CF275-9E1F-423F-B79C-31AA5B75A7D6}"/>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695" name="6 Imagen">
          <a:extLst>
            <a:ext uri="{FF2B5EF4-FFF2-40B4-BE49-F238E27FC236}">
              <a16:creationId xmlns:a16="http://schemas.microsoft.com/office/drawing/2014/main" id="{C3C4CB4F-80D7-4C62-B55D-CC9657266A7E}"/>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696" name="6 Imagen">
          <a:extLst>
            <a:ext uri="{FF2B5EF4-FFF2-40B4-BE49-F238E27FC236}">
              <a16:creationId xmlns:a16="http://schemas.microsoft.com/office/drawing/2014/main" id="{CB597351-EC53-48D7-A040-AED2BDAE0D0D}"/>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697" name="6 Imagen">
          <a:extLst>
            <a:ext uri="{FF2B5EF4-FFF2-40B4-BE49-F238E27FC236}">
              <a16:creationId xmlns:a16="http://schemas.microsoft.com/office/drawing/2014/main" id="{A99CE75D-BD86-42AE-8927-ED6B42B6986A}"/>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1698" name="6 Imagen">
          <a:extLst>
            <a:ext uri="{FF2B5EF4-FFF2-40B4-BE49-F238E27FC236}">
              <a16:creationId xmlns:a16="http://schemas.microsoft.com/office/drawing/2014/main" id="{D5F3F7A1-B8B9-4686-B464-946FADE0457A}"/>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1699" name="6 Imagen">
          <a:extLst>
            <a:ext uri="{FF2B5EF4-FFF2-40B4-BE49-F238E27FC236}">
              <a16:creationId xmlns:a16="http://schemas.microsoft.com/office/drawing/2014/main" id="{F00994F4-1F39-4D3B-9C9A-B1F4D0393C7B}"/>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700" name="6 Imagen">
          <a:extLst>
            <a:ext uri="{FF2B5EF4-FFF2-40B4-BE49-F238E27FC236}">
              <a16:creationId xmlns:a16="http://schemas.microsoft.com/office/drawing/2014/main" id="{309171A3-DF14-4BF3-A56F-48A9A763EF5E}"/>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701" name="6 Imagen">
          <a:extLst>
            <a:ext uri="{FF2B5EF4-FFF2-40B4-BE49-F238E27FC236}">
              <a16:creationId xmlns:a16="http://schemas.microsoft.com/office/drawing/2014/main" id="{7A5F342E-D6FF-4034-B50C-65398A825292}"/>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1702" name="6 Imagen">
          <a:extLst>
            <a:ext uri="{FF2B5EF4-FFF2-40B4-BE49-F238E27FC236}">
              <a16:creationId xmlns:a16="http://schemas.microsoft.com/office/drawing/2014/main" id="{FC8FD33A-D60E-49F5-8B8D-3ABCBB0467A8}"/>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1703" name="6 Imagen">
          <a:extLst>
            <a:ext uri="{FF2B5EF4-FFF2-40B4-BE49-F238E27FC236}">
              <a16:creationId xmlns:a16="http://schemas.microsoft.com/office/drawing/2014/main" id="{E9739C5F-CA49-45A2-A4AB-D72AD6AA135C}"/>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704" name="6 Imagen">
          <a:extLst>
            <a:ext uri="{FF2B5EF4-FFF2-40B4-BE49-F238E27FC236}">
              <a16:creationId xmlns:a16="http://schemas.microsoft.com/office/drawing/2014/main" id="{6589595D-230E-4B45-A946-7CEE0BCCEDC4}"/>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705" name="6 Imagen">
          <a:extLst>
            <a:ext uri="{FF2B5EF4-FFF2-40B4-BE49-F238E27FC236}">
              <a16:creationId xmlns:a16="http://schemas.microsoft.com/office/drawing/2014/main" id="{3F94E25E-50ED-43DB-B110-6C7AAE3B8918}"/>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255</xdr:row>
      <xdr:rowOff>124560</xdr:rowOff>
    </xdr:from>
    <xdr:ext cx="360" cy="254855"/>
    <xdr:pic>
      <xdr:nvPicPr>
        <xdr:cNvPr id="1706" name="6 Imagen">
          <a:extLst>
            <a:ext uri="{FF2B5EF4-FFF2-40B4-BE49-F238E27FC236}">
              <a16:creationId xmlns:a16="http://schemas.microsoft.com/office/drawing/2014/main" id="{45A10101-AC14-4FD7-8B8B-CC8E3E47C3C8}"/>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255</xdr:row>
      <xdr:rowOff>119160</xdr:rowOff>
    </xdr:from>
    <xdr:ext cx="360" cy="216575"/>
    <xdr:pic>
      <xdr:nvPicPr>
        <xdr:cNvPr id="1707" name="6 Imagen">
          <a:extLst>
            <a:ext uri="{FF2B5EF4-FFF2-40B4-BE49-F238E27FC236}">
              <a16:creationId xmlns:a16="http://schemas.microsoft.com/office/drawing/2014/main" id="{99FC5C51-25F1-42DC-8ECD-0F3FD42AEA21}"/>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1708" name="6 Imagen">
          <a:extLst>
            <a:ext uri="{FF2B5EF4-FFF2-40B4-BE49-F238E27FC236}">
              <a16:creationId xmlns:a16="http://schemas.microsoft.com/office/drawing/2014/main" id="{F6AD7B01-E6D5-4AB3-BB67-524F9DD1CD1C}"/>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1709" name="6 Imagen">
          <a:extLst>
            <a:ext uri="{FF2B5EF4-FFF2-40B4-BE49-F238E27FC236}">
              <a16:creationId xmlns:a16="http://schemas.microsoft.com/office/drawing/2014/main" id="{6E867F8B-C1D2-4682-AB37-821DC010DE0F}"/>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255</xdr:row>
      <xdr:rowOff>124560</xdr:rowOff>
    </xdr:from>
    <xdr:ext cx="360" cy="254855"/>
    <xdr:pic>
      <xdr:nvPicPr>
        <xdr:cNvPr id="1710" name="6 Imagen">
          <a:extLst>
            <a:ext uri="{FF2B5EF4-FFF2-40B4-BE49-F238E27FC236}">
              <a16:creationId xmlns:a16="http://schemas.microsoft.com/office/drawing/2014/main" id="{99E0DBED-49C5-45BD-ADF0-CB4831D290F0}"/>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255</xdr:row>
      <xdr:rowOff>119160</xdr:rowOff>
    </xdr:from>
    <xdr:ext cx="360" cy="216575"/>
    <xdr:pic>
      <xdr:nvPicPr>
        <xdr:cNvPr id="1711" name="6 Imagen">
          <a:extLst>
            <a:ext uri="{FF2B5EF4-FFF2-40B4-BE49-F238E27FC236}">
              <a16:creationId xmlns:a16="http://schemas.microsoft.com/office/drawing/2014/main" id="{90D52E72-25E3-4C3E-BCB1-96F840571DC2}"/>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712" name="6 Imagen">
          <a:extLst>
            <a:ext uri="{FF2B5EF4-FFF2-40B4-BE49-F238E27FC236}">
              <a16:creationId xmlns:a16="http://schemas.microsoft.com/office/drawing/2014/main" id="{2554953C-B068-41F3-ADC9-9FF87E752A2F}"/>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713" name="6 Imagen">
          <a:extLst>
            <a:ext uri="{FF2B5EF4-FFF2-40B4-BE49-F238E27FC236}">
              <a16:creationId xmlns:a16="http://schemas.microsoft.com/office/drawing/2014/main" id="{3B3E9ABD-8181-404B-96B2-6FDDAD7DCBD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714" name="6 Imagen">
          <a:extLst>
            <a:ext uri="{FF2B5EF4-FFF2-40B4-BE49-F238E27FC236}">
              <a16:creationId xmlns:a16="http://schemas.microsoft.com/office/drawing/2014/main" id="{97ABAD89-0059-447E-81E3-7B8D681FEB8C}"/>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715" name="6 Imagen">
          <a:extLst>
            <a:ext uri="{FF2B5EF4-FFF2-40B4-BE49-F238E27FC236}">
              <a16:creationId xmlns:a16="http://schemas.microsoft.com/office/drawing/2014/main" id="{AC11589E-9B03-4F97-8DBF-53DB18D9B721}"/>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1716" name="6 Imagen">
          <a:extLst>
            <a:ext uri="{FF2B5EF4-FFF2-40B4-BE49-F238E27FC236}">
              <a16:creationId xmlns:a16="http://schemas.microsoft.com/office/drawing/2014/main" id="{32DCCF16-ADFC-43F7-855B-4442BBAEB843}"/>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1717" name="6 Imagen">
          <a:extLst>
            <a:ext uri="{FF2B5EF4-FFF2-40B4-BE49-F238E27FC236}">
              <a16:creationId xmlns:a16="http://schemas.microsoft.com/office/drawing/2014/main" id="{D2AE2284-AC26-454E-AD5C-91B2BA6CB9E5}"/>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718" name="6 Imagen">
          <a:extLst>
            <a:ext uri="{FF2B5EF4-FFF2-40B4-BE49-F238E27FC236}">
              <a16:creationId xmlns:a16="http://schemas.microsoft.com/office/drawing/2014/main" id="{7A30395E-1048-4C0E-A142-04A72862B7F7}"/>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719" name="6 Imagen">
          <a:extLst>
            <a:ext uri="{FF2B5EF4-FFF2-40B4-BE49-F238E27FC236}">
              <a16:creationId xmlns:a16="http://schemas.microsoft.com/office/drawing/2014/main" id="{08596662-38A4-4C61-9FF7-0B5FBDD6F11B}"/>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1720" name="6 Imagen">
          <a:extLst>
            <a:ext uri="{FF2B5EF4-FFF2-40B4-BE49-F238E27FC236}">
              <a16:creationId xmlns:a16="http://schemas.microsoft.com/office/drawing/2014/main" id="{47D08031-2D90-451E-8DD6-8CEAFB1EE5F5}"/>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1721" name="6 Imagen">
          <a:extLst>
            <a:ext uri="{FF2B5EF4-FFF2-40B4-BE49-F238E27FC236}">
              <a16:creationId xmlns:a16="http://schemas.microsoft.com/office/drawing/2014/main" id="{3B18611A-FA55-4615-9DD3-BCAB84A1AACE}"/>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722" name="6 Imagen">
          <a:extLst>
            <a:ext uri="{FF2B5EF4-FFF2-40B4-BE49-F238E27FC236}">
              <a16:creationId xmlns:a16="http://schemas.microsoft.com/office/drawing/2014/main" id="{0065950D-85CB-40F9-8092-1773389D939D}"/>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723" name="6 Imagen">
          <a:extLst>
            <a:ext uri="{FF2B5EF4-FFF2-40B4-BE49-F238E27FC236}">
              <a16:creationId xmlns:a16="http://schemas.microsoft.com/office/drawing/2014/main" id="{78DACA9E-BD83-4653-967F-D7C2BB62AC65}"/>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256</xdr:row>
      <xdr:rowOff>124560</xdr:rowOff>
    </xdr:from>
    <xdr:ext cx="360" cy="254855"/>
    <xdr:pic>
      <xdr:nvPicPr>
        <xdr:cNvPr id="1724" name="6 Imagen">
          <a:extLst>
            <a:ext uri="{FF2B5EF4-FFF2-40B4-BE49-F238E27FC236}">
              <a16:creationId xmlns:a16="http://schemas.microsoft.com/office/drawing/2014/main" id="{A0AB9746-C21B-41AB-8FE6-5293ADBF253A}"/>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256</xdr:row>
      <xdr:rowOff>119160</xdr:rowOff>
    </xdr:from>
    <xdr:ext cx="360" cy="216575"/>
    <xdr:pic>
      <xdr:nvPicPr>
        <xdr:cNvPr id="1725" name="6 Imagen">
          <a:extLst>
            <a:ext uri="{FF2B5EF4-FFF2-40B4-BE49-F238E27FC236}">
              <a16:creationId xmlns:a16="http://schemas.microsoft.com/office/drawing/2014/main" id="{68F6688F-A0A7-4D61-A96E-337CF66DC7C0}"/>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1726" name="6 Imagen">
          <a:extLst>
            <a:ext uri="{FF2B5EF4-FFF2-40B4-BE49-F238E27FC236}">
              <a16:creationId xmlns:a16="http://schemas.microsoft.com/office/drawing/2014/main" id="{F230E380-DC51-41DE-9C36-7464CE0982F7}"/>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1727" name="6 Imagen">
          <a:extLst>
            <a:ext uri="{FF2B5EF4-FFF2-40B4-BE49-F238E27FC236}">
              <a16:creationId xmlns:a16="http://schemas.microsoft.com/office/drawing/2014/main" id="{BA3126B5-3E0C-4A7A-A614-06B331BF4BDC}"/>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256</xdr:row>
      <xdr:rowOff>124560</xdr:rowOff>
    </xdr:from>
    <xdr:ext cx="360" cy="254855"/>
    <xdr:pic>
      <xdr:nvPicPr>
        <xdr:cNvPr id="1728" name="6 Imagen">
          <a:extLst>
            <a:ext uri="{FF2B5EF4-FFF2-40B4-BE49-F238E27FC236}">
              <a16:creationId xmlns:a16="http://schemas.microsoft.com/office/drawing/2014/main" id="{8B590F45-2A76-4C3A-9B5E-CB6F238227C6}"/>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256</xdr:row>
      <xdr:rowOff>119160</xdr:rowOff>
    </xdr:from>
    <xdr:ext cx="360" cy="216575"/>
    <xdr:pic>
      <xdr:nvPicPr>
        <xdr:cNvPr id="1729" name="6 Imagen">
          <a:extLst>
            <a:ext uri="{FF2B5EF4-FFF2-40B4-BE49-F238E27FC236}">
              <a16:creationId xmlns:a16="http://schemas.microsoft.com/office/drawing/2014/main" id="{FEF7988D-7453-44DD-AE47-2230C7487A60}"/>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730" name="6 Imagen">
          <a:extLst>
            <a:ext uri="{FF2B5EF4-FFF2-40B4-BE49-F238E27FC236}">
              <a16:creationId xmlns:a16="http://schemas.microsoft.com/office/drawing/2014/main" id="{E8B0A3C1-35DB-4B9C-A95E-8DD98F33BEDF}"/>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731" name="6 Imagen">
          <a:extLst>
            <a:ext uri="{FF2B5EF4-FFF2-40B4-BE49-F238E27FC236}">
              <a16:creationId xmlns:a16="http://schemas.microsoft.com/office/drawing/2014/main" id="{0534D8F9-B58F-4ADC-A88C-081CB7224802}"/>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732" name="6 Imagen">
          <a:extLst>
            <a:ext uri="{FF2B5EF4-FFF2-40B4-BE49-F238E27FC236}">
              <a16:creationId xmlns:a16="http://schemas.microsoft.com/office/drawing/2014/main" id="{194B9591-AF02-4CA2-8D94-06437FB8DBF7}"/>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733" name="6 Imagen">
          <a:extLst>
            <a:ext uri="{FF2B5EF4-FFF2-40B4-BE49-F238E27FC236}">
              <a16:creationId xmlns:a16="http://schemas.microsoft.com/office/drawing/2014/main" id="{BA0A0D72-BAC0-43B3-8126-9C295995C820}"/>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1734" name="6 Imagen">
          <a:extLst>
            <a:ext uri="{FF2B5EF4-FFF2-40B4-BE49-F238E27FC236}">
              <a16:creationId xmlns:a16="http://schemas.microsoft.com/office/drawing/2014/main" id="{87ED47B1-D1F8-426B-BEAF-AFFA1FEED99D}"/>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1735" name="6 Imagen">
          <a:extLst>
            <a:ext uri="{FF2B5EF4-FFF2-40B4-BE49-F238E27FC236}">
              <a16:creationId xmlns:a16="http://schemas.microsoft.com/office/drawing/2014/main" id="{08774E93-07BF-4AF3-9BE2-1AC001CFB9F9}"/>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736" name="6 Imagen">
          <a:extLst>
            <a:ext uri="{FF2B5EF4-FFF2-40B4-BE49-F238E27FC236}">
              <a16:creationId xmlns:a16="http://schemas.microsoft.com/office/drawing/2014/main" id="{A30A8662-891D-402B-8667-876764D814C3}"/>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737" name="6 Imagen">
          <a:extLst>
            <a:ext uri="{FF2B5EF4-FFF2-40B4-BE49-F238E27FC236}">
              <a16:creationId xmlns:a16="http://schemas.microsoft.com/office/drawing/2014/main" id="{AF5CE7D5-7E25-42E4-93C5-1AB25F37AA9B}"/>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1738" name="6 Imagen">
          <a:extLst>
            <a:ext uri="{FF2B5EF4-FFF2-40B4-BE49-F238E27FC236}">
              <a16:creationId xmlns:a16="http://schemas.microsoft.com/office/drawing/2014/main" id="{412AE3A4-D8D5-40FE-A80E-0918D0AE3553}"/>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1739" name="6 Imagen">
          <a:extLst>
            <a:ext uri="{FF2B5EF4-FFF2-40B4-BE49-F238E27FC236}">
              <a16:creationId xmlns:a16="http://schemas.microsoft.com/office/drawing/2014/main" id="{32870713-395D-4F38-BF2F-FB9AEC403B98}"/>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740" name="6 Imagen">
          <a:extLst>
            <a:ext uri="{FF2B5EF4-FFF2-40B4-BE49-F238E27FC236}">
              <a16:creationId xmlns:a16="http://schemas.microsoft.com/office/drawing/2014/main" id="{846C60EB-8D73-4CDE-8AD5-651AF2435954}"/>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741" name="6 Imagen">
          <a:extLst>
            <a:ext uri="{FF2B5EF4-FFF2-40B4-BE49-F238E27FC236}">
              <a16:creationId xmlns:a16="http://schemas.microsoft.com/office/drawing/2014/main" id="{8DD959F3-E311-4548-A96C-2B735B266620}"/>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257</xdr:row>
      <xdr:rowOff>124560</xdr:rowOff>
    </xdr:from>
    <xdr:ext cx="360" cy="254855"/>
    <xdr:pic>
      <xdr:nvPicPr>
        <xdr:cNvPr id="1742" name="6 Imagen">
          <a:extLst>
            <a:ext uri="{FF2B5EF4-FFF2-40B4-BE49-F238E27FC236}">
              <a16:creationId xmlns:a16="http://schemas.microsoft.com/office/drawing/2014/main" id="{F3D6F9B2-F22C-464B-9C69-8CC22F4DAF81}"/>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257</xdr:row>
      <xdr:rowOff>119160</xdr:rowOff>
    </xdr:from>
    <xdr:ext cx="360" cy="216575"/>
    <xdr:pic>
      <xdr:nvPicPr>
        <xdr:cNvPr id="1743" name="6 Imagen">
          <a:extLst>
            <a:ext uri="{FF2B5EF4-FFF2-40B4-BE49-F238E27FC236}">
              <a16:creationId xmlns:a16="http://schemas.microsoft.com/office/drawing/2014/main" id="{27E0E0A1-68DB-41E3-9F46-9711C5E34A70}"/>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1744" name="6 Imagen">
          <a:extLst>
            <a:ext uri="{FF2B5EF4-FFF2-40B4-BE49-F238E27FC236}">
              <a16:creationId xmlns:a16="http://schemas.microsoft.com/office/drawing/2014/main" id="{8DBEEE4B-A519-416B-88F9-54FE2651507C}"/>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1745" name="6 Imagen">
          <a:extLst>
            <a:ext uri="{FF2B5EF4-FFF2-40B4-BE49-F238E27FC236}">
              <a16:creationId xmlns:a16="http://schemas.microsoft.com/office/drawing/2014/main" id="{CDCC7718-E014-4932-9E99-B8CD7FBD335D}"/>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257</xdr:row>
      <xdr:rowOff>124560</xdr:rowOff>
    </xdr:from>
    <xdr:ext cx="360" cy="254855"/>
    <xdr:pic>
      <xdr:nvPicPr>
        <xdr:cNvPr id="1746" name="6 Imagen">
          <a:extLst>
            <a:ext uri="{FF2B5EF4-FFF2-40B4-BE49-F238E27FC236}">
              <a16:creationId xmlns:a16="http://schemas.microsoft.com/office/drawing/2014/main" id="{7B89677D-EE7F-4CC0-8C9C-38CBE1F0EDEB}"/>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257</xdr:row>
      <xdr:rowOff>119160</xdr:rowOff>
    </xdr:from>
    <xdr:ext cx="360" cy="216575"/>
    <xdr:pic>
      <xdr:nvPicPr>
        <xdr:cNvPr id="1747" name="6 Imagen">
          <a:extLst>
            <a:ext uri="{FF2B5EF4-FFF2-40B4-BE49-F238E27FC236}">
              <a16:creationId xmlns:a16="http://schemas.microsoft.com/office/drawing/2014/main" id="{5E90EEFE-5EBB-4B26-948A-C8162F7D50F5}"/>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748" name="6 Imagen">
          <a:extLst>
            <a:ext uri="{FF2B5EF4-FFF2-40B4-BE49-F238E27FC236}">
              <a16:creationId xmlns:a16="http://schemas.microsoft.com/office/drawing/2014/main" id="{2D0C0CFF-0FDA-4B72-BE8D-39494F5BA6EA}"/>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749" name="6 Imagen">
          <a:extLst>
            <a:ext uri="{FF2B5EF4-FFF2-40B4-BE49-F238E27FC236}">
              <a16:creationId xmlns:a16="http://schemas.microsoft.com/office/drawing/2014/main" id="{54332B63-4C9E-4DE9-8DFB-5FB7D924BF5A}"/>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750" name="6 Imagen">
          <a:extLst>
            <a:ext uri="{FF2B5EF4-FFF2-40B4-BE49-F238E27FC236}">
              <a16:creationId xmlns:a16="http://schemas.microsoft.com/office/drawing/2014/main" id="{94045C54-A1E7-4FBF-A765-1209AB465224}"/>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751" name="6 Imagen">
          <a:extLst>
            <a:ext uri="{FF2B5EF4-FFF2-40B4-BE49-F238E27FC236}">
              <a16:creationId xmlns:a16="http://schemas.microsoft.com/office/drawing/2014/main" id="{8A460546-01B4-4519-BB28-0ABA2BFAB676}"/>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1752" name="6 Imagen">
          <a:extLst>
            <a:ext uri="{FF2B5EF4-FFF2-40B4-BE49-F238E27FC236}">
              <a16:creationId xmlns:a16="http://schemas.microsoft.com/office/drawing/2014/main" id="{45C69055-05C7-4861-86CE-26665BDFAACB}"/>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1753" name="6 Imagen">
          <a:extLst>
            <a:ext uri="{FF2B5EF4-FFF2-40B4-BE49-F238E27FC236}">
              <a16:creationId xmlns:a16="http://schemas.microsoft.com/office/drawing/2014/main" id="{BB36E7EA-A2BB-4193-A469-F803EC3DE410}"/>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754" name="6 Imagen">
          <a:extLst>
            <a:ext uri="{FF2B5EF4-FFF2-40B4-BE49-F238E27FC236}">
              <a16:creationId xmlns:a16="http://schemas.microsoft.com/office/drawing/2014/main" id="{20B30DA3-923E-43F9-953F-DA3756C398FE}"/>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755" name="6 Imagen">
          <a:extLst>
            <a:ext uri="{FF2B5EF4-FFF2-40B4-BE49-F238E27FC236}">
              <a16:creationId xmlns:a16="http://schemas.microsoft.com/office/drawing/2014/main" id="{E2767B49-0FC1-4EB5-9995-969DABE2DE30}"/>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1756" name="6 Imagen">
          <a:extLst>
            <a:ext uri="{FF2B5EF4-FFF2-40B4-BE49-F238E27FC236}">
              <a16:creationId xmlns:a16="http://schemas.microsoft.com/office/drawing/2014/main" id="{1637824F-256C-4CA1-ADAB-F91D0BE59CCB}"/>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1757" name="6 Imagen">
          <a:extLst>
            <a:ext uri="{FF2B5EF4-FFF2-40B4-BE49-F238E27FC236}">
              <a16:creationId xmlns:a16="http://schemas.microsoft.com/office/drawing/2014/main" id="{D4FC865B-EBE1-4E06-A126-150A5578BE75}"/>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758" name="6 Imagen">
          <a:extLst>
            <a:ext uri="{FF2B5EF4-FFF2-40B4-BE49-F238E27FC236}">
              <a16:creationId xmlns:a16="http://schemas.microsoft.com/office/drawing/2014/main" id="{AFBD0351-4D6F-4D40-9C4E-05B9DB2E249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759" name="6 Imagen">
          <a:extLst>
            <a:ext uri="{FF2B5EF4-FFF2-40B4-BE49-F238E27FC236}">
              <a16:creationId xmlns:a16="http://schemas.microsoft.com/office/drawing/2014/main" id="{50D11C0C-ED72-4DA8-822A-B38BF15DD243}"/>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258</xdr:row>
      <xdr:rowOff>124560</xdr:rowOff>
    </xdr:from>
    <xdr:ext cx="360" cy="254855"/>
    <xdr:pic>
      <xdr:nvPicPr>
        <xdr:cNvPr id="1760" name="6 Imagen">
          <a:extLst>
            <a:ext uri="{FF2B5EF4-FFF2-40B4-BE49-F238E27FC236}">
              <a16:creationId xmlns:a16="http://schemas.microsoft.com/office/drawing/2014/main" id="{5F2B2A41-6668-4E43-AF42-DFCF1305B666}"/>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258</xdr:row>
      <xdr:rowOff>119160</xdr:rowOff>
    </xdr:from>
    <xdr:ext cx="360" cy="216575"/>
    <xdr:pic>
      <xdr:nvPicPr>
        <xdr:cNvPr id="1761" name="6 Imagen">
          <a:extLst>
            <a:ext uri="{FF2B5EF4-FFF2-40B4-BE49-F238E27FC236}">
              <a16:creationId xmlns:a16="http://schemas.microsoft.com/office/drawing/2014/main" id="{467D524E-A898-4BCC-BA2D-CA59DC1E2ED0}"/>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1762" name="6 Imagen">
          <a:extLst>
            <a:ext uri="{FF2B5EF4-FFF2-40B4-BE49-F238E27FC236}">
              <a16:creationId xmlns:a16="http://schemas.microsoft.com/office/drawing/2014/main" id="{2B629950-61C3-48E3-A8BC-78091EBD0092}"/>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1763" name="6 Imagen">
          <a:extLst>
            <a:ext uri="{FF2B5EF4-FFF2-40B4-BE49-F238E27FC236}">
              <a16:creationId xmlns:a16="http://schemas.microsoft.com/office/drawing/2014/main" id="{F594B7BA-0B41-426F-9611-E668D860FA2C}"/>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258</xdr:row>
      <xdr:rowOff>124560</xdr:rowOff>
    </xdr:from>
    <xdr:ext cx="360" cy="254855"/>
    <xdr:pic>
      <xdr:nvPicPr>
        <xdr:cNvPr id="1764" name="6 Imagen">
          <a:extLst>
            <a:ext uri="{FF2B5EF4-FFF2-40B4-BE49-F238E27FC236}">
              <a16:creationId xmlns:a16="http://schemas.microsoft.com/office/drawing/2014/main" id="{0BAB8DAE-3B85-45FC-9451-4512A60E93CE}"/>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258</xdr:row>
      <xdr:rowOff>119160</xdr:rowOff>
    </xdr:from>
    <xdr:ext cx="360" cy="216575"/>
    <xdr:pic>
      <xdr:nvPicPr>
        <xdr:cNvPr id="1765" name="6 Imagen">
          <a:extLst>
            <a:ext uri="{FF2B5EF4-FFF2-40B4-BE49-F238E27FC236}">
              <a16:creationId xmlns:a16="http://schemas.microsoft.com/office/drawing/2014/main" id="{A66F3055-7AC5-4589-809E-12E4BF39C6BA}"/>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766" name="6 Imagen">
          <a:extLst>
            <a:ext uri="{FF2B5EF4-FFF2-40B4-BE49-F238E27FC236}">
              <a16:creationId xmlns:a16="http://schemas.microsoft.com/office/drawing/2014/main" id="{F3CEBCCF-1555-4353-82CF-48B548C95C51}"/>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767" name="6 Imagen">
          <a:extLst>
            <a:ext uri="{FF2B5EF4-FFF2-40B4-BE49-F238E27FC236}">
              <a16:creationId xmlns:a16="http://schemas.microsoft.com/office/drawing/2014/main" id="{6F6A7DFF-9C09-4A1E-A27A-46D3B05AA209}"/>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768" name="6 Imagen">
          <a:extLst>
            <a:ext uri="{FF2B5EF4-FFF2-40B4-BE49-F238E27FC236}">
              <a16:creationId xmlns:a16="http://schemas.microsoft.com/office/drawing/2014/main" id="{A740465B-5AAA-448B-BBF1-396C8B7B7B7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769" name="6 Imagen">
          <a:extLst>
            <a:ext uri="{FF2B5EF4-FFF2-40B4-BE49-F238E27FC236}">
              <a16:creationId xmlns:a16="http://schemas.microsoft.com/office/drawing/2014/main" id="{7B5C1F50-DCD2-4D1F-8E7B-C72AD9AF74A9}"/>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1770" name="6 Imagen">
          <a:extLst>
            <a:ext uri="{FF2B5EF4-FFF2-40B4-BE49-F238E27FC236}">
              <a16:creationId xmlns:a16="http://schemas.microsoft.com/office/drawing/2014/main" id="{D6AA1542-E316-4F8F-9DD1-0DAEFA9E89A2}"/>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1771" name="6 Imagen">
          <a:extLst>
            <a:ext uri="{FF2B5EF4-FFF2-40B4-BE49-F238E27FC236}">
              <a16:creationId xmlns:a16="http://schemas.microsoft.com/office/drawing/2014/main" id="{5CA3C1BD-375A-49C6-87FE-D476AD9351B9}"/>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772" name="6 Imagen">
          <a:extLst>
            <a:ext uri="{FF2B5EF4-FFF2-40B4-BE49-F238E27FC236}">
              <a16:creationId xmlns:a16="http://schemas.microsoft.com/office/drawing/2014/main" id="{A8B0C072-5645-439A-B5A3-6649714BD241}"/>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773" name="6 Imagen">
          <a:extLst>
            <a:ext uri="{FF2B5EF4-FFF2-40B4-BE49-F238E27FC236}">
              <a16:creationId xmlns:a16="http://schemas.microsoft.com/office/drawing/2014/main" id="{337DFBC9-32D9-494B-AC39-86A4FE0CFD65}"/>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1774" name="6 Imagen">
          <a:extLst>
            <a:ext uri="{FF2B5EF4-FFF2-40B4-BE49-F238E27FC236}">
              <a16:creationId xmlns:a16="http://schemas.microsoft.com/office/drawing/2014/main" id="{CE8399DC-13D2-4712-84E6-79A2D9F51D0F}"/>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1775" name="6 Imagen">
          <a:extLst>
            <a:ext uri="{FF2B5EF4-FFF2-40B4-BE49-F238E27FC236}">
              <a16:creationId xmlns:a16="http://schemas.microsoft.com/office/drawing/2014/main" id="{DD34EF8B-A9A9-45CF-9B41-781D40AB7648}"/>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776" name="6 Imagen">
          <a:extLst>
            <a:ext uri="{FF2B5EF4-FFF2-40B4-BE49-F238E27FC236}">
              <a16:creationId xmlns:a16="http://schemas.microsoft.com/office/drawing/2014/main" id="{AB4A25C1-A2E9-469B-B583-1CF488E23F2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777" name="6 Imagen">
          <a:extLst>
            <a:ext uri="{FF2B5EF4-FFF2-40B4-BE49-F238E27FC236}">
              <a16:creationId xmlns:a16="http://schemas.microsoft.com/office/drawing/2014/main" id="{599ABB81-EC6C-4B8F-95D6-DB07D5AFFDAB}"/>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259</xdr:row>
      <xdr:rowOff>124560</xdr:rowOff>
    </xdr:from>
    <xdr:ext cx="360" cy="254855"/>
    <xdr:pic>
      <xdr:nvPicPr>
        <xdr:cNvPr id="1778" name="6 Imagen">
          <a:extLst>
            <a:ext uri="{FF2B5EF4-FFF2-40B4-BE49-F238E27FC236}">
              <a16:creationId xmlns:a16="http://schemas.microsoft.com/office/drawing/2014/main" id="{54B94F03-81E9-4295-8837-DCC634FB02B8}"/>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259</xdr:row>
      <xdr:rowOff>119160</xdr:rowOff>
    </xdr:from>
    <xdr:ext cx="360" cy="216575"/>
    <xdr:pic>
      <xdr:nvPicPr>
        <xdr:cNvPr id="1779" name="6 Imagen">
          <a:extLst>
            <a:ext uri="{FF2B5EF4-FFF2-40B4-BE49-F238E27FC236}">
              <a16:creationId xmlns:a16="http://schemas.microsoft.com/office/drawing/2014/main" id="{1753CF73-BFEA-4220-8BEB-63588B63CC8A}"/>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1780" name="6 Imagen">
          <a:extLst>
            <a:ext uri="{FF2B5EF4-FFF2-40B4-BE49-F238E27FC236}">
              <a16:creationId xmlns:a16="http://schemas.microsoft.com/office/drawing/2014/main" id="{46AEF67A-FEC4-4508-A8C4-0F40B2E1FF03}"/>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1781" name="6 Imagen">
          <a:extLst>
            <a:ext uri="{FF2B5EF4-FFF2-40B4-BE49-F238E27FC236}">
              <a16:creationId xmlns:a16="http://schemas.microsoft.com/office/drawing/2014/main" id="{0B9AC89E-7DCC-418E-82D4-1D337AABBD11}"/>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259</xdr:row>
      <xdr:rowOff>124560</xdr:rowOff>
    </xdr:from>
    <xdr:ext cx="360" cy="254855"/>
    <xdr:pic>
      <xdr:nvPicPr>
        <xdr:cNvPr id="1782" name="6 Imagen">
          <a:extLst>
            <a:ext uri="{FF2B5EF4-FFF2-40B4-BE49-F238E27FC236}">
              <a16:creationId xmlns:a16="http://schemas.microsoft.com/office/drawing/2014/main" id="{A63CE1AF-B188-42EC-BD3B-E59FE6FCF4EB}"/>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259</xdr:row>
      <xdr:rowOff>119160</xdr:rowOff>
    </xdr:from>
    <xdr:ext cx="360" cy="216575"/>
    <xdr:pic>
      <xdr:nvPicPr>
        <xdr:cNvPr id="1783" name="6 Imagen">
          <a:extLst>
            <a:ext uri="{FF2B5EF4-FFF2-40B4-BE49-F238E27FC236}">
              <a16:creationId xmlns:a16="http://schemas.microsoft.com/office/drawing/2014/main" id="{32502392-3D29-4DE2-A23D-C30D7AD17EE4}"/>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784" name="6 Imagen">
          <a:extLst>
            <a:ext uri="{FF2B5EF4-FFF2-40B4-BE49-F238E27FC236}">
              <a16:creationId xmlns:a16="http://schemas.microsoft.com/office/drawing/2014/main" id="{45B19CC3-9CF8-4D13-B608-CBC457E65620}"/>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785" name="6 Imagen">
          <a:extLst>
            <a:ext uri="{FF2B5EF4-FFF2-40B4-BE49-F238E27FC236}">
              <a16:creationId xmlns:a16="http://schemas.microsoft.com/office/drawing/2014/main" id="{7D5A7D9E-9630-4DD7-9340-26B7D865553C}"/>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786" name="6 Imagen">
          <a:extLst>
            <a:ext uri="{FF2B5EF4-FFF2-40B4-BE49-F238E27FC236}">
              <a16:creationId xmlns:a16="http://schemas.microsoft.com/office/drawing/2014/main" id="{22FF545C-37AB-420F-A368-F4539B2B9CB9}"/>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787" name="6 Imagen">
          <a:extLst>
            <a:ext uri="{FF2B5EF4-FFF2-40B4-BE49-F238E27FC236}">
              <a16:creationId xmlns:a16="http://schemas.microsoft.com/office/drawing/2014/main" id="{A8779DE4-BFC0-418B-A0EC-2B78485D49D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1788" name="6 Imagen">
          <a:extLst>
            <a:ext uri="{FF2B5EF4-FFF2-40B4-BE49-F238E27FC236}">
              <a16:creationId xmlns:a16="http://schemas.microsoft.com/office/drawing/2014/main" id="{A78A29CE-8D72-440F-93FB-83057C5BF7B7}"/>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1789" name="6 Imagen">
          <a:extLst>
            <a:ext uri="{FF2B5EF4-FFF2-40B4-BE49-F238E27FC236}">
              <a16:creationId xmlns:a16="http://schemas.microsoft.com/office/drawing/2014/main" id="{3236755A-E597-45EF-A71A-89930C69554D}"/>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790" name="6 Imagen">
          <a:extLst>
            <a:ext uri="{FF2B5EF4-FFF2-40B4-BE49-F238E27FC236}">
              <a16:creationId xmlns:a16="http://schemas.microsoft.com/office/drawing/2014/main" id="{DE04E014-021A-4728-95A3-098551552951}"/>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791" name="6 Imagen">
          <a:extLst>
            <a:ext uri="{FF2B5EF4-FFF2-40B4-BE49-F238E27FC236}">
              <a16:creationId xmlns:a16="http://schemas.microsoft.com/office/drawing/2014/main" id="{6DB3F933-B8DD-42AA-8E0F-2E7EA068F0B0}"/>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1792" name="6 Imagen">
          <a:extLst>
            <a:ext uri="{FF2B5EF4-FFF2-40B4-BE49-F238E27FC236}">
              <a16:creationId xmlns:a16="http://schemas.microsoft.com/office/drawing/2014/main" id="{A8B55898-0520-42D9-AD1C-F9E35B14B98F}"/>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1793" name="6 Imagen">
          <a:extLst>
            <a:ext uri="{FF2B5EF4-FFF2-40B4-BE49-F238E27FC236}">
              <a16:creationId xmlns:a16="http://schemas.microsoft.com/office/drawing/2014/main" id="{2BF444D5-CEDC-4077-AB81-C92B9B3672BC}"/>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794" name="6 Imagen">
          <a:extLst>
            <a:ext uri="{FF2B5EF4-FFF2-40B4-BE49-F238E27FC236}">
              <a16:creationId xmlns:a16="http://schemas.microsoft.com/office/drawing/2014/main" id="{DE67E991-0477-42F2-9894-2BD01ACFD9B7}"/>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795" name="6 Imagen">
          <a:extLst>
            <a:ext uri="{FF2B5EF4-FFF2-40B4-BE49-F238E27FC236}">
              <a16:creationId xmlns:a16="http://schemas.microsoft.com/office/drawing/2014/main" id="{13690BF5-13B2-43E7-9A22-5AF1B51826E9}"/>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260</xdr:row>
      <xdr:rowOff>124560</xdr:rowOff>
    </xdr:from>
    <xdr:ext cx="360" cy="254855"/>
    <xdr:pic>
      <xdr:nvPicPr>
        <xdr:cNvPr id="1796" name="6 Imagen">
          <a:extLst>
            <a:ext uri="{FF2B5EF4-FFF2-40B4-BE49-F238E27FC236}">
              <a16:creationId xmlns:a16="http://schemas.microsoft.com/office/drawing/2014/main" id="{52D5A6CC-F0FB-447A-9BE5-F9DFB43A59D7}"/>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260</xdr:row>
      <xdr:rowOff>119160</xdr:rowOff>
    </xdr:from>
    <xdr:ext cx="360" cy="216575"/>
    <xdr:pic>
      <xdr:nvPicPr>
        <xdr:cNvPr id="1797" name="6 Imagen">
          <a:extLst>
            <a:ext uri="{FF2B5EF4-FFF2-40B4-BE49-F238E27FC236}">
              <a16:creationId xmlns:a16="http://schemas.microsoft.com/office/drawing/2014/main" id="{A414CD6D-8EFD-400C-8633-2C65481EB474}"/>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1798" name="6 Imagen">
          <a:extLst>
            <a:ext uri="{FF2B5EF4-FFF2-40B4-BE49-F238E27FC236}">
              <a16:creationId xmlns:a16="http://schemas.microsoft.com/office/drawing/2014/main" id="{6CF791F4-D57C-43DE-881C-75628D826C54}"/>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1799" name="6 Imagen">
          <a:extLst>
            <a:ext uri="{FF2B5EF4-FFF2-40B4-BE49-F238E27FC236}">
              <a16:creationId xmlns:a16="http://schemas.microsoft.com/office/drawing/2014/main" id="{5C077909-CE38-4513-A76F-2DB6CDEB7C43}"/>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260</xdr:row>
      <xdr:rowOff>124560</xdr:rowOff>
    </xdr:from>
    <xdr:ext cx="360" cy="254855"/>
    <xdr:pic>
      <xdr:nvPicPr>
        <xdr:cNvPr id="1800" name="6 Imagen">
          <a:extLst>
            <a:ext uri="{FF2B5EF4-FFF2-40B4-BE49-F238E27FC236}">
              <a16:creationId xmlns:a16="http://schemas.microsoft.com/office/drawing/2014/main" id="{B6AE7ED0-3ED7-4BFA-87FB-E349829429E6}"/>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260</xdr:row>
      <xdr:rowOff>119160</xdr:rowOff>
    </xdr:from>
    <xdr:ext cx="360" cy="216575"/>
    <xdr:pic>
      <xdr:nvPicPr>
        <xdr:cNvPr id="1801" name="6 Imagen">
          <a:extLst>
            <a:ext uri="{FF2B5EF4-FFF2-40B4-BE49-F238E27FC236}">
              <a16:creationId xmlns:a16="http://schemas.microsoft.com/office/drawing/2014/main" id="{EC0CA282-FF9D-4EF2-B3B2-1404016DCAFE}"/>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802" name="6 Imagen">
          <a:extLst>
            <a:ext uri="{FF2B5EF4-FFF2-40B4-BE49-F238E27FC236}">
              <a16:creationId xmlns:a16="http://schemas.microsoft.com/office/drawing/2014/main" id="{75EA458C-9BE1-4E6C-BBCA-B241557FF51A}"/>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803" name="6 Imagen">
          <a:extLst>
            <a:ext uri="{FF2B5EF4-FFF2-40B4-BE49-F238E27FC236}">
              <a16:creationId xmlns:a16="http://schemas.microsoft.com/office/drawing/2014/main" id="{EED2D10E-1C15-436D-8F12-6716D6F70942}"/>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804" name="6 Imagen">
          <a:extLst>
            <a:ext uri="{FF2B5EF4-FFF2-40B4-BE49-F238E27FC236}">
              <a16:creationId xmlns:a16="http://schemas.microsoft.com/office/drawing/2014/main" id="{B5CFCDBC-03BA-459A-85F2-771D4B92777B}"/>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805" name="6 Imagen">
          <a:extLst>
            <a:ext uri="{FF2B5EF4-FFF2-40B4-BE49-F238E27FC236}">
              <a16:creationId xmlns:a16="http://schemas.microsoft.com/office/drawing/2014/main" id="{C9739223-2688-440B-9D20-4056FABDFBB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1806" name="6 Imagen">
          <a:extLst>
            <a:ext uri="{FF2B5EF4-FFF2-40B4-BE49-F238E27FC236}">
              <a16:creationId xmlns:a16="http://schemas.microsoft.com/office/drawing/2014/main" id="{4C0E3756-5E40-4A75-AC84-E7CCF30593FE}"/>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1807" name="6 Imagen">
          <a:extLst>
            <a:ext uri="{FF2B5EF4-FFF2-40B4-BE49-F238E27FC236}">
              <a16:creationId xmlns:a16="http://schemas.microsoft.com/office/drawing/2014/main" id="{138218AF-B15E-43BC-B6FA-5037A852BF5D}"/>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808" name="6 Imagen">
          <a:extLst>
            <a:ext uri="{FF2B5EF4-FFF2-40B4-BE49-F238E27FC236}">
              <a16:creationId xmlns:a16="http://schemas.microsoft.com/office/drawing/2014/main" id="{DCFEBA61-72D5-4A93-AD6C-568D490E2EDB}"/>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809" name="6 Imagen">
          <a:extLst>
            <a:ext uri="{FF2B5EF4-FFF2-40B4-BE49-F238E27FC236}">
              <a16:creationId xmlns:a16="http://schemas.microsoft.com/office/drawing/2014/main" id="{FE802CBB-0469-4FAE-84E4-82BF19891234}"/>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1810" name="6 Imagen">
          <a:extLst>
            <a:ext uri="{FF2B5EF4-FFF2-40B4-BE49-F238E27FC236}">
              <a16:creationId xmlns:a16="http://schemas.microsoft.com/office/drawing/2014/main" id="{20DF4AC9-6790-47BC-B5EF-0189929BF31E}"/>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1811" name="6 Imagen">
          <a:extLst>
            <a:ext uri="{FF2B5EF4-FFF2-40B4-BE49-F238E27FC236}">
              <a16:creationId xmlns:a16="http://schemas.microsoft.com/office/drawing/2014/main" id="{922446C3-A854-4D52-937D-25731273AD20}"/>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812" name="6 Imagen">
          <a:extLst>
            <a:ext uri="{FF2B5EF4-FFF2-40B4-BE49-F238E27FC236}">
              <a16:creationId xmlns:a16="http://schemas.microsoft.com/office/drawing/2014/main" id="{9D753C9A-4847-438F-B3B9-87EC6F6D93AE}"/>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813" name="6 Imagen">
          <a:extLst>
            <a:ext uri="{FF2B5EF4-FFF2-40B4-BE49-F238E27FC236}">
              <a16:creationId xmlns:a16="http://schemas.microsoft.com/office/drawing/2014/main" id="{D4EF7B86-943F-40E5-80E5-1E449B7EFB81}"/>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261</xdr:row>
      <xdr:rowOff>124560</xdr:rowOff>
    </xdr:from>
    <xdr:ext cx="360" cy="254855"/>
    <xdr:pic>
      <xdr:nvPicPr>
        <xdr:cNvPr id="1814" name="6 Imagen">
          <a:extLst>
            <a:ext uri="{FF2B5EF4-FFF2-40B4-BE49-F238E27FC236}">
              <a16:creationId xmlns:a16="http://schemas.microsoft.com/office/drawing/2014/main" id="{3511A5C0-41C0-407C-B7F9-5B35070CE53A}"/>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261</xdr:row>
      <xdr:rowOff>119160</xdr:rowOff>
    </xdr:from>
    <xdr:ext cx="360" cy="216575"/>
    <xdr:pic>
      <xdr:nvPicPr>
        <xdr:cNvPr id="1815" name="6 Imagen">
          <a:extLst>
            <a:ext uri="{FF2B5EF4-FFF2-40B4-BE49-F238E27FC236}">
              <a16:creationId xmlns:a16="http://schemas.microsoft.com/office/drawing/2014/main" id="{42FB8250-E8A3-45B7-BA26-185867ACA3AA}"/>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1816" name="6 Imagen">
          <a:extLst>
            <a:ext uri="{FF2B5EF4-FFF2-40B4-BE49-F238E27FC236}">
              <a16:creationId xmlns:a16="http://schemas.microsoft.com/office/drawing/2014/main" id="{67AABC25-6324-49F7-BF5C-75AC042E53C8}"/>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1817" name="6 Imagen">
          <a:extLst>
            <a:ext uri="{FF2B5EF4-FFF2-40B4-BE49-F238E27FC236}">
              <a16:creationId xmlns:a16="http://schemas.microsoft.com/office/drawing/2014/main" id="{4F8F1736-8BCE-4858-9E4B-47431BB2E49A}"/>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261</xdr:row>
      <xdr:rowOff>124560</xdr:rowOff>
    </xdr:from>
    <xdr:ext cx="360" cy="254855"/>
    <xdr:pic>
      <xdr:nvPicPr>
        <xdr:cNvPr id="1818" name="6 Imagen">
          <a:extLst>
            <a:ext uri="{FF2B5EF4-FFF2-40B4-BE49-F238E27FC236}">
              <a16:creationId xmlns:a16="http://schemas.microsoft.com/office/drawing/2014/main" id="{AB986DDB-D675-4EB8-9729-ECDB2796AE23}"/>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261</xdr:row>
      <xdr:rowOff>119160</xdr:rowOff>
    </xdr:from>
    <xdr:ext cx="360" cy="216575"/>
    <xdr:pic>
      <xdr:nvPicPr>
        <xdr:cNvPr id="1819" name="6 Imagen">
          <a:extLst>
            <a:ext uri="{FF2B5EF4-FFF2-40B4-BE49-F238E27FC236}">
              <a16:creationId xmlns:a16="http://schemas.microsoft.com/office/drawing/2014/main" id="{BAC711C0-607F-43F7-BF75-3D04CBC026B5}"/>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820" name="6 Imagen">
          <a:extLst>
            <a:ext uri="{FF2B5EF4-FFF2-40B4-BE49-F238E27FC236}">
              <a16:creationId xmlns:a16="http://schemas.microsoft.com/office/drawing/2014/main" id="{2C412077-AB6E-44FF-AF12-117123C21631}"/>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821" name="6 Imagen">
          <a:extLst>
            <a:ext uri="{FF2B5EF4-FFF2-40B4-BE49-F238E27FC236}">
              <a16:creationId xmlns:a16="http://schemas.microsoft.com/office/drawing/2014/main" id="{2DE3B7B7-CBEA-4702-9E45-7488F8E3E7C6}"/>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822" name="6 Imagen">
          <a:extLst>
            <a:ext uri="{FF2B5EF4-FFF2-40B4-BE49-F238E27FC236}">
              <a16:creationId xmlns:a16="http://schemas.microsoft.com/office/drawing/2014/main" id="{E82619D8-26AA-4634-999F-85B5FB68E566}"/>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823" name="6 Imagen">
          <a:extLst>
            <a:ext uri="{FF2B5EF4-FFF2-40B4-BE49-F238E27FC236}">
              <a16:creationId xmlns:a16="http://schemas.microsoft.com/office/drawing/2014/main" id="{BBF644BF-37F4-4260-8EAC-413AE22223EB}"/>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1824" name="6 Imagen">
          <a:extLst>
            <a:ext uri="{FF2B5EF4-FFF2-40B4-BE49-F238E27FC236}">
              <a16:creationId xmlns:a16="http://schemas.microsoft.com/office/drawing/2014/main" id="{CC9FCF54-CDA5-4E95-9AC9-C1619E556A06}"/>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1825" name="6 Imagen">
          <a:extLst>
            <a:ext uri="{FF2B5EF4-FFF2-40B4-BE49-F238E27FC236}">
              <a16:creationId xmlns:a16="http://schemas.microsoft.com/office/drawing/2014/main" id="{56677AB1-9C57-4741-B878-6952928F4090}"/>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826" name="6 Imagen">
          <a:extLst>
            <a:ext uri="{FF2B5EF4-FFF2-40B4-BE49-F238E27FC236}">
              <a16:creationId xmlns:a16="http://schemas.microsoft.com/office/drawing/2014/main" id="{2A3B0AF5-AADC-478E-9B11-AB5BC7DF1D1F}"/>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827" name="6 Imagen">
          <a:extLst>
            <a:ext uri="{FF2B5EF4-FFF2-40B4-BE49-F238E27FC236}">
              <a16:creationId xmlns:a16="http://schemas.microsoft.com/office/drawing/2014/main" id="{3888912B-5CE5-4C79-8F77-AF6A1CB2C8B9}"/>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1828" name="6 Imagen">
          <a:extLst>
            <a:ext uri="{FF2B5EF4-FFF2-40B4-BE49-F238E27FC236}">
              <a16:creationId xmlns:a16="http://schemas.microsoft.com/office/drawing/2014/main" id="{CF45D682-FA5E-417D-93DF-E59AAE8B6510}"/>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1829" name="6 Imagen">
          <a:extLst>
            <a:ext uri="{FF2B5EF4-FFF2-40B4-BE49-F238E27FC236}">
              <a16:creationId xmlns:a16="http://schemas.microsoft.com/office/drawing/2014/main" id="{46567CA0-03F7-452A-AC77-78BBBFEB073A}"/>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830" name="6 Imagen">
          <a:extLst>
            <a:ext uri="{FF2B5EF4-FFF2-40B4-BE49-F238E27FC236}">
              <a16:creationId xmlns:a16="http://schemas.microsoft.com/office/drawing/2014/main" id="{27B7C425-2E49-4711-A507-4F0599A9A73E}"/>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831" name="6 Imagen">
          <a:extLst>
            <a:ext uri="{FF2B5EF4-FFF2-40B4-BE49-F238E27FC236}">
              <a16:creationId xmlns:a16="http://schemas.microsoft.com/office/drawing/2014/main" id="{B44AEA31-9506-4CFF-862F-6E28004157BD}"/>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262</xdr:row>
      <xdr:rowOff>124560</xdr:rowOff>
    </xdr:from>
    <xdr:ext cx="360" cy="254855"/>
    <xdr:pic>
      <xdr:nvPicPr>
        <xdr:cNvPr id="1832" name="6 Imagen">
          <a:extLst>
            <a:ext uri="{FF2B5EF4-FFF2-40B4-BE49-F238E27FC236}">
              <a16:creationId xmlns:a16="http://schemas.microsoft.com/office/drawing/2014/main" id="{05749B83-0B44-425D-BC68-7B9ED8ECF91B}"/>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262</xdr:row>
      <xdr:rowOff>119160</xdr:rowOff>
    </xdr:from>
    <xdr:ext cx="360" cy="216575"/>
    <xdr:pic>
      <xdr:nvPicPr>
        <xdr:cNvPr id="1833" name="6 Imagen">
          <a:extLst>
            <a:ext uri="{FF2B5EF4-FFF2-40B4-BE49-F238E27FC236}">
              <a16:creationId xmlns:a16="http://schemas.microsoft.com/office/drawing/2014/main" id="{90267862-34A8-4674-9886-4A62D05BE56A}"/>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1834" name="6 Imagen">
          <a:extLst>
            <a:ext uri="{FF2B5EF4-FFF2-40B4-BE49-F238E27FC236}">
              <a16:creationId xmlns:a16="http://schemas.microsoft.com/office/drawing/2014/main" id="{040631F5-8FA0-4912-A902-C66187A66CB9}"/>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1835" name="6 Imagen">
          <a:extLst>
            <a:ext uri="{FF2B5EF4-FFF2-40B4-BE49-F238E27FC236}">
              <a16:creationId xmlns:a16="http://schemas.microsoft.com/office/drawing/2014/main" id="{A6231177-A35E-4D22-B99C-2F5963ECD49F}"/>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262</xdr:row>
      <xdr:rowOff>124560</xdr:rowOff>
    </xdr:from>
    <xdr:ext cx="360" cy="254855"/>
    <xdr:pic>
      <xdr:nvPicPr>
        <xdr:cNvPr id="1836" name="6 Imagen">
          <a:extLst>
            <a:ext uri="{FF2B5EF4-FFF2-40B4-BE49-F238E27FC236}">
              <a16:creationId xmlns:a16="http://schemas.microsoft.com/office/drawing/2014/main" id="{3C93E868-D08E-49EF-BB80-39302B626148}"/>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262</xdr:row>
      <xdr:rowOff>119160</xdr:rowOff>
    </xdr:from>
    <xdr:ext cx="360" cy="216575"/>
    <xdr:pic>
      <xdr:nvPicPr>
        <xdr:cNvPr id="1837" name="6 Imagen">
          <a:extLst>
            <a:ext uri="{FF2B5EF4-FFF2-40B4-BE49-F238E27FC236}">
              <a16:creationId xmlns:a16="http://schemas.microsoft.com/office/drawing/2014/main" id="{64CFEC39-AEC6-43D4-BD46-743B41A97957}"/>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838" name="6 Imagen">
          <a:extLst>
            <a:ext uri="{FF2B5EF4-FFF2-40B4-BE49-F238E27FC236}">
              <a16:creationId xmlns:a16="http://schemas.microsoft.com/office/drawing/2014/main" id="{C0B072CF-1A0E-4A9A-9DAD-290AEE70526E}"/>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839" name="6 Imagen">
          <a:extLst>
            <a:ext uri="{FF2B5EF4-FFF2-40B4-BE49-F238E27FC236}">
              <a16:creationId xmlns:a16="http://schemas.microsoft.com/office/drawing/2014/main" id="{5EF27E18-72EF-4D4A-89ED-5B560CA633C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840" name="6 Imagen">
          <a:extLst>
            <a:ext uri="{FF2B5EF4-FFF2-40B4-BE49-F238E27FC236}">
              <a16:creationId xmlns:a16="http://schemas.microsoft.com/office/drawing/2014/main" id="{87D991DA-47AF-420D-89F8-38DCF53BA33D}"/>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841" name="6 Imagen">
          <a:extLst>
            <a:ext uri="{FF2B5EF4-FFF2-40B4-BE49-F238E27FC236}">
              <a16:creationId xmlns:a16="http://schemas.microsoft.com/office/drawing/2014/main" id="{2B1E8900-CB2B-4C79-9BFF-9BDB97407A1D}"/>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1842" name="6 Imagen">
          <a:extLst>
            <a:ext uri="{FF2B5EF4-FFF2-40B4-BE49-F238E27FC236}">
              <a16:creationId xmlns:a16="http://schemas.microsoft.com/office/drawing/2014/main" id="{42DE253B-2402-41A0-94F8-4FA04C8BC1CF}"/>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1843" name="6 Imagen">
          <a:extLst>
            <a:ext uri="{FF2B5EF4-FFF2-40B4-BE49-F238E27FC236}">
              <a16:creationId xmlns:a16="http://schemas.microsoft.com/office/drawing/2014/main" id="{2FC25B54-E7F6-4639-9D33-F363F1D21199}"/>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844" name="6 Imagen">
          <a:extLst>
            <a:ext uri="{FF2B5EF4-FFF2-40B4-BE49-F238E27FC236}">
              <a16:creationId xmlns:a16="http://schemas.microsoft.com/office/drawing/2014/main" id="{D1065569-C322-45F2-8FC1-8A869C046597}"/>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845" name="6 Imagen">
          <a:extLst>
            <a:ext uri="{FF2B5EF4-FFF2-40B4-BE49-F238E27FC236}">
              <a16:creationId xmlns:a16="http://schemas.microsoft.com/office/drawing/2014/main" id="{4DAA711A-8A82-4EC5-8931-519D3BEE2965}"/>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1846" name="6 Imagen">
          <a:extLst>
            <a:ext uri="{FF2B5EF4-FFF2-40B4-BE49-F238E27FC236}">
              <a16:creationId xmlns:a16="http://schemas.microsoft.com/office/drawing/2014/main" id="{F072E888-2A0F-40DC-90F0-A8258715CC73}"/>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1847" name="6 Imagen">
          <a:extLst>
            <a:ext uri="{FF2B5EF4-FFF2-40B4-BE49-F238E27FC236}">
              <a16:creationId xmlns:a16="http://schemas.microsoft.com/office/drawing/2014/main" id="{53C1DBDB-2412-4722-80A4-E0EB365B9D5D}"/>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848" name="6 Imagen">
          <a:extLst>
            <a:ext uri="{FF2B5EF4-FFF2-40B4-BE49-F238E27FC236}">
              <a16:creationId xmlns:a16="http://schemas.microsoft.com/office/drawing/2014/main" id="{5DC18BBC-6489-4384-9EEC-AA4C67359D54}"/>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849" name="6 Imagen">
          <a:extLst>
            <a:ext uri="{FF2B5EF4-FFF2-40B4-BE49-F238E27FC236}">
              <a16:creationId xmlns:a16="http://schemas.microsoft.com/office/drawing/2014/main" id="{581FF193-05AB-4AF9-87B9-8A78DA6618E3}"/>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263</xdr:row>
      <xdr:rowOff>124560</xdr:rowOff>
    </xdr:from>
    <xdr:ext cx="360" cy="254855"/>
    <xdr:pic>
      <xdr:nvPicPr>
        <xdr:cNvPr id="1850" name="6 Imagen">
          <a:extLst>
            <a:ext uri="{FF2B5EF4-FFF2-40B4-BE49-F238E27FC236}">
              <a16:creationId xmlns:a16="http://schemas.microsoft.com/office/drawing/2014/main" id="{541CA94D-108C-4366-8749-404C5216CBD8}"/>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263</xdr:row>
      <xdr:rowOff>119160</xdr:rowOff>
    </xdr:from>
    <xdr:ext cx="360" cy="216575"/>
    <xdr:pic>
      <xdr:nvPicPr>
        <xdr:cNvPr id="1851" name="6 Imagen">
          <a:extLst>
            <a:ext uri="{FF2B5EF4-FFF2-40B4-BE49-F238E27FC236}">
              <a16:creationId xmlns:a16="http://schemas.microsoft.com/office/drawing/2014/main" id="{5020BEC5-64E8-4916-9FD9-8EF5816A83F4}"/>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1852" name="6 Imagen">
          <a:extLst>
            <a:ext uri="{FF2B5EF4-FFF2-40B4-BE49-F238E27FC236}">
              <a16:creationId xmlns:a16="http://schemas.microsoft.com/office/drawing/2014/main" id="{41DCE7A9-9CA1-46AF-8594-DE12DF1C18E0}"/>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1853" name="6 Imagen">
          <a:extLst>
            <a:ext uri="{FF2B5EF4-FFF2-40B4-BE49-F238E27FC236}">
              <a16:creationId xmlns:a16="http://schemas.microsoft.com/office/drawing/2014/main" id="{2265397D-4379-453F-82CE-BB376E6069AD}"/>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263</xdr:row>
      <xdr:rowOff>124560</xdr:rowOff>
    </xdr:from>
    <xdr:ext cx="360" cy="254855"/>
    <xdr:pic>
      <xdr:nvPicPr>
        <xdr:cNvPr id="1854" name="6 Imagen">
          <a:extLst>
            <a:ext uri="{FF2B5EF4-FFF2-40B4-BE49-F238E27FC236}">
              <a16:creationId xmlns:a16="http://schemas.microsoft.com/office/drawing/2014/main" id="{4ACA352C-AC62-42B7-AE09-059F456DF7EB}"/>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263</xdr:row>
      <xdr:rowOff>119160</xdr:rowOff>
    </xdr:from>
    <xdr:ext cx="360" cy="216575"/>
    <xdr:pic>
      <xdr:nvPicPr>
        <xdr:cNvPr id="1855" name="6 Imagen">
          <a:extLst>
            <a:ext uri="{FF2B5EF4-FFF2-40B4-BE49-F238E27FC236}">
              <a16:creationId xmlns:a16="http://schemas.microsoft.com/office/drawing/2014/main" id="{57DEA834-DD8D-4E33-8012-0A017436809B}"/>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856" name="6 Imagen">
          <a:extLst>
            <a:ext uri="{FF2B5EF4-FFF2-40B4-BE49-F238E27FC236}">
              <a16:creationId xmlns:a16="http://schemas.microsoft.com/office/drawing/2014/main" id="{0346F0A2-1545-4954-8307-E146BBA6782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857" name="6 Imagen">
          <a:extLst>
            <a:ext uri="{FF2B5EF4-FFF2-40B4-BE49-F238E27FC236}">
              <a16:creationId xmlns:a16="http://schemas.microsoft.com/office/drawing/2014/main" id="{162914EF-3FD3-4894-A2CC-E190CCF51C60}"/>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858" name="6 Imagen">
          <a:extLst>
            <a:ext uri="{FF2B5EF4-FFF2-40B4-BE49-F238E27FC236}">
              <a16:creationId xmlns:a16="http://schemas.microsoft.com/office/drawing/2014/main" id="{D0FA171A-B72D-42BC-8309-2F6988653B3A}"/>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859" name="6 Imagen">
          <a:extLst>
            <a:ext uri="{FF2B5EF4-FFF2-40B4-BE49-F238E27FC236}">
              <a16:creationId xmlns:a16="http://schemas.microsoft.com/office/drawing/2014/main" id="{CD62A94D-315D-4A5B-BB5B-ED0665C9EF22}"/>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1860" name="6 Imagen">
          <a:extLst>
            <a:ext uri="{FF2B5EF4-FFF2-40B4-BE49-F238E27FC236}">
              <a16:creationId xmlns:a16="http://schemas.microsoft.com/office/drawing/2014/main" id="{F6EEA72B-5E27-4A22-AD03-3A4CE904952A}"/>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1861" name="6 Imagen">
          <a:extLst>
            <a:ext uri="{FF2B5EF4-FFF2-40B4-BE49-F238E27FC236}">
              <a16:creationId xmlns:a16="http://schemas.microsoft.com/office/drawing/2014/main" id="{55B31D75-065A-4B7F-B849-6CF47FF65FD8}"/>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862" name="6 Imagen">
          <a:extLst>
            <a:ext uri="{FF2B5EF4-FFF2-40B4-BE49-F238E27FC236}">
              <a16:creationId xmlns:a16="http://schemas.microsoft.com/office/drawing/2014/main" id="{D23A1865-A2E6-4A34-BCEC-A180D5FD7C9F}"/>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863" name="6 Imagen">
          <a:extLst>
            <a:ext uri="{FF2B5EF4-FFF2-40B4-BE49-F238E27FC236}">
              <a16:creationId xmlns:a16="http://schemas.microsoft.com/office/drawing/2014/main" id="{A7199A7A-B05A-46CA-8F67-343001E8F99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1864" name="6 Imagen">
          <a:extLst>
            <a:ext uri="{FF2B5EF4-FFF2-40B4-BE49-F238E27FC236}">
              <a16:creationId xmlns:a16="http://schemas.microsoft.com/office/drawing/2014/main" id="{0073BBA9-CCC0-49F2-BF27-C8B76BD864E6}"/>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1865" name="6 Imagen">
          <a:extLst>
            <a:ext uri="{FF2B5EF4-FFF2-40B4-BE49-F238E27FC236}">
              <a16:creationId xmlns:a16="http://schemas.microsoft.com/office/drawing/2014/main" id="{340B755F-13CD-40EF-8049-F68C7F2596D8}"/>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866" name="6 Imagen">
          <a:extLst>
            <a:ext uri="{FF2B5EF4-FFF2-40B4-BE49-F238E27FC236}">
              <a16:creationId xmlns:a16="http://schemas.microsoft.com/office/drawing/2014/main" id="{A44DF3E7-E902-447E-B4E0-6470C6E55B1E}"/>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867" name="6 Imagen">
          <a:extLst>
            <a:ext uri="{FF2B5EF4-FFF2-40B4-BE49-F238E27FC236}">
              <a16:creationId xmlns:a16="http://schemas.microsoft.com/office/drawing/2014/main" id="{56D729AE-D791-4339-8DA7-7A2545BAD9C6}"/>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264</xdr:row>
      <xdr:rowOff>124560</xdr:rowOff>
    </xdr:from>
    <xdr:ext cx="360" cy="254855"/>
    <xdr:pic>
      <xdr:nvPicPr>
        <xdr:cNvPr id="1868" name="6 Imagen">
          <a:extLst>
            <a:ext uri="{FF2B5EF4-FFF2-40B4-BE49-F238E27FC236}">
              <a16:creationId xmlns:a16="http://schemas.microsoft.com/office/drawing/2014/main" id="{DED7A377-B2F3-4249-A174-45ADB955F580}"/>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264</xdr:row>
      <xdr:rowOff>119160</xdr:rowOff>
    </xdr:from>
    <xdr:ext cx="360" cy="216575"/>
    <xdr:pic>
      <xdr:nvPicPr>
        <xdr:cNvPr id="1869" name="6 Imagen">
          <a:extLst>
            <a:ext uri="{FF2B5EF4-FFF2-40B4-BE49-F238E27FC236}">
              <a16:creationId xmlns:a16="http://schemas.microsoft.com/office/drawing/2014/main" id="{50B8CC2E-AE15-4716-AB08-249191A9A70C}"/>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1870" name="6 Imagen">
          <a:extLst>
            <a:ext uri="{FF2B5EF4-FFF2-40B4-BE49-F238E27FC236}">
              <a16:creationId xmlns:a16="http://schemas.microsoft.com/office/drawing/2014/main" id="{E3CB5A51-56DD-4F87-A649-FF6F5A5B2A12}"/>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1871" name="6 Imagen">
          <a:extLst>
            <a:ext uri="{FF2B5EF4-FFF2-40B4-BE49-F238E27FC236}">
              <a16:creationId xmlns:a16="http://schemas.microsoft.com/office/drawing/2014/main" id="{44AAFA1B-8781-40AB-97C3-E0D5D10555BB}"/>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264</xdr:row>
      <xdr:rowOff>124560</xdr:rowOff>
    </xdr:from>
    <xdr:ext cx="360" cy="254855"/>
    <xdr:pic>
      <xdr:nvPicPr>
        <xdr:cNvPr id="1872" name="6 Imagen">
          <a:extLst>
            <a:ext uri="{FF2B5EF4-FFF2-40B4-BE49-F238E27FC236}">
              <a16:creationId xmlns:a16="http://schemas.microsoft.com/office/drawing/2014/main" id="{DDD949EB-6AF0-4B80-B832-31C03E035E96}"/>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264</xdr:row>
      <xdr:rowOff>119160</xdr:rowOff>
    </xdr:from>
    <xdr:ext cx="360" cy="216575"/>
    <xdr:pic>
      <xdr:nvPicPr>
        <xdr:cNvPr id="1873" name="6 Imagen">
          <a:extLst>
            <a:ext uri="{FF2B5EF4-FFF2-40B4-BE49-F238E27FC236}">
              <a16:creationId xmlns:a16="http://schemas.microsoft.com/office/drawing/2014/main" id="{29092100-C2A9-4EA4-BAFC-5EB11550A441}"/>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874" name="6 Imagen">
          <a:extLst>
            <a:ext uri="{FF2B5EF4-FFF2-40B4-BE49-F238E27FC236}">
              <a16:creationId xmlns:a16="http://schemas.microsoft.com/office/drawing/2014/main" id="{E70C31F2-EB68-4284-9BC1-1F33936F75C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875" name="6 Imagen">
          <a:extLst>
            <a:ext uri="{FF2B5EF4-FFF2-40B4-BE49-F238E27FC236}">
              <a16:creationId xmlns:a16="http://schemas.microsoft.com/office/drawing/2014/main" id="{E5053CF6-B71A-4ED6-8CF5-C7CC25B55E7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876" name="6 Imagen">
          <a:extLst>
            <a:ext uri="{FF2B5EF4-FFF2-40B4-BE49-F238E27FC236}">
              <a16:creationId xmlns:a16="http://schemas.microsoft.com/office/drawing/2014/main" id="{41E1C442-F802-47DE-BD99-9E5E0AC556B2}"/>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877" name="6 Imagen">
          <a:extLst>
            <a:ext uri="{FF2B5EF4-FFF2-40B4-BE49-F238E27FC236}">
              <a16:creationId xmlns:a16="http://schemas.microsoft.com/office/drawing/2014/main" id="{4A5ECF01-8715-4CEB-ABCD-F5AE0E3BF6EB}"/>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1878" name="6 Imagen">
          <a:extLst>
            <a:ext uri="{FF2B5EF4-FFF2-40B4-BE49-F238E27FC236}">
              <a16:creationId xmlns:a16="http://schemas.microsoft.com/office/drawing/2014/main" id="{2B9067AC-D34F-4A25-A43F-1CE2E1AC36A9}"/>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1879" name="6 Imagen">
          <a:extLst>
            <a:ext uri="{FF2B5EF4-FFF2-40B4-BE49-F238E27FC236}">
              <a16:creationId xmlns:a16="http://schemas.microsoft.com/office/drawing/2014/main" id="{9DF21E8C-669E-4037-8E26-0515DC5B0099}"/>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880" name="6 Imagen">
          <a:extLst>
            <a:ext uri="{FF2B5EF4-FFF2-40B4-BE49-F238E27FC236}">
              <a16:creationId xmlns:a16="http://schemas.microsoft.com/office/drawing/2014/main" id="{1EC4941E-FDFA-43DF-9726-2A6D745B09A5}"/>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881" name="6 Imagen">
          <a:extLst>
            <a:ext uri="{FF2B5EF4-FFF2-40B4-BE49-F238E27FC236}">
              <a16:creationId xmlns:a16="http://schemas.microsoft.com/office/drawing/2014/main" id="{5CE7C49D-0A86-4150-8E58-CD3F73BFC4DE}"/>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1882" name="6 Imagen">
          <a:extLst>
            <a:ext uri="{FF2B5EF4-FFF2-40B4-BE49-F238E27FC236}">
              <a16:creationId xmlns:a16="http://schemas.microsoft.com/office/drawing/2014/main" id="{4A42229B-CC17-4A64-A5B2-259FC9598E7B}"/>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1883" name="6 Imagen">
          <a:extLst>
            <a:ext uri="{FF2B5EF4-FFF2-40B4-BE49-F238E27FC236}">
              <a16:creationId xmlns:a16="http://schemas.microsoft.com/office/drawing/2014/main" id="{45B887CF-02A2-4C1A-A5F6-AA5C108E4A37}"/>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884" name="6 Imagen">
          <a:extLst>
            <a:ext uri="{FF2B5EF4-FFF2-40B4-BE49-F238E27FC236}">
              <a16:creationId xmlns:a16="http://schemas.microsoft.com/office/drawing/2014/main" id="{C2CA2818-668C-4B40-89B7-FF9F19209B7F}"/>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885" name="6 Imagen">
          <a:extLst>
            <a:ext uri="{FF2B5EF4-FFF2-40B4-BE49-F238E27FC236}">
              <a16:creationId xmlns:a16="http://schemas.microsoft.com/office/drawing/2014/main" id="{2D03E14F-DA36-4A30-991D-63E352B72040}"/>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265</xdr:row>
      <xdr:rowOff>124560</xdr:rowOff>
    </xdr:from>
    <xdr:ext cx="360" cy="254855"/>
    <xdr:pic>
      <xdr:nvPicPr>
        <xdr:cNvPr id="1886" name="6 Imagen">
          <a:extLst>
            <a:ext uri="{FF2B5EF4-FFF2-40B4-BE49-F238E27FC236}">
              <a16:creationId xmlns:a16="http://schemas.microsoft.com/office/drawing/2014/main" id="{AE230E13-A265-4AC3-A050-DB70FB9504CA}"/>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265</xdr:row>
      <xdr:rowOff>119160</xdr:rowOff>
    </xdr:from>
    <xdr:ext cx="360" cy="216575"/>
    <xdr:pic>
      <xdr:nvPicPr>
        <xdr:cNvPr id="1887" name="6 Imagen">
          <a:extLst>
            <a:ext uri="{FF2B5EF4-FFF2-40B4-BE49-F238E27FC236}">
              <a16:creationId xmlns:a16="http://schemas.microsoft.com/office/drawing/2014/main" id="{2D7E8D43-632B-4153-AC2B-638EFABA23D7}"/>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1888" name="6 Imagen">
          <a:extLst>
            <a:ext uri="{FF2B5EF4-FFF2-40B4-BE49-F238E27FC236}">
              <a16:creationId xmlns:a16="http://schemas.microsoft.com/office/drawing/2014/main" id="{C564597F-5D27-490F-B939-318F8C150028}"/>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1889" name="6 Imagen">
          <a:extLst>
            <a:ext uri="{FF2B5EF4-FFF2-40B4-BE49-F238E27FC236}">
              <a16:creationId xmlns:a16="http://schemas.microsoft.com/office/drawing/2014/main" id="{3C7646FA-5290-4BB7-8757-1B9F6BC1BF2A}"/>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265</xdr:row>
      <xdr:rowOff>124560</xdr:rowOff>
    </xdr:from>
    <xdr:ext cx="360" cy="254855"/>
    <xdr:pic>
      <xdr:nvPicPr>
        <xdr:cNvPr id="1890" name="6 Imagen">
          <a:extLst>
            <a:ext uri="{FF2B5EF4-FFF2-40B4-BE49-F238E27FC236}">
              <a16:creationId xmlns:a16="http://schemas.microsoft.com/office/drawing/2014/main" id="{9AF943BF-D6AA-4026-84A1-54E0B97B80F8}"/>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265</xdr:row>
      <xdr:rowOff>119160</xdr:rowOff>
    </xdr:from>
    <xdr:ext cx="360" cy="216575"/>
    <xdr:pic>
      <xdr:nvPicPr>
        <xdr:cNvPr id="1891" name="6 Imagen">
          <a:extLst>
            <a:ext uri="{FF2B5EF4-FFF2-40B4-BE49-F238E27FC236}">
              <a16:creationId xmlns:a16="http://schemas.microsoft.com/office/drawing/2014/main" id="{443A41BE-770D-4D7F-9A80-8C35F690B3CD}"/>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892" name="6 Imagen">
          <a:extLst>
            <a:ext uri="{FF2B5EF4-FFF2-40B4-BE49-F238E27FC236}">
              <a16:creationId xmlns:a16="http://schemas.microsoft.com/office/drawing/2014/main" id="{27E4614B-FB11-434C-857C-4C943941DB4F}"/>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893" name="6 Imagen">
          <a:extLst>
            <a:ext uri="{FF2B5EF4-FFF2-40B4-BE49-F238E27FC236}">
              <a16:creationId xmlns:a16="http://schemas.microsoft.com/office/drawing/2014/main" id="{4A96481E-133B-44E1-9230-506782BDDD7F}"/>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894" name="6 Imagen">
          <a:extLst>
            <a:ext uri="{FF2B5EF4-FFF2-40B4-BE49-F238E27FC236}">
              <a16:creationId xmlns:a16="http://schemas.microsoft.com/office/drawing/2014/main" id="{142D1B22-BD46-4608-AA30-61B5B9E54373}"/>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895" name="6 Imagen">
          <a:extLst>
            <a:ext uri="{FF2B5EF4-FFF2-40B4-BE49-F238E27FC236}">
              <a16:creationId xmlns:a16="http://schemas.microsoft.com/office/drawing/2014/main" id="{F13207C9-9F3D-4719-8B78-47157103C3E8}"/>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1896" name="6 Imagen">
          <a:extLst>
            <a:ext uri="{FF2B5EF4-FFF2-40B4-BE49-F238E27FC236}">
              <a16:creationId xmlns:a16="http://schemas.microsoft.com/office/drawing/2014/main" id="{B04833DF-D739-41BC-83DD-CB9F3DDB13DC}"/>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1897" name="6 Imagen">
          <a:extLst>
            <a:ext uri="{FF2B5EF4-FFF2-40B4-BE49-F238E27FC236}">
              <a16:creationId xmlns:a16="http://schemas.microsoft.com/office/drawing/2014/main" id="{A81B0E1D-301D-46F7-83A4-31E0B738B3F4}"/>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898" name="6 Imagen">
          <a:extLst>
            <a:ext uri="{FF2B5EF4-FFF2-40B4-BE49-F238E27FC236}">
              <a16:creationId xmlns:a16="http://schemas.microsoft.com/office/drawing/2014/main" id="{DE28154C-923D-4383-BBB7-BA4D009860CD}"/>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899" name="6 Imagen">
          <a:extLst>
            <a:ext uri="{FF2B5EF4-FFF2-40B4-BE49-F238E27FC236}">
              <a16:creationId xmlns:a16="http://schemas.microsoft.com/office/drawing/2014/main" id="{E04F47DC-8F5A-41E4-A38C-96331A3F9EC2}"/>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1900" name="6 Imagen">
          <a:extLst>
            <a:ext uri="{FF2B5EF4-FFF2-40B4-BE49-F238E27FC236}">
              <a16:creationId xmlns:a16="http://schemas.microsoft.com/office/drawing/2014/main" id="{6918880C-1CBD-457C-A38F-01629A7C1018}"/>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1901" name="6 Imagen">
          <a:extLst>
            <a:ext uri="{FF2B5EF4-FFF2-40B4-BE49-F238E27FC236}">
              <a16:creationId xmlns:a16="http://schemas.microsoft.com/office/drawing/2014/main" id="{B6E9F98C-11F0-47B4-872F-731C757C6BA4}"/>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902" name="6 Imagen">
          <a:extLst>
            <a:ext uri="{FF2B5EF4-FFF2-40B4-BE49-F238E27FC236}">
              <a16:creationId xmlns:a16="http://schemas.microsoft.com/office/drawing/2014/main" id="{FFC34955-1693-4292-B851-E05BFAD6D40F}"/>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903" name="6 Imagen">
          <a:extLst>
            <a:ext uri="{FF2B5EF4-FFF2-40B4-BE49-F238E27FC236}">
              <a16:creationId xmlns:a16="http://schemas.microsoft.com/office/drawing/2014/main" id="{82BEA502-E123-46EE-AE23-366B5ABAD0AE}"/>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266</xdr:row>
      <xdr:rowOff>124560</xdr:rowOff>
    </xdr:from>
    <xdr:ext cx="360" cy="254855"/>
    <xdr:pic>
      <xdr:nvPicPr>
        <xdr:cNvPr id="1904" name="6 Imagen">
          <a:extLst>
            <a:ext uri="{FF2B5EF4-FFF2-40B4-BE49-F238E27FC236}">
              <a16:creationId xmlns:a16="http://schemas.microsoft.com/office/drawing/2014/main" id="{662E016E-98D4-4BB8-9073-6A8BBEF41ECF}"/>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266</xdr:row>
      <xdr:rowOff>119160</xdr:rowOff>
    </xdr:from>
    <xdr:ext cx="360" cy="216575"/>
    <xdr:pic>
      <xdr:nvPicPr>
        <xdr:cNvPr id="1905" name="6 Imagen">
          <a:extLst>
            <a:ext uri="{FF2B5EF4-FFF2-40B4-BE49-F238E27FC236}">
              <a16:creationId xmlns:a16="http://schemas.microsoft.com/office/drawing/2014/main" id="{D38ED665-FDDA-4F27-A4CB-1AC87B031075}"/>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267</xdr:row>
      <xdr:rowOff>124560</xdr:rowOff>
    </xdr:from>
    <xdr:ext cx="360" cy="254855"/>
    <xdr:pic>
      <xdr:nvPicPr>
        <xdr:cNvPr id="1906" name="6 Imagen">
          <a:extLst>
            <a:ext uri="{FF2B5EF4-FFF2-40B4-BE49-F238E27FC236}">
              <a16:creationId xmlns:a16="http://schemas.microsoft.com/office/drawing/2014/main" id="{BD54A3F1-0650-4B1E-983A-F6EE59679E4D}"/>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267</xdr:row>
      <xdr:rowOff>119160</xdr:rowOff>
    </xdr:from>
    <xdr:ext cx="360" cy="216575"/>
    <xdr:pic>
      <xdr:nvPicPr>
        <xdr:cNvPr id="1907" name="6 Imagen">
          <a:extLst>
            <a:ext uri="{FF2B5EF4-FFF2-40B4-BE49-F238E27FC236}">
              <a16:creationId xmlns:a16="http://schemas.microsoft.com/office/drawing/2014/main" id="{15AD239B-08C0-424C-8E0D-E19E500B651B}"/>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266</xdr:row>
      <xdr:rowOff>124560</xdr:rowOff>
    </xdr:from>
    <xdr:ext cx="360" cy="254855"/>
    <xdr:pic>
      <xdr:nvPicPr>
        <xdr:cNvPr id="1908" name="6 Imagen">
          <a:extLst>
            <a:ext uri="{FF2B5EF4-FFF2-40B4-BE49-F238E27FC236}">
              <a16:creationId xmlns:a16="http://schemas.microsoft.com/office/drawing/2014/main" id="{8EED69AE-8DBF-4D2F-BCB3-7143C28E8269}"/>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266</xdr:row>
      <xdr:rowOff>119160</xdr:rowOff>
    </xdr:from>
    <xdr:ext cx="360" cy="216575"/>
    <xdr:pic>
      <xdr:nvPicPr>
        <xdr:cNvPr id="1909" name="6 Imagen">
          <a:extLst>
            <a:ext uri="{FF2B5EF4-FFF2-40B4-BE49-F238E27FC236}">
              <a16:creationId xmlns:a16="http://schemas.microsoft.com/office/drawing/2014/main" id="{02C8C4D3-087F-45B3-A606-2B464D2B7854}"/>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267</xdr:row>
      <xdr:rowOff>124560</xdr:rowOff>
    </xdr:from>
    <xdr:ext cx="360" cy="254855"/>
    <xdr:pic>
      <xdr:nvPicPr>
        <xdr:cNvPr id="1910" name="6 Imagen">
          <a:extLst>
            <a:ext uri="{FF2B5EF4-FFF2-40B4-BE49-F238E27FC236}">
              <a16:creationId xmlns:a16="http://schemas.microsoft.com/office/drawing/2014/main" id="{64E19826-D06C-4CE9-B0D0-ACA46C9A1106}"/>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267</xdr:row>
      <xdr:rowOff>119160</xdr:rowOff>
    </xdr:from>
    <xdr:ext cx="360" cy="216575"/>
    <xdr:pic>
      <xdr:nvPicPr>
        <xdr:cNvPr id="1911" name="6 Imagen">
          <a:extLst>
            <a:ext uri="{FF2B5EF4-FFF2-40B4-BE49-F238E27FC236}">
              <a16:creationId xmlns:a16="http://schemas.microsoft.com/office/drawing/2014/main" id="{53CDC649-2A97-409C-8B30-5DBD3EE0070A}"/>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267</xdr:row>
      <xdr:rowOff>124560</xdr:rowOff>
    </xdr:from>
    <xdr:ext cx="360" cy="254855"/>
    <xdr:pic>
      <xdr:nvPicPr>
        <xdr:cNvPr id="1912" name="6 Imagen">
          <a:extLst>
            <a:ext uri="{FF2B5EF4-FFF2-40B4-BE49-F238E27FC236}">
              <a16:creationId xmlns:a16="http://schemas.microsoft.com/office/drawing/2014/main" id="{A1439B38-4775-46F1-AE0D-F139846F9076}"/>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267</xdr:row>
      <xdr:rowOff>119160</xdr:rowOff>
    </xdr:from>
    <xdr:ext cx="360" cy="216575"/>
    <xdr:pic>
      <xdr:nvPicPr>
        <xdr:cNvPr id="1913" name="6 Imagen">
          <a:extLst>
            <a:ext uri="{FF2B5EF4-FFF2-40B4-BE49-F238E27FC236}">
              <a16:creationId xmlns:a16="http://schemas.microsoft.com/office/drawing/2014/main" id="{256418CA-E406-42C7-B6F5-4C6FBE6D8D3A}"/>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267</xdr:row>
      <xdr:rowOff>124560</xdr:rowOff>
    </xdr:from>
    <xdr:ext cx="360" cy="254855"/>
    <xdr:pic>
      <xdr:nvPicPr>
        <xdr:cNvPr id="1914" name="6 Imagen">
          <a:extLst>
            <a:ext uri="{FF2B5EF4-FFF2-40B4-BE49-F238E27FC236}">
              <a16:creationId xmlns:a16="http://schemas.microsoft.com/office/drawing/2014/main" id="{6C6585A5-0650-4D0D-B1AA-40C87ACE27D1}"/>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267</xdr:row>
      <xdr:rowOff>119160</xdr:rowOff>
    </xdr:from>
    <xdr:ext cx="360" cy="216575"/>
    <xdr:pic>
      <xdr:nvPicPr>
        <xdr:cNvPr id="1915" name="6 Imagen">
          <a:extLst>
            <a:ext uri="{FF2B5EF4-FFF2-40B4-BE49-F238E27FC236}">
              <a16:creationId xmlns:a16="http://schemas.microsoft.com/office/drawing/2014/main" id="{ACB66941-C74B-4808-BEF5-BE6822C6A42E}"/>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267</xdr:row>
      <xdr:rowOff>124560</xdr:rowOff>
    </xdr:from>
    <xdr:ext cx="360" cy="254855"/>
    <xdr:pic>
      <xdr:nvPicPr>
        <xdr:cNvPr id="1916" name="6 Imagen">
          <a:extLst>
            <a:ext uri="{FF2B5EF4-FFF2-40B4-BE49-F238E27FC236}">
              <a16:creationId xmlns:a16="http://schemas.microsoft.com/office/drawing/2014/main" id="{D1DBEB67-075B-4966-A830-353F2277E3B1}"/>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267</xdr:row>
      <xdr:rowOff>119160</xdr:rowOff>
    </xdr:from>
    <xdr:ext cx="360" cy="216575"/>
    <xdr:pic>
      <xdr:nvPicPr>
        <xdr:cNvPr id="1917" name="6 Imagen">
          <a:extLst>
            <a:ext uri="{FF2B5EF4-FFF2-40B4-BE49-F238E27FC236}">
              <a16:creationId xmlns:a16="http://schemas.microsoft.com/office/drawing/2014/main" id="{0BBC8748-7FE7-4CF2-9BB8-A2FC227603A2}"/>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267</xdr:row>
      <xdr:rowOff>124560</xdr:rowOff>
    </xdr:from>
    <xdr:ext cx="360" cy="254855"/>
    <xdr:pic>
      <xdr:nvPicPr>
        <xdr:cNvPr id="1918" name="6 Imagen">
          <a:extLst>
            <a:ext uri="{FF2B5EF4-FFF2-40B4-BE49-F238E27FC236}">
              <a16:creationId xmlns:a16="http://schemas.microsoft.com/office/drawing/2014/main" id="{081ED713-5F6E-480F-96EE-3C070F977602}"/>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267</xdr:row>
      <xdr:rowOff>119160</xdr:rowOff>
    </xdr:from>
    <xdr:ext cx="360" cy="216575"/>
    <xdr:pic>
      <xdr:nvPicPr>
        <xdr:cNvPr id="1919" name="6 Imagen">
          <a:extLst>
            <a:ext uri="{FF2B5EF4-FFF2-40B4-BE49-F238E27FC236}">
              <a16:creationId xmlns:a16="http://schemas.microsoft.com/office/drawing/2014/main" id="{929A0ED9-3143-4A04-A801-E5ADEE8E8136}"/>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267</xdr:row>
      <xdr:rowOff>124560</xdr:rowOff>
    </xdr:from>
    <xdr:ext cx="360" cy="254855"/>
    <xdr:pic>
      <xdr:nvPicPr>
        <xdr:cNvPr id="1920" name="6 Imagen">
          <a:extLst>
            <a:ext uri="{FF2B5EF4-FFF2-40B4-BE49-F238E27FC236}">
              <a16:creationId xmlns:a16="http://schemas.microsoft.com/office/drawing/2014/main" id="{CC862143-9064-4753-86D0-DB529C165432}"/>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267</xdr:row>
      <xdr:rowOff>119160</xdr:rowOff>
    </xdr:from>
    <xdr:ext cx="360" cy="216575"/>
    <xdr:pic>
      <xdr:nvPicPr>
        <xdr:cNvPr id="1921" name="6 Imagen">
          <a:extLst>
            <a:ext uri="{FF2B5EF4-FFF2-40B4-BE49-F238E27FC236}">
              <a16:creationId xmlns:a16="http://schemas.microsoft.com/office/drawing/2014/main" id="{D3B915EC-E26C-4BAF-BD5C-E3ACC0E6CB46}"/>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267</xdr:row>
      <xdr:rowOff>124560</xdr:rowOff>
    </xdr:from>
    <xdr:ext cx="360" cy="254855"/>
    <xdr:pic>
      <xdr:nvPicPr>
        <xdr:cNvPr id="1922" name="6 Imagen">
          <a:extLst>
            <a:ext uri="{FF2B5EF4-FFF2-40B4-BE49-F238E27FC236}">
              <a16:creationId xmlns:a16="http://schemas.microsoft.com/office/drawing/2014/main" id="{F9BBE803-13CE-4995-962E-5761B89F1D31}"/>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267</xdr:row>
      <xdr:rowOff>119160</xdr:rowOff>
    </xdr:from>
    <xdr:ext cx="360" cy="216575"/>
    <xdr:pic>
      <xdr:nvPicPr>
        <xdr:cNvPr id="1923" name="6 Imagen">
          <a:extLst>
            <a:ext uri="{FF2B5EF4-FFF2-40B4-BE49-F238E27FC236}">
              <a16:creationId xmlns:a16="http://schemas.microsoft.com/office/drawing/2014/main" id="{EA833A4E-440C-4D73-BBB1-559AC061CE3B}"/>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268</xdr:row>
      <xdr:rowOff>124560</xdr:rowOff>
    </xdr:from>
    <xdr:ext cx="360" cy="254855"/>
    <xdr:pic>
      <xdr:nvPicPr>
        <xdr:cNvPr id="1924" name="6 Imagen">
          <a:extLst>
            <a:ext uri="{FF2B5EF4-FFF2-40B4-BE49-F238E27FC236}">
              <a16:creationId xmlns:a16="http://schemas.microsoft.com/office/drawing/2014/main" id="{31B0821C-0D5B-446F-AE39-B3F1B5C74747}"/>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268</xdr:row>
      <xdr:rowOff>119160</xdr:rowOff>
    </xdr:from>
    <xdr:ext cx="360" cy="216575"/>
    <xdr:pic>
      <xdr:nvPicPr>
        <xdr:cNvPr id="1925" name="6 Imagen">
          <a:extLst>
            <a:ext uri="{FF2B5EF4-FFF2-40B4-BE49-F238E27FC236}">
              <a16:creationId xmlns:a16="http://schemas.microsoft.com/office/drawing/2014/main" id="{95630AEF-6F42-4B66-9185-16F9D781EE1D}"/>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267</xdr:row>
      <xdr:rowOff>124560</xdr:rowOff>
    </xdr:from>
    <xdr:ext cx="360" cy="254855"/>
    <xdr:pic>
      <xdr:nvPicPr>
        <xdr:cNvPr id="1926" name="6 Imagen">
          <a:extLst>
            <a:ext uri="{FF2B5EF4-FFF2-40B4-BE49-F238E27FC236}">
              <a16:creationId xmlns:a16="http://schemas.microsoft.com/office/drawing/2014/main" id="{1324FCA5-283A-4B5A-ABB5-A2F6F9F8BFAF}"/>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267</xdr:row>
      <xdr:rowOff>119160</xdr:rowOff>
    </xdr:from>
    <xdr:ext cx="360" cy="216575"/>
    <xdr:pic>
      <xdr:nvPicPr>
        <xdr:cNvPr id="1927" name="6 Imagen">
          <a:extLst>
            <a:ext uri="{FF2B5EF4-FFF2-40B4-BE49-F238E27FC236}">
              <a16:creationId xmlns:a16="http://schemas.microsoft.com/office/drawing/2014/main" id="{31488596-075D-4336-AD0D-B27FFD54F48C}"/>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268</xdr:row>
      <xdr:rowOff>124560</xdr:rowOff>
    </xdr:from>
    <xdr:ext cx="360" cy="254855"/>
    <xdr:pic>
      <xdr:nvPicPr>
        <xdr:cNvPr id="1928" name="6 Imagen">
          <a:extLst>
            <a:ext uri="{FF2B5EF4-FFF2-40B4-BE49-F238E27FC236}">
              <a16:creationId xmlns:a16="http://schemas.microsoft.com/office/drawing/2014/main" id="{2F0E03CF-DB60-41A6-9FEB-1661DB86F91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268</xdr:row>
      <xdr:rowOff>119160</xdr:rowOff>
    </xdr:from>
    <xdr:ext cx="360" cy="216575"/>
    <xdr:pic>
      <xdr:nvPicPr>
        <xdr:cNvPr id="1929" name="6 Imagen">
          <a:extLst>
            <a:ext uri="{FF2B5EF4-FFF2-40B4-BE49-F238E27FC236}">
              <a16:creationId xmlns:a16="http://schemas.microsoft.com/office/drawing/2014/main" id="{E91265F0-B185-44D6-8D77-628B525AAFF7}"/>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268</xdr:row>
      <xdr:rowOff>124560</xdr:rowOff>
    </xdr:from>
    <xdr:ext cx="360" cy="254855"/>
    <xdr:pic>
      <xdr:nvPicPr>
        <xdr:cNvPr id="1930" name="6 Imagen">
          <a:extLst>
            <a:ext uri="{FF2B5EF4-FFF2-40B4-BE49-F238E27FC236}">
              <a16:creationId xmlns:a16="http://schemas.microsoft.com/office/drawing/2014/main" id="{C2DCCCC2-3A3A-4449-956C-4F11C1BA521C}"/>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268</xdr:row>
      <xdr:rowOff>119160</xdr:rowOff>
    </xdr:from>
    <xdr:ext cx="360" cy="216575"/>
    <xdr:pic>
      <xdr:nvPicPr>
        <xdr:cNvPr id="1931" name="6 Imagen">
          <a:extLst>
            <a:ext uri="{FF2B5EF4-FFF2-40B4-BE49-F238E27FC236}">
              <a16:creationId xmlns:a16="http://schemas.microsoft.com/office/drawing/2014/main" id="{7912D1E3-F425-4544-A545-BE2BC73AC2F8}"/>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268</xdr:row>
      <xdr:rowOff>124560</xdr:rowOff>
    </xdr:from>
    <xdr:ext cx="360" cy="254855"/>
    <xdr:pic>
      <xdr:nvPicPr>
        <xdr:cNvPr id="1932" name="6 Imagen">
          <a:extLst>
            <a:ext uri="{FF2B5EF4-FFF2-40B4-BE49-F238E27FC236}">
              <a16:creationId xmlns:a16="http://schemas.microsoft.com/office/drawing/2014/main" id="{64555C90-D6DC-4452-87CC-622062E2E30F}"/>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268</xdr:row>
      <xdr:rowOff>119160</xdr:rowOff>
    </xdr:from>
    <xdr:ext cx="360" cy="216575"/>
    <xdr:pic>
      <xdr:nvPicPr>
        <xdr:cNvPr id="1933" name="6 Imagen">
          <a:extLst>
            <a:ext uri="{FF2B5EF4-FFF2-40B4-BE49-F238E27FC236}">
              <a16:creationId xmlns:a16="http://schemas.microsoft.com/office/drawing/2014/main" id="{90B3702B-C809-4B36-A447-9E08758E69D1}"/>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268</xdr:row>
      <xdr:rowOff>124560</xdr:rowOff>
    </xdr:from>
    <xdr:ext cx="360" cy="254855"/>
    <xdr:pic>
      <xdr:nvPicPr>
        <xdr:cNvPr id="1934" name="6 Imagen">
          <a:extLst>
            <a:ext uri="{FF2B5EF4-FFF2-40B4-BE49-F238E27FC236}">
              <a16:creationId xmlns:a16="http://schemas.microsoft.com/office/drawing/2014/main" id="{39A128E2-D664-4415-8EE1-5E24F5F60C41}"/>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268</xdr:row>
      <xdr:rowOff>119160</xdr:rowOff>
    </xdr:from>
    <xdr:ext cx="360" cy="216575"/>
    <xdr:pic>
      <xdr:nvPicPr>
        <xdr:cNvPr id="1935" name="6 Imagen">
          <a:extLst>
            <a:ext uri="{FF2B5EF4-FFF2-40B4-BE49-F238E27FC236}">
              <a16:creationId xmlns:a16="http://schemas.microsoft.com/office/drawing/2014/main" id="{377BDB68-7526-4BDD-9748-8677DEF75584}"/>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268</xdr:row>
      <xdr:rowOff>124560</xdr:rowOff>
    </xdr:from>
    <xdr:ext cx="360" cy="254855"/>
    <xdr:pic>
      <xdr:nvPicPr>
        <xdr:cNvPr id="1936" name="6 Imagen">
          <a:extLst>
            <a:ext uri="{FF2B5EF4-FFF2-40B4-BE49-F238E27FC236}">
              <a16:creationId xmlns:a16="http://schemas.microsoft.com/office/drawing/2014/main" id="{D44C2CCE-732C-4C7F-9C46-27678E0554EF}"/>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268</xdr:row>
      <xdr:rowOff>119160</xdr:rowOff>
    </xdr:from>
    <xdr:ext cx="360" cy="216575"/>
    <xdr:pic>
      <xdr:nvPicPr>
        <xdr:cNvPr id="1937" name="6 Imagen">
          <a:extLst>
            <a:ext uri="{FF2B5EF4-FFF2-40B4-BE49-F238E27FC236}">
              <a16:creationId xmlns:a16="http://schemas.microsoft.com/office/drawing/2014/main" id="{315B86D5-836A-4F30-87C0-04996573790A}"/>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268</xdr:row>
      <xdr:rowOff>124560</xdr:rowOff>
    </xdr:from>
    <xdr:ext cx="360" cy="254855"/>
    <xdr:pic>
      <xdr:nvPicPr>
        <xdr:cNvPr id="1938" name="6 Imagen">
          <a:extLst>
            <a:ext uri="{FF2B5EF4-FFF2-40B4-BE49-F238E27FC236}">
              <a16:creationId xmlns:a16="http://schemas.microsoft.com/office/drawing/2014/main" id="{8FC74E71-BCB1-475E-9CBE-F956C5A64069}"/>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268</xdr:row>
      <xdr:rowOff>119160</xdr:rowOff>
    </xdr:from>
    <xdr:ext cx="360" cy="216575"/>
    <xdr:pic>
      <xdr:nvPicPr>
        <xdr:cNvPr id="1939" name="6 Imagen">
          <a:extLst>
            <a:ext uri="{FF2B5EF4-FFF2-40B4-BE49-F238E27FC236}">
              <a16:creationId xmlns:a16="http://schemas.microsoft.com/office/drawing/2014/main" id="{E6523156-A516-4F40-AD49-C9E08F75833E}"/>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268</xdr:row>
      <xdr:rowOff>124560</xdr:rowOff>
    </xdr:from>
    <xdr:ext cx="360" cy="254855"/>
    <xdr:pic>
      <xdr:nvPicPr>
        <xdr:cNvPr id="1940" name="6 Imagen">
          <a:extLst>
            <a:ext uri="{FF2B5EF4-FFF2-40B4-BE49-F238E27FC236}">
              <a16:creationId xmlns:a16="http://schemas.microsoft.com/office/drawing/2014/main" id="{3998ADB7-01E4-452E-9E34-DC69C4FE1EE7}"/>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268</xdr:row>
      <xdr:rowOff>119160</xdr:rowOff>
    </xdr:from>
    <xdr:ext cx="360" cy="216575"/>
    <xdr:pic>
      <xdr:nvPicPr>
        <xdr:cNvPr id="1941" name="6 Imagen">
          <a:extLst>
            <a:ext uri="{FF2B5EF4-FFF2-40B4-BE49-F238E27FC236}">
              <a16:creationId xmlns:a16="http://schemas.microsoft.com/office/drawing/2014/main" id="{DB47A58A-C429-496C-9F27-61765D2B7471}"/>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269</xdr:row>
      <xdr:rowOff>124560</xdr:rowOff>
    </xdr:from>
    <xdr:ext cx="360" cy="254855"/>
    <xdr:pic>
      <xdr:nvPicPr>
        <xdr:cNvPr id="1942" name="6 Imagen">
          <a:extLst>
            <a:ext uri="{FF2B5EF4-FFF2-40B4-BE49-F238E27FC236}">
              <a16:creationId xmlns:a16="http://schemas.microsoft.com/office/drawing/2014/main" id="{EC864EDD-E505-4EB3-9976-9EFB22EEA95A}"/>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269</xdr:row>
      <xdr:rowOff>119160</xdr:rowOff>
    </xdr:from>
    <xdr:ext cx="360" cy="216575"/>
    <xdr:pic>
      <xdr:nvPicPr>
        <xdr:cNvPr id="1943" name="6 Imagen">
          <a:extLst>
            <a:ext uri="{FF2B5EF4-FFF2-40B4-BE49-F238E27FC236}">
              <a16:creationId xmlns:a16="http://schemas.microsoft.com/office/drawing/2014/main" id="{DD02B1FA-E3A3-48DE-B09A-2097B881827B}"/>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268</xdr:row>
      <xdr:rowOff>124560</xdr:rowOff>
    </xdr:from>
    <xdr:ext cx="360" cy="254855"/>
    <xdr:pic>
      <xdr:nvPicPr>
        <xdr:cNvPr id="1944" name="6 Imagen">
          <a:extLst>
            <a:ext uri="{FF2B5EF4-FFF2-40B4-BE49-F238E27FC236}">
              <a16:creationId xmlns:a16="http://schemas.microsoft.com/office/drawing/2014/main" id="{6DAAB741-BCB2-4004-9B86-BA439FB0A52E}"/>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268</xdr:row>
      <xdr:rowOff>119160</xdr:rowOff>
    </xdr:from>
    <xdr:ext cx="360" cy="216575"/>
    <xdr:pic>
      <xdr:nvPicPr>
        <xdr:cNvPr id="1945" name="6 Imagen">
          <a:extLst>
            <a:ext uri="{FF2B5EF4-FFF2-40B4-BE49-F238E27FC236}">
              <a16:creationId xmlns:a16="http://schemas.microsoft.com/office/drawing/2014/main" id="{6DB88CE6-56AA-43F1-B04C-369BB89E0C23}"/>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269</xdr:row>
      <xdr:rowOff>124560</xdr:rowOff>
    </xdr:from>
    <xdr:ext cx="360" cy="254855"/>
    <xdr:pic>
      <xdr:nvPicPr>
        <xdr:cNvPr id="1946" name="6 Imagen">
          <a:extLst>
            <a:ext uri="{FF2B5EF4-FFF2-40B4-BE49-F238E27FC236}">
              <a16:creationId xmlns:a16="http://schemas.microsoft.com/office/drawing/2014/main" id="{0ECD05ED-7BC3-4D1F-BA53-2CC082E6B0D8}"/>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269</xdr:row>
      <xdr:rowOff>119160</xdr:rowOff>
    </xdr:from>
    <xdr:ext cx="360" cy="216575"/>
    <xdr:pic>
      <xdr:nvPicPr>
        <xdr:cNvPr id="1947" name="6 Imagen">
          <a:extLst>
            <a:ext uri="{FF2B5EF4-FFF2-40B4-BE49-F238E27FC236}">
              <a16:creationId xmlns:a16="http://schemas.microsoft.com/office/drawing/2014/main" id="{31F23890-0213-45BC-858A-49BC01FF9E2D}"/>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269</xdr:row>
      <xdr:rowOff>124560</xdr:rowOff>
    </xdr:from>
    <xdr:ext cx="360" cy="254855"/>
    <xdr:pic>
      <xdr:nvPicPr>
        <xdr:cNvPr id="1948" name="6 Imagen">
          <a:extLst>
            <a:ext uri="{FF2B5EF4-FFF2-40B4-BE49-F238E27FC236}">
              <a16:creationId xmlns:a16="http://schemas.microsoft.com/office/drawing/2014/main" id="{D295AC46-A640-49CA-A4B9-7C97DC25D862}"/>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269</xdr:row>
      <xdr:rowOff>119160</xdr:rowOff>
    </xdr:from>
    <xdr:ext cx="360" cy="216575"/>
    <xdr:pic>
      <xdr:nvPicPr>
        <xdr:cNvPr id="1949" name="6 Imagen">
          <a:extLst>
            <a:ext uri="{FF2B5EF4-FFF2-40B4-BE49-F238E27FC236}">
              <a16:creationId xmlns:a16="http://schemas.microsoft.com/office/drawing/2014/main" id="{D758370A-9A6B-48D1-B51E-5533B3AB0B2F}"/>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269</xdr:row>
      <xdr:rowOff>124560</xdr:rowOff>
    </xdr:from>
    <xdr:ext cx="360" cy="254855"/>
    <xdr:pic>
      <xdr:nvPicPr>
        <xdr:cNvPr id="1950" name="6 Imagen">
          <a:extLst>
            <a:ext uri="{FF2B5EF4-FFF2-40B4-BE49-F238E27FC236}">
              <a16:creationId xmlns:a16="http://schemas.microsoft.com/office/drawing/2014/main" id="{FBF70F18-4AFB-49C3-9D7D-510612056892}"/>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269</xdr:row>
      <xdr:rowOff>119160</xdr:rowOff>
    </xdr:from>
    <xdr:ext cx="360" cy="216575"/>
    <xdr:pic>
      <xdr:nvPicPr>
        <xdr:cNvPr id="1951" name="6 Imagen">
          <a:extLst>
            <a:ext uri="{FF2B5EF4-FFF2-40B4-BE49-F238E27FC236}">
              <a16:creationId xmlns:a16="http://schemas.microsoft.com/office/drawing/2014/main" id="{6E020218-E877-4C14-A115-F47E13833C5F}"/>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269</xdr:row>
      <xdr:rowOff>124560</xdr:rowOff>
    </xdr:from>
    <xdr:ext cx="360" cy="254855"/>
    <xdr:pic>
      <xdr:nvPicPr>
        <xdr:cNvPr id="1952" name="6 Imagen">
          <a:extLst>
            <a:ext uri="{FF2B5EF4-FFF2-40B4-BE49-F238E27FC236}">
              <a16:creationId xmlns:a16="http://schemas.microsoft.com/office/drawing/2014/main" id="{434541E3-D336-4BBF-9D28-D0988D2B6481}"/>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269</xdr:row>
      <xdr:rowOff>119160</xdr:rowOff>
    </xdr:from>
    <xdr:ext cx="360" cy="216575"/>
    <xdr:pic>
      <xdr:nvPicPr>
        <xdr:cNvPr id="1953" name="6 Imagen">
          <a:extLst>
            <a:ext uri="{FF2B5EF4-FFF2-40B4-BE49-F238E27FC236}">
              <a16:creationId xmlns:a16="http://schemas.microsoft.com/office/drawing/2014/main" id="{0FF92CF9-6B8A-439D-AD33-E7B75705B3A3}"/>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269</xdr:row>
      <xdr:rowOff>124560</xdr:rowOff>
    </xdr:from>
    <xdr:ext cx="360" cy="254855"/>
    <xdr:pic>
      <xdr:nvPicPr>
        <xdr:cNvPr id="1954" name="6 Imagen">
          <a:extLst>
            <a:ext uri="{FF2B5EF4-FFF2-40B4-BE49-F238E27FC236}">
              <a16:creationId xmlns:a16="http://schemas.microsoft.com/office/drawing/2014/main" id="{1343A269-9BB0-400D-B348-E68D24943DAB}"/>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269</xdr:row>
      <xdr:rowOff>119160</xdr:rowOff>
    </xdr:from>
    <xdr:ext cx="360" cy="216575"/>
    <xdr:pic>
      <xdr:nvPicPr>
        <xdr:cNvPr id="1955" name="6 Imagen">
          <a:extLst>
            <a:ext uri="{FF2B5EF4-FFF2-40B4-BE49-F238E27FC236}">
              <a16:creationId xmlns:a16="http://schemas.microsoft.com/office/drawing/2014/main" id="{C74E17D9-978A-4AF5-B2CA-B2A1764914B8}"/>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269</xdr:row>
      <xdr:rowOff>124560</xdr:rowOff>
    </xdr:from>
    <xdr:ext cx="360" cy="254855"/>
    <xdr:pic>
      <xdr:nvPicPr>
        <xdr:cNvPr id="1956" name="6 Imagen">
          <a:extLst>
            <a:ext uri="{FF2B5EF4-FFF2-40B4-BE49-F238E27FC236}">
              <a16:creationId xmlns:a16="http://schemas.microsoft.com/office/drawing/2014/main" id="{D99F0E77-A023-468F-A444-EAD87EFB662B}"/>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269</xdr:row>
      <xdr:rowOff>119160</xdr:rowOff>
    </xdr:from>
    <xdr:ext cx="360" cy="216575"/>
    <xdr:pic>
      <xdr:nvPicPr>
        <xdr:cNvPr id="1957" name="6 Imagen">
          <a:extLst>
            <a:ext uri="{FF2B5EF4-FFF2-40B4-BE49-F238E27FC236}">
              <a16:creationId xmlns:a16="http://schemas.microsoft.com/office/drawing/2014/main" id="{080F5ACF-D270-415F-97B4-D8214E43CB32}"/>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269</xdr:row>
      <xdr:rowOff>124560</xdr:rowOff>
    </xdr:from>
    <xdr:ext cx="360" cy="254855"/>
    <xdr:pic>
      <xdr:nvPicPr>
        <xdr:cNvPr id="1958" name="6 Imagen">
          <a:extLst>
            <a:ext uri="{FF2B5EF4-FFF2-40B4-BE49-F238E27FC236}">
              <a16:creationId xmlns:a16="http://schemas.microsoft.com/office/drawing/2014/main" id="{E8A0CA76-2C1B-4E2D-BBD8-E622D84EF4B7}"/>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269</xdr:row>
      <xdr:rowOff>119160</xdr:rowOff>
    </xdr:from>
    <xdr:ext cx="360" cy="216575"/>
    <xdr:pic>
      <xdr:nvPicPr>
        <xdr:cNvPr id="1959" name="6 Imagen">
          <a:extLst>
            <a:ext uri="{FF2B5EF4-FFF2-40B4-BE49-F238E27FC236}">
              <a16:creationId xmlns:a16="http://schemas.microsoft.com/office/drawing/2014/main" id="{E2D56F60-93EF-4F90-B4EF-DD4A048D8D61}"/>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1960" name="6 Imagen">
          <a:extLst>
            <a:ext uri="{FF2B5EF4-FFF2-40B4-BE49-F238E27FC236}">
              <a16:creationId xmlns:a16="http://schemas.microsoft.com/office/drawing/2014/main" id="{BD86FD39-4952-46F5-B506-2930FC230C3C}"/>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1961" name="6 Imagen">
          <a:extLst>
            <a:ext uri="{FF2B5EF4-FFF2-40B4-BE49-F238E27FC236}">
              <a16:creationId xmlns:a16="http://schemas.microsoft.com/office/drawing/2014/main" id="{24557FB2-DDBB-445B-A24C-DBB127EC0174}"/>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269</xdr:row>
      <xdr:rowOff>124560</xdr:rowOff>
    </xdr:from>
    <xdr:ext cx="360" cy="254855"/>
    <xdr:pic>
      <xdr:nvPicPr>
        <xdr:cNvPr id="1962" name="6 Imagen">
          <a:extLst>
            <a:ext uri="{FF2B5EF4-FFF2-40B4-BE49-F238E27FC236}">
              <a16:creationId xmlns:a16="http://schemas.microsoft.com/office/drawing/2014/main" id="{3BB8741A-567E-4882-A827-4FA4EBC16C27}"/>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269</xdr:row>
      <xdr:rowOff>119160</xdr:rowOff>
    </xdr:from>
    <xdr:ext cx="360" cy="216575"/>
    <xdr:pic>
      <xdr:nvPicPr>
        <xdr:cNvPr id="1963" name="6 Imagen">
          <a:extLst>
            <a:ext uri="{FF2B5EF4-FFF2-40B4-BE49-F238E27FC236}">
              <a16:creationId xmlns:a16="http://schemas.microsoft.com/office/drawing/2014/main" id="{0998E2A0-A215-42B7-A764-2779CDB696FF}"/>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964" name="6 Imagen">
          <a:extLst>
            <a:ext uri="{FF2B5EF4-FFF2-40B4-BE49-F238E27FC236}">
              <a16:creationId xmlns:a16="http://schemas.microsoft.com/office/drawing/2014/main" id="{0CD7543C-BED3-402B-AF71-70A3F8C68AB3}"/>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965" name="6 Imagen">
          <a:extLst>
            <a:ext uri="{FF2B5EF4-FFF2-40B4-BE49-F238E27FC236}">
              <a16:creationId xmlns:a16="http://schemas.microsoft.com/office/drawing/2014/main" id="{2D0AD034-34C0-4891-BB03-5222DCDB117F}"/>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966" name="6 Imagen">
          <a:extLst>
            <a:ext uri="{FF2B5EF4-FFF2-40B4-BE49-F238E27FC236}">
              <a16:creationId xmlns:a16="http://schemas.microsoft.com/office/drawing/2014/main" id="{EBF18CD5-DD79-4642-AF33-CADCCFEFAA4D}"/>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967" name="6 Imagen">
          <a:extLst>
            <a:ext uri="{FF2B5EF4-FFF2-40B4-BE49-F238E27FC236}">
              <a16:creationId xmlns:a16="http://schemas.microsoft.com/office/drawing/2014/main" id="{5197A85C-5ACA-4B2A-8232-FD2B026F74F1}"/>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1968" name="6 Imagen">
          <a:extLst>
            <a:ext uri="{FF2B5EF4-FFF2-40B4-BE49-F238E27FC236}">
              <a16:creationId xmlns:a16="http://schemas.microsoft.com/office/drawing/2014/main" id="{637F98E9-EA65-48B6-A90C-1E2D91A47B62}"/>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1969" name="6 Imagen">
          <a:extLst>
            <a:ext uri="{FF2B5EF4-FFF2-40B4-BE49-F238E27FC236}">
              <a16:creationId xmlns:a16="http://schemas.microsoft.com/office/drawing/2014/main" id="{1A5E9B7D-3858-4D78-928E-2E7AC9A83A93}"/>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970" name="6 Imagen">
          <a:extLst>
            <a:ext uri="{FF2B5EF4-FFF2-40B4-BE49-F238E27FC236}">
              <a16:creationId xmlns:a16="http://schemas.microsoft.com/office/drawing/2014/main" id="{E73E3E81-A247-4491-886B-D3EAF8F12A16}"/>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971" name="6 Imagen">
          <a:extLst>
            <a:ext uri="{FF2B5EF4-FFF2-40B4-BE49-F238E27FC236}">
              <a16:creationId xmlns:a16="http://schemas.microsoft.com/office/drawing/2014/main" id="{AE76803E-3607-4CF4-965E-BF43B55A030D}"/>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1972" name="6 Imagen">
          <a:extLst>
            <a:ext uri="{FF2B5EF4-FFF2-40B4-BE49-F238E27FC236}">
              <a16:creationId xmlns:a16="http://schemas.microsoft.com/office/drawing/2014/main" id="{9CBFC4AF-DC94-4A5A-8932-6EC67E8FD039}"/>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1973" name="6 Imagen">
          <a:extLst>
            <a:ext uri="{FF2B5EF4-FFF2-40B4-BE49-F238E27FC236}">
              <a16:creationId xmlns:a16="http://schemas.microsoft.com/office/drawing/2014/main" id="{B3F398A1-CBC4-4EB1-BADC-8FE2046CAB30}"/>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974" name="6 Imagen">
          <a:extLst>
            <a:ext uri="{FF2B5EF4-FFF2-40B4-BE49-F238E27FC236}">
              <a16:creationId xmlns:a16="http://schemas.microsoft.com/office/drawing/2014/main" id="{3AB15635-5B61-4628-9816-762FA352A4B4}"/>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975" name="6 Imagen">
          <a:extLst>
            <a:ext uri="{FF2B5EF4-FFF2-40B4-BE49-F238E27FC236}">
              <a16:creationId xmlns:a16="http://schemas.microsoft.com/office/drawing/2014/main" id="{98EBFF87-753A-4580-9C68-62D86F67CC03}"/>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270</xdr:row>
      <xdr:rowOff>124560</xdr:rowOff>
    </xdr:from>
    <xdr:ext cx="360" cy="254855"/>
    <xdr:pic>
      <xdr:nvPicPr>
        <xdr:cNvPr id="1976" name="6 Imagen">
          <a:extLst>
            <a:ext uri="{FF2B5EF4-FFF2-40B4-BE49-F238E27FC236}">
              <a16:creationId xmlns:a16="http://schemas.microsoft.com/office/drawing/2014/main" id="{5276DAC6-85D0-4FAA-8CD9-7A22687584C6}"/>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270</xdr:row>
      <xdr:rowOff>119160</xdr:rowOff>
    </xdr:from>
    <xdr:ext cx="360" cy="216575"/>
    <xdr:pic>
      <xdr:nvPicPr>
        <xdr:cNvPr id="1977" name="6 Imagen">
          <a:extLst>
            <a:ext uri="{FF2B5EF4-FFF2-40B4-BE49-F238E27FC236}">
              <a16:creationId xmlns:a16="http://schemas.microsoft.com/office/drawing/2014/main" id="{3502328F-3D14-4C39-9B92-353AC718B9EE}"/>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1978" name="6 Imagen">
          <a:extLst>
            <a:ext uri="{FF2B5EF4-FFF2-40B4-BE49-F238E27FC236}">
              <a16:creationId xmlns:a16="http://schemas.microsoft.com/office/drawing/2014/main" id="{4DB7E197-1477-4FCB-ACBE-36111F074C84}"/>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1979" name="6 Imagen">
          <a:extLst>
            <a:ext uri="{FF2B5EF4-FFF2-40B4-BE49-F238E27FC236}">
              <a16:creationId xmlns:a16="http://schemas.microsoft.com/office/drawing/2014/main" id="{8388786E-9BEA-4B24-91F6-A38E06639419}"/>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270</xdr:row>
      <xdr:rowOff>124560</xdr:rowOff>
    </xdr:from>
    <xdr:ext cx="360" cy="254855"/>
    <xdr:pic>
      <xdr:nvPicPr>
        <xdr:cNvPr id="1980" name="6 Imagen">
          <a:extLst>
            <a:ext uri="{FF2B5EF4-FFF2-40B4-BE49-F238E27FC236}">
              <a16:creationId xmlns:a16="http://schemas.microsoft.com/office/drawing/2014/main" id="{15690E45-3585-483C-AC1E-BB5FA93D8E1D}"/>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270</xdr:row>
      <xdr:rowOff>119160</xdr:rowOff>
    </xdr:from>
    <xdr:ext cx="360" cy="216575"/>
    <xdr:pic>
      <xdr:nvPicPr>
        <xdr:cNvPr id="1981" name="6 Imagen">
          <a:extLst>
            <a:ext uri="{FF2B5EF4-FFF2-40B4-BE49-F238E27FC236}">
              <a16:creationId xmlns:a16="http://schemas.microsoft.com/office/drawing/2014/main" id="{B2ACB1ED-58C9-4632-A5C4-BFAA576CBA48}"/>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982" name="6 Imagen">
          <a:extLst>
            <a:ext uri="{FF2B5EF4-FFF2-40B4-BE49-F238E27FC236}">
              <a16:creationId xmlns:a16="http://schemas.microsoft.com/office/drawing/2014/main" id="{C72CF039-BDAA-42DC-AE99-D2523F8A3B80}"/>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983" name="6 Imagen">
          <a:extLst>
            <a:ext uri="{FF2B5EF4-FFF2-40B4-BE49-F238E27FC236}">
              <a16:creationId xmlns:a16="http://schemas.microsoft.com/office/drawing/2014/main" id="{3DC1C40C-11FD-4702-B8B5-CB812B655D8B}"/>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984" name="6 Imagen">
          <a:extLst>
            <a:ext uri="{FF2B5EF4-FFF2-40B4-BE49-F238E27FC236}">
              <a16:creationId xmlns:a16="http://schemas.microsoft.com/office/drawing/2014/main" id="{82FE4C74-EA3F-4D05-8E70-4C6A936A9EA9}"/>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985" name="6 Imagen">
          <a:extLst>
            <a:ext uri="{FF2B5EF4-FFF2-40B4-BE49-F238E27FC236}">
              <a16:creationId xmlns:a16="http://schemas.microsoft.com/office/drawing/2014/main" id="{878679BE-4192-4C1C-88DF-33E000EEE390}"/>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1986" name="6 Imagen">
          <a:extLst>
            <a:ext uri="{FF2B5EF4-FFF2-40B4-BE49-F238E27FC236}">
              <a16:creationId xmlns:a16="http://schemas.microsoft.com/office/drawing/2014/main" id="{40336BC5-8D43-4A85-94EC-613A009EF1E0}"/>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1987" name="6 Imagen">
          <a:extLst>
            <a:ext uri="{FF2B5EF4-FFF2-40B4-BE49-F238E27FC236}">
              <a16:creationId xmlns:a16="http://schemas.microsoft.com/office/drawing/2014/main" id="{B6D07602-D970-4471-9BB3-47E2B4C40421}"/>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988" name="6 Imagen">
          <a:extLst>
            <a:ext uri="{FF2B5EF4-FFF2-40B4-BE49-F238E27FC236}">
              <a16:creationId xmlns:a16="http://schemas.microsoft.com/office/drawing/2014/main" id="{26BFEF1C-D460-4BC0-8BFD-F8BCA99169B3}"/>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989" name="6 Imagen">
          <a:extLst>
            <a:ext uri="{FF2B5EF4-FFF2-40B4-BE49-F238E27FC236}">
              <a16:creationId xmlns:a16="http://schemas.microsoft.com/office/drawing/2014/main" id="{907C3BA5-C9FB-4E3E-B204-1279F3CEE8E6}"/>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1990" name="6 Imagen">
          <a:extLst>
            <a:ext uri="{FF2B5EF4-FFF2-40B4-BE49-F238E27FC236}">
              <a16:creationId xmlns:a16="http://schemas.microsoft.com/office/drawing/2014/main" id="{5FCCCA61-6308-42AE-9439-21D6FBB9B404}"/>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1991" name="6 Imagen">
          <a:extLst>
            <a:ext uri="{FF2B5EF4-FFF2-40B4-BE49-F238E27FC236}">
              <a16:creationId xmlns:a16="http://schemas.microsoft.com/office/drawing/2014/main" id="{4A858D2B-C21D-4C97-B4CA-1E97504DF425}"/>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992" name="6 Imagen">
          <a:extLst>
            <a:ext uri="{FF2B5EF4-FFF2-40B4-BE49-F238E27FC236}">
              <a16:creationId xmlns:a16="http://schemas.microsoft.com/office/drawing/2014/main" id="{6025D1A3-5822-4E5A-9A2F-8FE493EE6ED9}"/>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993" name="6 Imagen">
          <a:extLst>
            <a:ext uri="{FF2B5EF4-FFF2-40B4-BE49-F238E27FC236}">
              <a16:creationId xmlns:a16="http://schemas.microsoft.com/office/drawing/2014/main" id="{9535E838-0203-4B0B-B57D-8A6531E404AD}"/>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271</xdr:row>
      <xdr:rowOff>124560</xdr:rowOff>
    </xdr:from>
    <xdr:ext cx="360" cy="254855"/>
    <xdr:pic>
      <xdr:nvPicPr>
        <xdr:cNvPr id="1994" name="6 Imagen">
          <a:extLst>
            <a:ext uri="{FF2B5EF4-FFF2-40B4-BE49-F238E27FC236}">
              <a16:creationId xmlns:a16="http://schemas.microsoft.com/office/drawing/2014/main" id="{6CCCD06D-351F-44FB-91AD-F58200B2D785}"/>
            </a:ext>
          </a:extLst>
        </xdr:cNvPr>
        <xdr:cNvPicPr/>
      </xdr:nvPicPr>
      <xdr:blipFill>
        <a:blip xmlns:r="http://schemas.openxmlformats.org/officeDocument/2006/relationships" r:embed="rId1"/>
        <a:stretch/>
      </xdr:blipFill>
      <xdr:spPr>
        <a:xfrm>
          <a:off x="7232073" y="57662487"/>
          <a:ext cx="360" cy="254855"/>
        </a:xfrm>
        <a:prstGeom prst="rect">
          <a:avLst/>
        </a:prstGeom>
        <a:ln>
          <a:noFill/>
        </a:ln>
      </xdr:spPr>
    </xdr:pic>
    <xdr:clientData/>
  </xdr:oneCellAnchor>
  <xdr:oneCellAnchor>
    <xdr:from>
      <xdr:col>6</xdr:col>
      <xdr:colOff>0</xdr:colOff>
      <xdr:row>271</xdr:row>
      <xdr:rowOff>119160</xdr:rowOff>
    </xdr:from>
    <xdr:ext cx="360" cy="216575"/>
    <xdr:pic>
      <xdr:nvPicPr>
        <xdr:cNvPr id="1995" name="6 Imagen">
          <a:extLst>
            <a:ext uri="{FF2B5EF4-FFF2-40B4-BE49-F238E27FC236}">
              <a16:creationId xmlns:a16="http://schemas.microsoft.com/office/drawing/2014/main" id="{F3FA15BD-60E5-48BE-9A06-34C176048BF0}"/>
            </a:ext>
          </a:extLst>
        </xdr:cNvPr>
        <xdr:cNvPicPr/>
      </xdr:nvPicPr>
      <xdr:blipFill>
        <a:blip xmlns:r="http://schemas.openxmlformats.org/officeDocument/2006/relationships" r:embed="rId1"/>
        <a:stretch/>
      </xdr:blipFill>
      <xdr:spPr>
        <a:xfrm>
          <a:off x="7232073" y="57657087"/>
          <a:ext cx="360" cy="216575"/>
        </a:xfrm>
        <a:prstGeom prst="rect">
          <a:avLst/>
        </a:prstGeom>
        <a:ln>
          <a:noFill/>
        </a:ln>
      </xdr:spPr>
    </xdr:pic>
    <xdr:clientData/>
  </xdr:oneCellAnchor>
  <xdr:oneCellAnchor>
    <xdr:from>
      <xdr:col>6</xdr:col>
      <xdr:colOff>0</xdr:colOff>
      <xdr:row>272</xdr:row>
      <xdr:rowOff>124560</xdr:rowOff>
    </xdr:from>
    <xdr:ext cx="360" cy="254855"/>
    <xdr:pic>
      <xdr:nvPicPr>
        <xdr:cNvPr id="1996" name="6 Imagen">
          <a:extLst>
            <a:ext uri="{FF2B5EF4-FFF2-40B4-BE49-F238E27FC236}">
              <a16:creationId xmlns:a16="http://schemas.microsoft.com/office/drawing/2014/main" id="{EDACB521-CF83-4A11-8703-9C5E2626C15E}"/>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272</xdr:row>
      <xdr:rowOff>119160</xdr:rowOff>
    </xdr:from>
    <xdr:ext cx="360" cy="216575"/>
    <xdr:pic>
      <xdr:nvPicPr>
        <xdr:cNvPr id="1997" name="6 Imagen">
          <a:extLst>
            <a:ext uri="{FF2B5EF4-FFF2-40B4-BE49-F238E27FC236}">
              <a16:creationId xmlns:a16="http://schemas.microsoft.com/office/drawing/2014/main" id="{015078AA-B747-40F8-B63B-C7D916FF97F2}"/>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271</xdr:row>
      <xdr:rowOff>124560</xdr:rowOff>
    </xdr:from>
    <xdr:ext cx="360" cy="254855"/>
    <xdr:pic>
      <xdr:nvPicPr>
        <xdr:cNvPr id="1998" name="6 Imagen">
          <a:extLst>
            <a:ext uri="{FF2B5EF4-FFF2-40B4-BE49-F238E27FC236}">
              <a16:creationId xmlns:a16="http://schemas.microsoft.com/office/drawing/2014/main" id="{98D73498-9CBD-4249-A7DB-A3F6DDCCE35C}"/>
            </a:ext>
          </a:extLst>
        </xdr:cNvPr>
        <xdr:cNvPicPr/>
      </xdr:nvPicPr>
      <xdr:blipFill>
        <a:blip xmlns:r="http://schemas.openxmlformats.org/officeDocument/2006/relationships" r:embed="rId1"/>
        <a:stretch/>
      </xdr:blipFill>
      <xdr:spPr>
        <a:xfrm>
          <a:off x="8021782" y="57662487"/>
          <a:ext cx="360" cy="254855"/>
        </a:xfrm>
        <a:prstGeom prst="rect">
          <a:avLst/>
        </a:prstGeom>
        <a:ln>
          <a:noFill/>
        </a:ln>
      </xdr:spPr>
    </xdr:pic>
    <xdr:clientData/>
  </xdr:oneCellAnchor>
  <xdr:oneCellAnchor>
    <xdr:from>
      <xdr:col>7</xdr:col>
      <xdr:colOff>0</xdr:colOff>
      <xdr:row>271</xdr:row>
      <xdr:rowOff>119160</xdr:rowOff>
    </xdr:from>
    <xdr:ext cx="360" cy="216575"/>
    <xdr:pic>
      <xdr:nvPicPr>
        <xdr:cNvPr id="1999" name="6 Imagen">
          <a:extLst>
            <a:ext uri="{FF2B5EF4-FFF2-40B4-BE49-F238E27FC236}">
              <a16:creationId xmlns:a16="http://schemas.microsoft.com/office/drawing/2014/main" id="{8457DED9-E9D6-4880-962C-20BCE2663B02}"/>
            </a:ext>
          </a:extLst>
        </xdr:cNvPr>
        <xdr:cNvPicPr/>
      </xdr:nvPicPr>
      <xdr:blipFill>
        <a:blip xmlns:r="http://schemas.openxmlformats.org/officeDocument/2006/relationships" r:embed="rId1"/>
        <a:stretch/>
      </xdr:blipFill>
      <xdr:spPr>
        <a:xfrm>
          <a:off x="8021782" y="57657087"/>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2000" name="6 Imagen">
          <a:extLst>
            <a:ext uri="{FF2B5EF4-FFF2-40B4-BE49-F238E27FC236}">
              <a16:creationId xmlns:a16="http://schemas.microsoft.com/office/drawing/2014/main" id="{90432235-F056-49FE-9CBB-4620EB6C2C8A}"/>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2001" name="6 Imagen">
          <a:extLst>
            <a:ext uri="{FF2B5EF4-FFF2-40B4-BE49-F238E27FC236}">
              <a16:creationId xmlns:a16="http://schemas.microsoft.com/office/drawing/2014/main" id="{ACF25BD1-0155-4106-82E6-8B3B4EB73A13}"/>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2002" name="6 Imagen">
          <a:extLst>
            <a:ext uri="{FF2B5EF4-FFF2-40B4-BE49-F238E27FC236}">
              <a16:creationId xmlns:a16="http://schemas.microsoft.com/office/drawing/2014/main" id="{4510DBBB-0A2E-400D-A559-4E60CB815642}"/>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2003" name="6 Imagen">
          <a:extLst>
            <a:ext uri="{FF2B5EF4-FFF2-40B4-BE49-F238E27FC236}">
              <a16:creationId xmlns:a16="http://schemas.microsoft.com/office/drawing/2014/main" id="{3D5F18FE-7376-4C64-BFD3-A0C14F0C9816}"/>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272</xdr:row>
      <xdr:rowOff>124560</xdr:rowOff>
    </xdr:from>
    <xdr:ext cx="360" cy="254855"/>
    <xdr:pic>
      <xdr:nvPicPr>
        <xdr:cNvPr id="2004" name="6 Imagen">
          <a:extLst>
            <a:ext uri="{FF2B5EF4-FFF2-40B4-BE49-F238E27FC236}">
              <a16:creationId xmlns:a16="http://schemas.microsoft.com/office/drawing/2014/main" id="{5EDF1E68-7039-4E70-8B78-CEC1BC025B6F}"/>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272</xdr:row>
      <xdr:rowOff>119160</xdr:rowOff>
    </xdr:from>
    <xdr:ext cx="360" cy="216575"/>
    <xdr:pic>
      <xdr:nvPicPr>
        <xdr:cNvPr id="2005" name="6 Imagen">
          <a:extLst>
            <a:ext uri="{FF2B5EF4-FFF2-40B4-BE49-F238E27FC236}">
              <a16:creationId xmlns:a16="http://schemas.microsoft.com/office/drawing/2014/main" id="{8E934B70-9865-41FB-9E6C-38451FD9BF3C}"/>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2006" name="6 Imagen">
          <a:extLst>
            <a:ext uri="{FF2B5EF4-FFF2-40B4-BE49-F238E27FC236}">
              <a16:creationId xmlns:a16="http://schemas.microsoft.com/office/drawing/2014/main" id="{397D3718-8EFF-48C3-8E5D-B938E3A6FE36}"/>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2007" name="6 Imagen">
          <a:extLst>
            <a:ext uri="{FF2B5EF4-FFF2-40B4-BE49-F238E27FC236}">
              <a16:creationId xmlns:a16="http://schemas.microsoft.com/office/drawing/2014/main" id="{A56AE637-7D57-4801-B7E6-A14B171D8806}"/>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272</xdr:row>
      <xdr:rowOff>124560</xdr:rowOff>
    </xdr:from>
    <xdr:ext cx="360" cy="254855"/>
    <xdr:pic>
      <xdr:nvPicPr>
        <xdr:cNvPr id="2008" name="6 Imagen">
          <a:extLst>
            <a:ext uri="{FF2B5EF4-FFF2-40B4-BE49-F238E27FC236}">
              <a16:creationId xmlns:a16="http://schemas.microsoft.com/office/drawing/2014/main" id="{230DAFB3-B6FF-4A76-B33B-FFBE747181F5}"/>
            </a:ext>
          </a:extLst>
        </xdr:cNvPr>
        <xdr:cNvPicPr/>
      </xdr:nvPicPr>
      <xdr:blipFill>
        <a:blip xmlns:r="http://schemas.openxmlformats.org/officeDocument/2006/relationships" r:embed="rId1"/>
        <a:stretch/>
      </xdr:blipFill>
      <xdr:spPr>
        <a:xfrm>
          <a:off x="7232073" y="57898015"/>
          <a:ext cx="360" cy="254855"/>
        </a:xfrm>
        <a:prstGeom prst="rect">
          <a:avLst/>
        </a:prstGeom>
        <a:ln>
          <a:noFill/>
        </a:ln>
      </xdr:spPr>
    </xdr:pic>
    <xdr:clientData/>
  </xdr:oneCellAnchor>
  <xdr:oneCellAnchor>
    <xdr:from>
      <xdr:col>6</xdr:col>
      <xdr:colOff>0</xdr:colOff>
      <xdr:row>272</xdr:row>
      <xdr:rowOff>119160</xdr:rowOff>
    </xdr:from>
    <xdr:ext cx="360" cy="216575"/>
    <xdr:pic>
      <xdr:nvPicPr>
        <xdr:cNvPr id="2009" name="6 Imagen">
          <a:extLst>
            <a:ext uri="{FF2B5EF4-FFF2-40B4-BE49-F238E27FC236}">
              <a16:creationId xmlns:a16="http://schemas.microsoft.com/office/drawing/2014/main" id="{A541FB97-FBFE-4A26-A3EE-C192B1378284}"/>
            </a:ext>
          </a:extLst>
        </xdr:cNvPr>
        <xdr:cNvPicPr/>
      </xdr:nvPicPr>
      <xdr:blipFill>
        <a:blip xmlns:r="http://schemas.openxmlformats.org/officeDocument/2006/relationships" r:embed="rId1"/>
        <a:stretch/>
      </xdr:blipFill>
      <xdr:spPr>
        <a:xfrm>
          <a:off x="7232073" y="57892615"/>
          <a:ext cx="360" cy="216575"/>
        </a:xfrm>
        <a:prstGeom prst="rect">
          <a:avLst/>
        </a:prstGeom>
        <a:ln>
          <a:noFill/>
        </a:ln>
      </xdr:spPr>
    </xdr:pic>
    <xdr:clientData/>
  </xdr:oneCellAnchor>
  <xdr:oneCellAnchor>
    <xdr:from>
      <xdr:col>7</xdr:col>
      <xdr:colOff>0</xdr:colOff>
      <xdr:row>272</xdr:row>
      <xdr:rowOff>124560</xdr:rowOff>
    </xdr:from>
    <xdr:ext cx="360" cy="254855"/>
    <xdr:pic>
      <xdr:nvPicPr>
        <xdr:cNvPr id="2010" name="6 Imagen">
          <a:extLst>
            <a:ext uri="{FF2B5EF4-FFF2-40B4-BE49-F238E27FC236}">
              <a16:creationId xmlns:a16="http://schemas.microsoft.com/office/drawing/2014/main" id="{9C80319A-7599-4501-B583-DA1694EA1156}"/>
            </a:ext>
          </a:extLst>
        </xdr:cNvPr>
        <xdr:cNvPicPr/>
      </xdr:nvPicPr>
      <xdr:blipFill>
        <a:blip xmlns:r="http://schemas.openxmlformats.org/officeDocument/2006/relationships" r:embed="rId1"/>
        <a:stretch/>
      </xdr:blipFill>
      <xdr:spPr>
        <a:xfrm>
          <a:off x="8021782" y="57898015"/>
          <a:ext cx="360" cy="254855"/>
        </a:xfrm>
        <a:prstGeom prst="rect">
          <a:avLst/>
        </a:prstGeom>
        <a:ln>
          <a:noFill/>
        </a:ln>
      </xdr:spPr>
    </xdr:pic>
    <xdr:clientData/>
  </xdr:oneCellAnchor>
  <xdr:oneCellAnchor>
    <xdr:from>
      <xdr:col>7</xdr:col>
      <xdr:colOff>0</xdr:colOff>
      <xdr:row>272</xdr:row>
      <xdr:rowOff>119160</xdr:rowOff>
    </xdr:from>
    <xdr:ext cx="360" cy="216575"/>
    <xdr:pic>
      <xdr:nvPicPr>
        <xdr:cNvPr id="2011" name="6 Imagen">
          <a:extLst>
            <a:ext uri="{FF2B5EF4-FFF2-40B4-BE49-F238E27FC236}">
              <a16:creationId xmlns:a16="http://schemas.microsoft.com/office/drawing/2014/main" id="{18E73BFF-6F4B-4BB2-99E8-F1CFB6827723}"/>
            </a:ext>
          </a:extLst>
        </xdr:cNvPr>
        <xdr:cNvPicPr/>
      </xdr:nvPicPr>
      <xdr:blipFill>
        <a:blip xmlns:r="http://schemas.openxmlformats.org/officeDocument/2006/relationships" r:embed="rId1"/>
        <a:stretch/>
      </xdr:blipFill>
      <xdr:spPr>
        <a:xfrm>
          <a:off x="8021782" y="57892615"/>
          <a:ext cx="360" cy="216575"/>
        </a:xfrm>
        <a:prstGeom prst="rect">
          <a:avLst/>
        </a:prstGeom>
        <a:ln>
          <a:noFill/>
        </a:ln>
      </xdr:spPr>
    </xdr:pic>
    <xdr:clientData/>
  </xdr:oneCellAnchor>
  <xdr:oneCellAnchor>
    <xdr:from>
      <xdr:col>6</xdr:col>
      <xdr:colOff>0</xdr:colOff>
      <xdr:row>280</xdr:row>
      <xdr:rowOff>124560</xdr:rowOff>
    </xdr:from>
    <xdr:ext cx="360" cy="254855"/>
    <xdr:pic>
      <xdr:nvPicPr>
        <xdr:cNvPr id="2012" name="6 Imagen">
          <a:extLst>
            <a:ext uri="{FF2B5EF4-FFF2-40B4-BE49-F238E27FC236}">
              <a16:creationId xmlns:a16="http://schemas.microsoft.com/office/drawing/2014/main" id="{F0435A33-D2C9-4CE5-86B4-6AE2F75A6745}"/>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280</xdr:row>
      <xdr:rowOff>119160</xdr:rowOff>
    </xdr:from>
    <xdr:ext cx="360" cy="216575"/>
    <xdr:pic>
      <xdr:nvPicPr>
        <xdr:cNvPr id="2013" name="6 Imagen">
          <a:extLst>
            <a:ext uri="{FF2B5EF4-FFF2-40B4-BE49-F238E27FC236}">
              <a16:creationId xmlns:a16="http://schemas.microsoft.com/office/drawing/2014/main" id="{F709B4F6-C7F3-4F6C-8B6C-3DE0097CC5D1}"/>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281</xdr:row>
      <xdr:rowOff>97252</xdr:rowOff>
    </xdr:from>
    <xdr:ext cx="360" cy="216575"/>
    <xdr:pic>
      <xdr:nvPicPr>
        <xdr:cNvPr id="2014" name="6 Imagen">
          <a:extLst>
            <a:ext uri="{FF2B5EF4-FFF2-40B4-BE49-F238E27FC236}">
              <a16:creationId xmlns:a16="http://schemas.microsoft.com/office/drawing/2014/main" id="{D2B51E85-E5A5-494A-A8EC-A0CCD0743BA7}"/>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280</xdr:row>
      <xdr:rowOff>124560</xdr:rowOff>
    </xdr:from>
    <xdr:ext cx="360" cy="254855"/>
    <xdr:pic>
      <xdr:nvPicPr>
        <xdr:cNvPr id="2015" name="6 Imagen">
          <a:extLst>
            <a:ext uri="{FF2B5EF4-FFF2-40B4-BE49-F238E27FC236}">
              <a16:creationId xmlns:a16="http://schemas.microsoft.com/office/drawing/2014/main" id="{C984FB01-4CC4-4EAB-89A8-FAA8907148B8}"/>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280</xdr:row>
      <xdr:rowOff>119160</xdr:rowOff>
    </xdr:from>
    <xdr:ext cx="360" cy="216575"/>
    <xdr:pic>
      <xdr:nvPicPr>
        <xdr:cNvPr id="2016" name="6 Imagen">
          <a:extLst>
            <a:ext uri="{FF2B5EF4-FFF2-40B4-BE49-F238E27FC236}">
              <a16:creationId xmlns:a16="http://schemas.microsoft.com/office/drawing/2014/main" id="{1CA96F8B-9B10-4C15-AB9C-3BC218298019}"/>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281</xdr:row>
      <xdr:rowOff>119160</xdr:rowOff>
    </xdr:from>
    <xdr:ext cx="360" cy="216575"/>
    <xdr:pic>
      <xdr:nvPicPr>
        <xdr:cNvPr id="2017" name="6 Imagen">
          <a:extLst>
            <a:ext uri="{FF2B5EF4-FFF2-40B4-BE49-F238E27FC236}">
              <a16:creationId xmlns:a16="http://schemas.microsoft.com/office/drawing/2014/main" id="{E60B40C9-CAC9-47E4-8D21-12541D935B41}"/>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281</xdr:row>
      <xdr:rowOff>119160</xdr:rowOff>
    </xdr:from>
    <xdr:ext cx="360" cy="216575"/>
    <xdr:pic>
      <xdr:nvPicPr>
        <xdr:cNvPr id="2018" name="6 Imagen">
          <a:extLst>
            <a:ext uri="{FF2B5EF4-FFF2-40B4-BE49-F238E27FC236}">
              <a16:creationId xmlns:a16="http://schemas.microsoft.com/office/drawing/2014/main" id="{73666FEE-786C-45C4-BF2F-ED4CFED1225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281</xdr:row>
      <xdr:rowOff>119160</xdr:rowOff>
    </xdr:from>
    <xdr:ext cx="360" cy="216575"/>
    <xdr:pic>
      <xdr:nvPicPr>
        <xdr:cNvPr id="2019" name="6 Imagen">
          <a:extLst>
            <a:ext uri="{FF2B5EF4-FFF2-40B4-BE49-F238E27FC236}">
              <a16:creationId xmlns:a16="http://schemas.microsoft.com/office/drawing/2014/main" id="{BCFF5768-FB70-4E6A-885C-B3A597A44D80}"/>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281</xdr:row>
      <xdr:rowOff>119160</xdr:rowOff>
    </xdr:from>
    <xdr:ext cx="360" cy="216575"/>
    <xdr:pic>
      <xdr:nvPicPr>
        <xdr:cNvPr id="2020" name="6 Imagen">
          <a:extLst>
            <a:ext uri="{FF2B5EF4-FFF2-40B4-BE49-F238E27FC236}">
              <a16:creationId xmlns:a16="http://schemas.microsoft.com/office/drawing/2014/main" id="{5E0777B7-C438-477D-8B1B-BC3634B48C1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281</xdr:row>
      <xdr:rowOff>124560</xdr:rowOff>
    </xdr:from>
    <xdr:ext cx="360" cy="254855"/>
    <xdr:pic>
      <xdr:nvPicPr>
        <xdr:cNvPr id="2021" name="6 Imagen">
          <a:extLst>
            <a:ext uri="{FF2B5EF4-FFF2-40B4-BE49-F238E27FC236}">
              <a16:creationId xmlns:a16="http://schemas.microsoft.com/office/drawing/2014/main" id="{223276AA-1DF1-46F6-82CB-A8E7660BCB6D}"/>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281</xdr:row>
      <xdr:rowOff>119160</xdr:rowOff>
    </xdr:from>
    <xdr:ext cx="360" cy="216575"/>
    <xdr:pic>
      <xdr:nvPicPr>
        <xdr:cNvPr id="2022" name="6 Imagen">
          <a:extLst>
            <a:ext uri="{FF2B5EF4-FFF2-40B4-BE49-F238E27FC236}">
              <a16:creationId xmlns:a16="http://schemas.microsoft.com/office/drawing/2014/main" id="{1548E9D9-F94D-49B2-8D33-0BB8E93798C4}"/>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282</xdr:row>
      <xdr:rowOff>97252</xdr:rowOff>
    </xdr:from>
    <xdr:ext cx="360" cy="216575"/>
    <xdr:pic>
      <xdr:nvPicPr>
        <xdr:cNvPr id="2023" name="6 Imagen">
          <a:extLst>
            <a:ext uri="{FF2B5EF4-FFF2-40B4-BE49-F238E27FC236}">
              <a16:creationId xmlns:a16="http://schemas.microsoft.com/office/drawing/2014/main" id="{2A95FDCA-6A31-44C2-9347-AF0BBEBA46AE}"/>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281</xdr:row>
      <xdr:rowOff>124560</xdr:rowOff>
    </xdr:from>
    <xdr:ext cx="360" cy="254855"/>
    <xdr:pic>
      <xdr:nvPicPr>
        <xdr:cNvPr id="2024" name="6 Imagen">
          <a:extLst>
            <a:ext uri="{FF2B5EF4-FFF2-40B4-BE49-F238E27FC236}">
              <a16:creationId xmlns:a16="http://schemas.microsoft.com/office/drawing/2014/main" id="{0D29504B-A029-4379-9D6A-ABEA49124C91}"/>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281</xdr:row>
      <xdr:rowOff>119160</xdr:rowOff>
    </xdr:from>
    <xdr:ext cx="360" cy="216575"/>
    <xdr:pic>
      <xdr:nvPicPr>
        <xdr:cNvPr id="2025" name="6 Imagen">
          <a:extLst>
            <a:ext uri="{FF2B5EF4-FFF2-40B4-BE49-F238E27FC236}">
              <a16:creationId xmlns:a16="http://schemas.microsoft.com/office/drawing/2014/main" id="{8364338D-651B-4D02-A217-6C70F234F025}"/>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282</xdr:row>
      <xdr:rowOff>119160</xdr:rowOff>
    </xdr:from>
    <xdr:ext cx="360" cy="216575"/>
    <xdr:pic>
      <xdr:nvPicPr>
        <xdr:cNvPr id="2026" name="6 Imagen">
          <a:extLst>
            <a:ext uri="{FF2B5EF4-FFF2-40B4-BE49-F238E27FC236}">
              <a16:creationId xmlns:a16="http://schemas.microsoft.com/office/drawing/2014/main" id="{096C78D4-BEB4-4A24-857C-8AC3BB4BAEC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282</xdr:row>
      <xdr:rowOff>119160</xdr:rowOff>
    </xdr:from>
    <xdr:ext cx="360" cy="216575"/>
    <xdr:pic>
      <xdr:nvPicPr>
        <xdr:cNvPr id="2027" name="6 Imagen">
          <a:extLst>
            <a:ext uri="{FF2B5EF4-FFF2-40B4-BE49-F238E27FC236}">
              <a16:creationId xmlns:a16="http://schemas.microsoft.com/office/drawing/2014/main" id="{8EA7B00F-C12A-4228-81A6-07BF2FB76B0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282</xdr:row>
      <xdr:rowOff>119160</xdr:rowOff>
    </xdr:from>
    <xdr:ext cx="360" cy="216575"/>
    <xdr:pic>
      <xdr:nvPicPr>
        <xdr:cNvPr id="2028" name="6 Imagen">
          <a:extLst>
            <a:ext uri="{FF2B5EF4-FFF2-40B4-BE49-F238E27FC236}">
              <a16:creationId xmlns:a16="http://schemas.microsoft.com/office/drawing/2014/main" id="{BD7F2D92-791A-4C69-8AB6-8CC4D1CECDB8}"/>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282</xdr:row>
      <xdr:rowOff>119160</xdr:rowOff>
    </xdr:from>
    <xdr:ext cx="360" cy="216575"/>
    <xdr:pic>
      <xdr:nvPicPr>
        <xdr:cNvPr id="2029" name="6 Imagen">
          <a:extLst>
            <a:ext uri="{FF2B5EF4-FFF2-40B4-BE49-F238E27FC236}">
              <a16:creationId xmlns:a16="http://schemas.microsoft.com/office/drawing/2014/main" id="{ECAF8A89-F1E7-4AFC-9FA4-0B007492A6F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282</xdr:row>
      <xdr:rowOff>119160</xdr:rowOff>
    </xdr:from>
    <xdr:ext cx="360" cy="216575"/>
    <xdr:pic>
      <xdr:nvPicPr>
        <xdr:cNvPr id="2030" name="6 Imagen">
          <a:extLst>
            <a:ext uri="{FF2B5EF4-FFF2-40B4-BE49-F238E27FC236}">
              <a16:creationId xmlns:a16="http://schemas.microsoft.com/office/drawing/2014/main" id="{5BC84711-4299-4F4D-96D6-67CDCCCD0A48}"/>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282</xdr:row>
      <xdr:rowOff>119160</xdr:rowOff>
    </xdr:from>
    <xdr:ext cx="360" cy="216575"/>
    <xdr:pic>
      <xdr:nvPicPr>
        <xdr:cNvPr id="2031" name="6 Imagen">
          <a:extLst>
            <a:ext uri="{FF2B5EF4-FFF2-40B4-BE49-F238E27FC236}">
              <a16:creationId xmlns:a16="http://schemas.microsoft.com/office/drawing/2014/main" id="{428E464D-403A-4410-8038-A66CBB18B39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282</xdr:row>
      <xdr:rowOff>124560</xdr:rowOff>
    </xdr:from>
    <xdr:ext cx="360" cy="254855"/>
    <xdr:pic>
      <xdr:nvPicPr>
        <xdr:cNvPr id="2032" name="6 Imagen">
          <a:extLst>
            <a:ext uri="{FF2B5EF4-FFF2-40B4-BE49-F238E27FC236}">
              <a16:creationId xmlns:a16="http://schemas.microsoft.com/office/drawing/2014/main" id="{3849882C-DD08-45A4-8606-747281CB90F8}"/>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282</xdr:row>
      <xdr:rowOff>119160</xdr:rowOff>
    </xdr:from>
    <xdr:ext cx="360" cy="216575"/>
    <xdr:pic>
      <xdr:nvPicPr>
        <xdr:cNvPr id="2033" name="6 Imagen">
          <a:extLst>
            <a:ext uri="{FF2B5EF4-FFF2-40B4-BE49-F238E27FC236}">
              <a16:creationId xmlns:a16="http://schemas.microsoft.com/office/drawing/2014/main" id="{51230B45-1025-4087-B045-71A979271508}"/>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283</xdr:row>
      <xdr:rowOff>97252</xdr:rowOff>
    </xdr:from>
    <xdr:ext cx="360" cy="216575"/>
    <xdr:pic>
      <xdr:nvPicPr>
        <xdr:cNvPr id="2034" name="6 Imagen">
          <a:extLst>
            <a:ext uri="{FF2B5EF4-FFF2-40B4-BE49-F238E27FC236}">
              <a16:creationId xmlns:a16="http://schemas.microsoft.com/office/drawing/2014/main" id="{48107241-230D-4ED5-B21C-AB752ECF0B9E}"/>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282</xdr:row>
      <xdr:rowOff>124560</xdr:rowOff>
    </xdr:from>
    <xdr:ext cx="360" cy="254855"/>
    <xdr:pic>
      <xdr:nvPicPr>
        <xdr:cNvPr id="2035" name="6 Imagen">
          <a:extLst>
            <a:ext uri="{FF2B5EF4-FFF2-40B4-BE49-F238E27FC236}">
              <a16:creationId xmlns:a16="http://schemas.microsoft.com/office/drawing/2014/main" id="{3A582018-4C73-4506-B90F-BFFEC636C590}"/>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282</xdr:row>
      <xdr:rowOff>119160</xdr:rowOff>
    </xdr:from>
    <xdr:ext cx="360" cy="216575"/>
    <xdr:pic>
      <xdr:nvPicPr>
        <xdr:cNvPr id="2036" name="6 Imagen">
          <a:extLst>
            <a:ext uri="{FF2B5EF4-FFF2-40B4-BE49-F238E27FC236}">
              <a16:creationId xmlns:a16="http://schemas.microsoft.com/office/drawing/2014/main" id="{7AF55655-3EBA-4C2D-9713-8CF391DCBB4D}"/>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283</xdr:row>
      <xdr:rowOff>119160</xdr:rowOff>
    </xdr:from>
    <xdr:ext cx="360" cy="216575"/>
    <xdr:pic>
      <xdr:nvPicPr>
        <xdr:cNvPr id="2037" name="6 Imagen">
          <a:extLst>
            <a:ext uri="{FF2B5EF4-FFF2-40B4-BE49-F238E27FC236}">
              <a16:creationId xmlns:a16="http://schemas.microsoft.com/office/drawing/2014/main" id="{FC74AEAB-A1AB-483D-AAFF-1DABDF043437}"/>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283</xdr:row>
      <xdr:rowOff>119160</xdr:rowOff>
    </xdr:from>
    <xdr:ext cx="360" cy="216575"/>
    <xdr:pic>
      <xdr:nvPicPr>
        <xdr:cNvPr id="2038" name="6 Imagen">
          <a:extLst>
            <a:ext uri="{FF2B5EF4-FFF2-40B4-BE49-F238E27FC236}">
              <a16:creationId xmlns:a16="http://schemas.microsoft.com/office/drawing/2014/main" id="{1C138854-351F-41A3-8438-4880A6467933}"/>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283</xdr:row>
      <xdr:rowOff>119160</xdr:rowOff>
    </xdr:from>
    <xdr:ext cx="360" cy="216575"/>
    <xdr:pic>
      <xdr:nvPicPr>
        <xdr:cNvPr id="2039" name="6 Imagen">
          <a:extLst>
            <a:ext uri="{FF2B5EF4-FFF2-40B4-BE49-F238E27FC236}">
              <a16:creationId xmlns:a16="http://schemas.microsoft.com/office/drawing/2014/main" id="{2A8495BC-1FE7-4F04-9F01-929BBB0B33C2}"/>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283</xdr:row>
      <xdr:rowOff>119160</xdr:rowOff>
    </xdr:from>
    <xdr:ext cx="360" cy="216575"/>
    <xdr:pic>
      <xdr:nvPicPr>
        <xdr:cNvPr id="2040" name="6 Imagen">
          <a:extLst>
            <a:ext uri="{FF2B5EF4-FFF2-40B4-BE49-F238E27FC236}">
              <a16:creationId xmlns:a16="http://schemas.microsoft.com/office/drawing/2014/main" id="{FC9F06B2-1197-4F0F-B808-AEA96F8A1DDE}"/>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283</xdr:row>
      <xdr:rowOff>119160</xdr:rowOff>
    </xdr:from>
    <xdr:ext cx="360" cy="216575"/>
    <xdr:pic>
      <xdr:nvPicPr>
        <xdr:cNvPr id="2041" name="6 Imagen">
          <a:extLst>
            <a:ext uri="{FF2B5EF4-FFF2-40B4-BE49-F238E27FC236}">
              <a16:creationId xmlns:a16="http://schemas.microsoft.com/office/drawing/2014/main" id="{113DAD40-D87B-4636-9BC9-9476A4AC5B1F}"/>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283</xdr:row>
      <xdr:rowOff>119160</xdr:rowOff>
    </xdr:from>
    <xdr:ext cx="360" cy="216575"/>
    <xdr:pic>
      <xdr:nvPicPr>
        <xdr:cNvPr id="2042" name="6 Imagen">
          <a:extLst>
            <a:ext uri="{FF2B5EF4-FFF2-40B4-BE49-F238E27FC236}">
              <a16:creationId xmlns:a16="http://schemas.microsoft.com/office/drawing/2014/main" id="{C1071485-DE10-4A8F-BB4A-37B5D875F90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283</xdr:row>
      <xdr:rowOff>124560</xdr:rowOff>
    </xdr:from>
    <xdr:ext cx="360" cy="254855"/>
    <xdr:pic>
      <xdr:nvPicPr>
        <xdr:cNvPr id="2043" name="6 Imagen">
          <a:extLst>
            <a:ext uri="{FF2B5EF4-FFF2-40B4-BE49-F238E27FC236}">
              <a16:creationId xmlns:a16="http://schemas.microsoft.com/office/drawing/2014/main" id="{A57C04A5-1104-4C50-BC85-2051A64D90D5}"/>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283</xdr:row>
      <xdr:rowOff>119160</xdr:rowOff>
    </xdr:from>
    <xdr:ext cx="360" cy="216575"/>
    <xdr:pic>
      <xdr:nvPicPr>
        <xdr:cNvPr id="2044" name="6 Imagen">
          <a:extLst>
            <a:ext uri="{FF2B5EF4-FFF2-40B4-BE49-F238E27FC236}">
              <a16:creationId xmlns:a16="http://schemas.microsoft.com/office/drawing/2014/main" id="{500F162B-06A3-43C9-B2AA-8248B7931513}"/>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284</xdr:row>
      <xdr:rowOff>97252</xdr:rowOff>
    </xdr:from>
    <xdr:ext cx="360" cy="216575"/>
    <xdr:pic>
      <xdr:nvPicPr>
        <xdr:cNvPr id="2045" name="6 Imagen">
          <a:extLst>
            <a:ext uri="{FF2B5EF4-FFF2-40B4-BE49-F238E27FC236}">
              <a16:creationId xmlns:a16="http://schemas.microsoft.com/office/drawing/2014/main" id="{3C4BC2D4-B7EE-4FD4-BCDB-82B37C8A7C69}"/>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283</xdr:row>
      <xdr:rowOff>124560</xdr:rowOff>
    </xdr:from>
    <xdr:ext cx="360" cy="254855"/>
    <xdr:pic>
      <xdr:nvPicPr>
        <xdr:cNvPr id="2046" name="6 Imagen">
          <a:extLst>
            <a:ext uri="{FF2B5EF4-FFF2-40B4-BE49-F238E27FC236}">
              <a16:creationId xmlns:a16="http://schemas.microsoft.com/office/drawing/2014/main" id="{FA340B5A-5A11-4436-AA0C-0E4E0FBA8E12}"/>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283</xdr:row>
      <xdr:rowOff>119160</xdr:rowOff>
    </xdr:from>
    <xdr:ext cx="360" cy="216575"/>
    <xdr:pic>
      <xdr:nvPicPr>
        <xdr:cNvPr id="2047" name="6 Imagen">
          <a:extLst>
            <a:ext uri="{FF2B5EF4-FFF2-40B4-BE49-F238E27FC236}">
              <a16:creationId xmlns:a16="http://schemas.microsoft.com/office/drawing/2014/main" id="{A4B5B034-D4C7-4EF4-8F25-74E00158648B}"/>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284</xdr:row>
      <xdr:rowOff>119160</xdr:rowOff>
    </xdr:from>
    <xdr:ext cx="360" cy="216575"/>
    <xdr:pic>
      <xdr:nvPicPr>
        <xdr:cNvPr id="2048" name="6 Imagen">
          <a:extLst>
            <a:ext uri="{FF2B5EF4-FFF2-40B4-BE49-F238E27FC236}">
              <a16:creationId xmlns:a16="http://schemas.microsoft.com/office/drawing/2014/main" id="{4413B63A-E938-4CA8-B2DE-1D0A9B5EDF3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284</xdr:row>
      <xdr:rowOff>119160</xdr:rowOff>
    </xdr:from>
    <xdr:ext cx="360" cy="216575"/>
    <xdr:pic>
      <xdr:nvPicPr>
        <xdr:cNvPr id="2049" name="6 Imagen">
          <a:extLst>
            <a:ext uri="{FF2B5EF4-FFF2-40B4-BE49-F238E27FC236}">
              <a16:creationId xmlns:a16="http://schemas.microsoft.com/office/drawing/2014/main" id="{1BD2B4B8-C5FF-4511-839D-6F894A1B112E}"/>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284</xdr:row>
      <xdr:rowOff>119160</xdr:rowOff>
    </xdr:from>
    <xdr:ext cx="360" cy="216575"/>
    <xdr:pic>
      <xdr:nvPicPr>
        <xdr:cNvPr id="2050" name="6 Imagen">
          <a:extLst>
            <a:ext uri="{FF2B5EF4-FFF2-40B4-BE49-F238E27FC236}">
              <a16:creationId xmlns:a16="http://schemas.microsoft.com/office/drawing/2014/main" id="{E25B59CD-8757-424A-84F8-04C3B490DDD7}"/>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284</xdr:row>
      <xdr:rowOff>119160</xdr:rowOff>
    </xdr:from>
    <xdr:ext cx="360" cy="216575"/>
    <xdr:pic>
      <xdr:nvPicPr>
        <xdr:cNvPr id="2051" name="6 Imagen">
          <a:extLst>
            <a:ext uri="{FF2B5EF4-FFF2-40B4-BE49-F238E27FC236}">
              <a16:creationId xmlns:a16="http://schemas.microsoft.com/office/drawing/2014/main" id="{685FD3BB-22F7-4784-BE6E-269ED70D21A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284</xdr:row>
      <xdr:rowOff>119160</xdr:rowOff>
    </xdr:from>
    <xdr:ext cx="360" cy="216575"/>
    <xdr:pic>
      <xdr:nvPicPr>
        <xdr:cNvPr id="2052" name="6 Imagen">
          <a:extLst>
            <a:ext uri="{FF2B5EF4-FFF2-40B4-BE49-F238E27FC236}">
              <a16:creationId xmlns:a16="http://schemas.microsoft.com/office/drawing/2014/main" id="{A0D4B51B-1AA1-42E6-98F0-93988B9B36EE}"/>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284</xdr:row>
      <xdr:rowOff>119160</xdr:rowOff>
    </xdr:from>
    <xdr:ext cx="360" cy="216575"/>
    <xdr:pic>
      <xdr:nvPicPr>
        <xdr:cNvPr id="2053" name="6 Imagen">
          <a:extLst>
            <a:ext uri="{FF2B5EF4-FFF2-40B4-BE49-F238E27FC236}">
              <a16:creationId xmlns:a16="http://schemas.microsoft.com/office/drawing/2014/main" id="{FA5381CC-D214-46D0-8D64-8ACDD6C4A2BE}"/>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284</xdr:row>
      <xdr:rowOff>124560</xdr:rowOff>
    </xdr:from>
    <xdr:ext cx="360" cy="254855"/>
    <xdr:pic>
      <xdr:nvPicPr>
        <xdr:cNvPr id="2054" name="6 Imagen">
          <a:extLst>
            <a:ext uri="{FF2B5EF4-FFF2-40B4-BE49-F238E27FC236}">
              <a16:creationId xmlns:a16="http://schemas.microsoft.com/office/drawing/2014/main" id="{2CF341D0-794E-47DB-9DEF-29F3C89CC50A}"/>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284</xdr:row>
      <xdr:rowOff>119160</xdr:rowOff>
    </xdr:from>
    <xdr:ext cx="360" cy="216575"/>
    <xdr:pic>
      <xdr:nvPicPr>
        <xdr:cNvPr id="2055" name="6 Imagen">
          <a:extLst>
            <a:ext uri="{FF2B5EF4-FFF2-40B4-BE49-F238E27FC236}">
              <a16:creationId xmlns:a16="http://schemas.microsoft.com/office/drawing/2014/main" id="{24A98369-E82F-4515-8C5D-B9FDC7ACD507}"/>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285</xdr:row>
      <xdr:rowOff>97252</xdr:rowOff>
    </xdr:from>
    <xdr:ext cx="360" cy="216575"/>
    <xdr:pic>
      <xdr:nvPicPr>
        <xdr:cNvPr id="2056" name="6 Imagen">
          <a:extLst>
            <a:ext uri="{FF2B5EF4-FFF2-40B4-BE49-F238E27FC236}">
              <a16:creationId xmlns:a16="http://schemas.microsoft.com/office/drawing/2014/main" id="{10694F3A-BE58-471C-9D63-6BDCAE617BC4}"/>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284</xdr:row>
      <xdr:rowOff>124560</xdr:rowOff>
    </xdr:from>
    <xdr:ext cx="360" cy="254855"/>
    <xdr:pic>
      <xdr:nvPicPr>
        <xdr:cNvPr id="2057" name="6 Imagen">
          <a:extLst>
            <a:ext uri="{FF2B5EF4-FFF2-40B4-BE49-F238E27FC236}">
              <a16:creationId xmlns:a16="http://schemas.microsoft.com/office/drawing/2014/main" id="{93A1220C-A603-4F45-BADB-9DE7E7BB5433}"/>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284</xdr:row>
      <xdr:rowOff>119160</xdr:rowOff>
    </xdr:from>
    <xdr:ext cx="360" cy="216575"/>
    <xdr:pic>
      <xdr:nvPicPr>
        <xdr:cNvPr id="2058" name="6 Imagen">
          <a:extLst>
            <a:ext uri="{FF2B5EF4-FFF2-40B4-BE49-F238E27FC236}">
              <a16:creationId xmlns:a16="http://schemas.microsoft.com/office/drawing/2014/main" id="{A99124B1-2121-4096-BAA5-CFBF5B44D1A0}"/>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285</xdr:row>
      <xdr:rowOff>119160</xdr:rowOff>
    </xdr:from>
    <xdr:ext cx="360" cy="216575"/>
    <xdr:pic>
      <xdr:nvPicPr>
        <xdr:cNvPr id="2059" name="6 Imagen">
          <a:extLst>
            <a:ext uri="{FF2B5EF4-FFF2-40B4-BE49-F238E27FC236}">
              <a16:creationId xmlns:a16="http://schemas.microsoft.com/office/drawing/2014/main" id="{3887E4EB-762E-4229-B090-8F30810AB4C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285</xdr:row>
      <xdr:rowOff>119160</xdr:rowOff>
    </xdr:from>
    <xdr:ext cx="360" cy="216575"/>
    <xdr:pic>
      <xdr:nvPicPr>
        <xdr:cNvPr id="2060" name="6 Imagen">
          <a:extLst>
            <a:ext uri="{FF2B5EF4-FFF2-40B4-BE49-F238E27FC236}">
              <a16:creationId xmlns:a16="http://schemas.microsoft.com/office/drawing/2014/main" id="{9892D21F-04B6-4B26-BCA0-CBFF2A05EC24}"/>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285</xdr:row>
      <xdr:rowOff>119160</xdr:rowOff>
    </xdr:from>
    <xdr:ext cx="360" cy="216575"/>
    <xdr:pic>
      <xdr:nvPicPr>
        <xdr:cNvPr id="2061" name="6 Imagen">
          <a:extLst>
            <a:ext uri="{FF2B5EF4-FFF2-40B4-BE49-F238E27FC236}">
              <a16:creationId xmlns:a16="http://schemas.microsoft.com/office/drawing/2014/main" id="{AFFAAE23-9B1B-4D64-824E-264566A349E1}"/>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285</xdr:row>
      <xdr:rowOff>119160</xdr:rowOff>
    </xdr:from>
    <xdr:ext cx="360" cy="216575"/>
    <xdr:pic>
      <xdr:nvPicPr>
        <xdr:cNvPr id="2062" name="6 Imagen">
          <a:extLst>
            <a:ext uri="{FF2B5EF4-FFF2-40B4-BE49-F238E27FC236}">
              <a16:creationId xmlns:a16="http://schemas.microsoft.com/office/drawing/2014/main" id="{E4C0DE84-4F67-4300-9DBD-B6A163305DC5}"/>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285</xdr:row>
      <xdr:rowOff>119160</xdr:rowOff>
    </xdr:from>
    <xdr:ext cx="360" cy="216575"/>
    <xdr:pic>
      <xdr:nvPicPr>
        <xdr:cNvPr id="2063" name="6 Imagen">
          <a:extLst>
            <a:ext uri="{FF2B5EF4-FFF2-40B4-BE49-F238E27FC236}">
              <a16:creationId xmlns:a16="http://schemas.microsoft.com/office/drawing/2014/main" id="{FB187A99-EDAB-4428-A3DE-914AB67B672B}"/>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285</xdr:row>
      <xdr:rowOff>119160</xdr:rowOff>
    </xdr:from>
    <xdr:ext cx="360" cy="216575"/>
    <xdr:pic>
      <xdr:nvPicPr>
        <xdr:cNvPr id="2064" name="6 Imagen">
          <a:extLst>
            <a:ext uri="{FF2B5EF4-FFF2-40B4-BE49-F238E27FC236}">
              <a16:creationId xmlns:a16="http://schemas.microsoft.com/office/drawing/2014/main" id="{46C07D6C-DB11-449F-99C5-5EF21AF874E5}"/>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285</xdr:row>
      <xdr:rowOff>124560</xdr:rowOff>
    </xdr:from>
    <xdr:ext cx="360" cy="254855"/>
    <xdr:pic>
      <xdr:nvPicPr>
        <xdr:cNvPr id="2065" name="6 Imagen">
          <a:extLst>
            <a:ext uri="{FF2B5EF4-FFF2-40B4-BE49-F238E27FC236}">
              <a16:creationId xmlns:a16="http://schemas.microsoft.com/office/drawing/2014/main" id="{342AF4C7-D99F-49C6-A472-0622614A1695}"/>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285</xdr:row>
      <xdr:rowOff>119160</xdr:rowOff>
    </xdr:from>
    <xdr:ext cx="360" cy="216575"/>
    <xdr:pic>
      <xdr:nvPicPr>
        <xdr:cNvPr id="2066" name="6 Imagen">
          <a:extLst>
            <a:ext uri="{FF2B5EF4-FFF2-40B4-BE49-F238E27FC236}">
              <a16:creationId xmlns:a16="http://schemas.microsoft.com/office/drawing/2014/main" id="{C2D951D8-6FF2-4BCB-A693-3F6C4C8148AD}"/>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286</xdr:row>
      <xdr:rowOff>97252</xdr:rowOff>
    </xdr:from>
    <xdr:ext cx="360" cy="216575"/>
    <xdr:pic>
      <xdr:nvPicPr>
        <xdr:cNvPr id="2067" name="6 Imagen">
          <a:extLst>
            <a:ext uri="{FF2B5EF4-FFF2-40B4-BE49-F238E27FC236}">
              <a16:creationId xmlns:a16="http://schemas.microsoft.com/office/drawing/2014/main" id="{C51B0D77-E118-490B-A87D-390A9E79782E}"/>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285</xdr:row>
      <xdr:rowOff>124560</xdr:rowOff>
    </xdr:from>
    <xdr:ext cx="360" cy="254855"/>
    <xdr:pic>
      <xdr:nvPicPr>
        <xdr:cNvPr id="2068" name="6 Imagen">
          <a:extLst>
            <a:ext uri="{FF2B5EF4-FFF2-40B4-BE49-F238E27FC236}">
              <a16:creationId xmlns:a16="http://schemas.microsoft.com/office/drawing/2014/main" id="{AA8A2520-1F05-48FD-BCF2-D55EAD9B0143}"/>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285</xdr:row>
      <xdr:rowOff>119160</xdr:rowOff>
    </xdr:from>
    <xdr:ext cx="360" cy="216575"/>
    <xdr:pic>
      <xdr:nvPicPr>
        <xdr:cNvPr id="2069" name="6 Imagen">
          <a:extLst>
            <a:ext uri="{FF2B5EF4-FFF2-40B4-BE49-F238E27FC236}">
              <a16:creationId xmlns:a16="http://schemas.microsoft.com/office/drawing/2014/main" id="{799BAF57-8D74-4955-B5EE-5A27A5C208E3}"/>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286</xdr:row>
      <xdr:rowOff>119160</xdr:rowOff>
    </xdr:from>
    <xdr:ext cx="360" cy="216575"/>
    <xdr:pic>
      <xdr:nvPicPr>
        <xdr:cNvPr id="2070" name="6 Imagen">
          <a:extLst>
            <a:ext uri="{FF2B5EF4-FFF2-40B4-BE49-F238E27FC236}">
              <a16:creationId xmlns:a16="http://schemas.microsoft.com/office/drawing/2014/main" id="{127C42C1-CEAB-460A-9A8C-7475EAAFC2E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286</xdr:row>
      <xdr:rowOff>119160</xdr:rowOff>
    </xdr:from>
    <xdr:ext cx="360" cy="216575"/>
    <xdr:pic>
      <xdr:nvPicPr>
        <xdr:cNvPr id="2071" name="6 Imagen">
          <a:extLst>
            <a:ext uri="{FF2B5EF4-FFF2-40B4-BE49-F238E27FC236}">
              <a16:creationId xmlns:a16="http://schemas.microsoft.com/office/drawing/2014/main" id="{E4F3457B-2C81-4D03-8C37-EDEB75F1A281}"/>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286</xdr:row>
      <xdr:rowOff>119160</xdr:rowOff>
    </xdr:from>
    <xdr:ext cx="360" cy="216575"/>
    <xdr:pic>
      <xdr:nvPicPr>
        <xdr:cNvPr id="2072" name="6 Imagen">
          <a:extLst>
            <a:ext uri="{FF2B5EF4-FFF2-40B4-BE49-F238E27FC236}">
              <a16:creationId xmlns:a16="http://schemas.microsoft.com/office/drawing/2014/main" id="{0EB7F6C8-9810-41A0-8598-17570078959F}"/>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286</xdr:row>
      <xdr:rowOff>119160</xdr:rowOff>
    </xdr:from>
    <xdr:ext cx="360" cy="216575"/>
    <xdr:pic>
      <xdr:nvPicPr>
        <xdr:cNvPr id="2073" name="6 Imagen">
          <a:extLst>
            <a:ext uri="{FF2B5EF4-FFF2-40B4-BE49-F238E27FC236}">
              <a16:creationId xmlns:a16="http://schemas.microsoft.com/office/drawing/2014/main" id="{F8217EBD-D93B-4DB1-A69A-BE91462FE32C}"/>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286</xdr:row>
      <xdr:rowOff>119160</xdr:rowOff>
    </xdr:from>
    <xdr:ext cx="360" cy="216575"/>
    <xdr:pic>
      <xdr:nvPicPr>
        <xdr:cNvPr id="2074" name="6 Imagen">
          <a:extLst>
            <a:ext uri="{FF2B5EF4-FFF2-40B4-BE49-F238E27FC236}">
              <a16:creationId xmlns:a16="http://schemas.microsoft.com/office/drawing/2014/main" id="{0BBFC1BD-14BE-4131-8C13-A251EF55DC89}"/>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286</xdr:row>
      <xdr:rowOff>119160</xdr:rowOff>
    </xdr:from>
    <xdr:ext cx="360" cy="216575"/>
    <xdr:pic>
      <xdr:nvPicPr>
        <xdr:cNvPr id="2075" name="6 Imagen">
          <a:extLst>
            <a:ext uri="{FF2B5EF4-FFF2-40B4-BE49-F238E27FC236}">
              <a16:creationId xmlns:a16="http://schemas.microsoft.com/office/drawing/2014/main" id="{4DA67875-9EB3-4090-811A-A4AC39F8C1FE}"/>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286</xdr:row>
      <xdr:rowOff>124560</xdr:rowOff>
    </xdr:from>
    <xdr:ext cx="360" cy="254855"/>
    <xdr:pic>
      <xdr:nvPicPr>
        <xdr:cNvPr id="2076" name="6 Imagen">
          <a:extLst>
            <a:ext uri="{FF2B5EF4-FFF2-40B4-BE49-F238E27FC236}">
              <a16:creationId xmlns:a16="http://schemas.microsoft.com/office/drawing/2014/main" id="{587A06CB-3434-45CA-8F92-FB3F088D0552}"/>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286</xdr:row>
      <xdr:rowOff>119160</xdr:rowOff>
    </xdr:from>
    <xdr:ext cx="360" cy="216575"/>
    <xdr:pic>
      <xdr:nvPicPr>
        <xdr:cNvPr id="2077" name="6 Imagen">
          <a:extLst>
            <a:ext uri="{FF2B5EF4-FFF2-40B4-BE49-F238E27FC236}">
              <a16:creationId xmlns:a16="http://schemas.microsoft.com/office/drawing/2014/main" id="{49D58234-15C0-41DC-B746-EFFFFDBE635A}"/>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287</xdr:row>
      <xdr:rowOff>97252</xdr:rowOff>
    </xdr:from>
    <xdr:ext cx="360" cy="216575"/>
    <xdr:pic>
      <xdr:nvPicPr>
        <xdr:cNvPr id="2078" name="6 Imagen">
          <a:extLst>
            <a:ext uri="{FF2B5EF4-FFF2-40B4-BE49-F238E27FC236}">
              <a16:creationId xmlns:a16="http://schemas.microsoft.com/office/drawing/2014/main" id="{9F14E961-6DDA-4B50-9C85-0A466837E210}"/>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286</xdr:row>
      <xdr:rowOff>124560</xdr:rowOff>
    </xdr:from>
    <xdr:ext cx="360" cy="254855"/>
    <xdr:pic>
      <xdr:nvPicPr>
        <xdr:cNvPr id="2079" name="6 Imagen">
          <a:extLst>
            <a:ext uri="{FF2B5EF4-FFF2-40B4-BE49-F238E27FC236}">
              <a16:creationId xmlns:a16="http://schemas.microsoft.com/office/drawing/2014/main" id="{B470AFFF-FE84-4EB4-ABCA-0A29043D1B48}"/>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286</xdr:row>
      <xdr:rowOff>119160</xdr:rowOff>
    </xdr:from>
    <xdr:ext cx="360" cy="216575"/>
    <xdr:pic>
      <xdr:nvPicPr>
        <xdr:cNvPr id="2080" name="6 Imagen">
          <a:extLst>
            <a:ext uri="{FF2B5EF4-FFF2-40B4-BE49-F238E27FC236}">
              <a16:creationId xmlns:a16="http://schemas.microsoft.com/office/drawing/2014/main" id="{BD6B8F30-621F-434C-BFF1-5B95CE64CF71}"/>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287</xdr:row>
      <xdr:rowOff>119160</xdr:rowOff>
    </xdr:from>
    <xdr:ext cx="360" cy="216575"/>
    <xdr:pic>
      <xdr:nvPicPr>
        <xdr:cNvPr id="2081" name="6 Imagen">
          <a:extLst>
            <a:ext uri="{FF2B5EF4-FFF2-40B4-BE49-F238E27FC236}">
              <a16:creationId xmlns:a16="http://schemas.microsoft.com/office/drawing/2014/main" id="{A65095B4-70A2-471F-84C6-10D6FEC802F5}"/>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287</xdr:row>
      <xdr:rowOff>119160</xdr:rowOff>
    </xdr:from>
    <xdr:ext cx="360" cy="216575"/>
    <xdr:pic>
      <xdr:nvPicPr>
        <xdr:cNvPr id="2082" name="6 Imagen">
          <a:extLst>
            <a:ext uri="{FF2B5EF4-FFF2-40B4-BE49-F238E27FC236}">
              <a16:creationId xmlns:a16="http://schemas.microsoft.com/office/drawing/2014/main" id="{E0CC3BC1-6B92-464D-87B1-32B8FD64CCA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287</xdr:row>
      <xdr:rowOff>119160</xdr:rowOff>
    </xdr:from>
    <xdr:ext cx="360" cy="216575"/>
    <xdr:pic>
      <xdr:nvPicPr>
        <xdr:cNvPr id="2083" name="6 Imagen">
          <a:extLst>
            <a:ext uri="{FF2B5EF4-FFF2-40B4-BE49-F238E27FC236}">
              <a16:creationId xmlns:a16="http://schemas.microsoft.com/office/drawing/2014/main" id="{E7880630-63ED-45ED-B7BE-F60B85C22201}"/>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287</xdr:row>
      <xdr:rowOff>119160</xdr:rowOff>
    </xdr:from>
    <xdr:ext cx="360" cy="216575"/>
    <xdr:pic>
      <xdr:nvPicPr>
        <xdr:cNvPr id="2084" name="6 Imagen">
          <a:extLst>
            <a:ext uri="{FF2B5EF4-FFF2-40B4-BE49-F238E27FC236}">
              <a16:creationId xmlns:a16="http://schemas.microsoft.com/office/drawing/2014/main" id="{213AEBAB-5332-4804-AEE9-2C0B927C9E40}"/>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287</xdr:row>
      <xdr:rowOff>119160</xdr:rowOff>
    </xdr:from>
    <xdr:ext cx="360" cy="216575"/>
    <xdr:pic>
      <xdr:nvPicPr>
        <xdr:cNvPr id="2085" name="6 Imagen">
          <a:extLst>
            <a:ext uri="{FF2B5EF4-FFF2-40B4-BE49-F238E27FC236}">
              <a16:creationId xmlns:a16="http://schemas.microsoft.com/office/drawing/2014/main" id="{21A300B3-CF52-4F67-A925-D663A7ADF68F}"/>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287</xdr:row>
      <xdr:rowOff>119160</xdr:rowOff>
    </xdr:from>
    <xdr:ext cx="360" cy="216575"/>
    <xdr:pic>
      <xdr:nvPicPr>
        <xdr:cNvPr id="2086" name="6 Imagen">
          <a:extLst>
            <a:ext uri="{FF2B5EF4-FFF2-40B4-BE49-F238E27FC236}">
              <a16:creationId xmlns:a16="http://schemas.microsoft.com/office/drawing/2014/main" id="{AA681F3A-5616-44FF-87C4-BE9D7EC15B7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287</xdr:row>
      <xdr:rowOff>124560</xdr:rowOff>
    </xdr:from>
    <xdr:ext cx="360" cy="254855"/>
    <xdr:pic>
      <xdr:nvPicPr>
        <xdr:cNvPr id="2087" name="6 Imagen">
          <a:extLst>
            <a:ext uri="{FF2B5EF4-FFF2-40B4-BE49-F238E27FC236}">
              <a16:creationId xmlns:a16="http://schemas.microsoft.com/office/drawing/2014/main" id="{CD7A2E89-312E-46FE-87D5-043660B54219}"/>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287</xdr:row>
      <xdr:rowOff>119160</xdr:rowOff>
    </xdr:from>
    <xdr:ext cx="360" cy="216575"/>
    <xdr:pic>
      <xdr:nvPicPr>
        <xdr:cNvPr id="2088" name="6 Imagen">
          <a:extLst>
            <a:ext uri="{FF2B5EF4-FFF2-40B4-BE49-F238E27FC236}">
              <a16:creationId xmlns:a16="http://schemas.microsoft.com/office/drawing/2014/main" id="{7900B783-E6E3-45D3-AAF1-907F86C20E16}"/>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288</xdr:row>
      <xdr:rowOff>97252</xdr:rowOff>
    </xdr:from>
    <xdr:ext cx="360" cy="216575"/>
    <xdr:pic>
      <xdr:nvPicPr>
        <xdr:cNvPr id="2089" name="6 Imagen">
          <a:extLst>
            <a:ext uri="{FF2B5EF4-FFF2-40B4-BE49-F238E27FC236}">
              <a16:creationId xmlns:a16="http://schemas.microsoft.com/office/drawing/2014/main" id="{DDA94AB1-0CFD-43A0-8638-74EF916C8226}"/>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287</xdr:row>
      <xdr:rowOff>124560</xdr:rowOff>
    </xdr:from>
    <xdr:ext cx="360" cy="254855"/>
    <xdr:pic>
      <xdr:nvPicPr>
        <xdr:cNvPr id="2090" name="6 Imagen">
          <a:extLst>
            <a:ext uri="{FF2B5EF4-FFF2-40B4-BE49-F238E27FC236}">
              <a16:creationId xmlns:a16="http://schemas.microsoft.com/office/drawing/2014/main" id="{801843F7-66AF-47B7-964F-92F9E08F9BE8}"/>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287</xdr:row>
      <xdr:rowOff>119160</xdr:rowOff>
    </xdr:from>
    <xdr:ext cx="360" cy="216575"/>
    <xdr:pic>
      <xdr:nvPicPr>
        <xdr:cNvPr id="2091" name="6 Imagen">
          <a:extLst>
            <a:ext uri="{FF2B5EF4-FFF2-40B4-BE49-F238E27FC236}">
              <a16:creationId xmlns:a16="http://schemas.microsoft.com/office/drawing/2014/main" id="{34124EAC-780D-40D0-AFCC-5C3A2DFF6171}"/>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288</xdr:row>
      <xdr:rowOff>119160</xdr:rowOff>
    </xdr:from>
    <xdr:ext cx="360" cy="216575"/>
    <xdr:pic>
      <xdr:nvPicPr>
        <xdr:cNvPr id="2092" name="6 Imagen">
          <a:extLst>
            <a:ext uri="{FF2B5EF4-FFF2-40B4-BE49-F238E27FC236}">
              <a16:creationId xmlns:a16="http://schemas.microsoft.com/office/drawing/2014/main" id="{21B216DA-4DE5-40F0-8C80-04BE01B5755D}"/>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288</xdr:row>
      <xdr:rowOff>119160</xdr:rowOff>
    </xdr:from>
    <xdr:ext cx="360" cy="216575"/>
    <xdr:pic>
      <xdr:nvPicPr>
        <xdr:cNvPr id="2093" name="6 Imagen">
          <a:extLst>
            <a:ext uri="{FF2B5EF4-FFF2-40B4-BE49-F238E27FC236}">
              <a16:creationId xmlns:a16="http://schemas.microsoft.com/office/drawing/2014/main" id="{A1C2D115-A229-4551-B73A-EEF294230482}"/>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288</xdr:row>
      <xdr:rowOff>119160</xdr:rowOff>
    </xdr:from>
    <xdr:ext cx="360" cy="216575"/>
    <xdr:pic>
      <xdr:nvPicPr>
        <xdr:cNvPr id="2094" name="6 Imagen">
          <a:extLst>
            <a:ext uri="{FF2B5EF4-FFF2-40B4-BE49-F238E27FC236}">
              <a16:creationId xmlns:a16="http://schemas.microsoft.com/office/drawing/2014/main" id="{EF0C2968-659F-4778-90A5-07DC8C6C94E4}"/>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288</xdr:row>
      <xdr:rowOff>119160</xdr:rowOff>
    </xdr:from>
    <xdr:ext cx="360" cy="216575"/>
    <xdr:pic>
      <xdr:nvPicPr>
        <xdr:cNvPr id="2095" name="6 Imagen">
          <a:extLst>
            <a:ext uri="{FF2B5EF4-FFF2-40B4-BE49-F238E27FC236}">
              <a16:creationId xmlns:a16="http://schemas.microsoft.com/office/drawing/2014/main" id="{80EB465D-74A0-45CF-BB73-79B0EC789D2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288</xdr:row>
      <xdr:rowOff>119160</xdr:rowOff>
    </xdr:from>
    <xdr:ext cx="360" cy="216575"/>
    <xdr:pic>
      <xdr:nvPicPr>
        <xdr:cNvPr id="2096" name="6 Imagen">
          <a:extLst>
            <a:ext uri="{FF2B5EF4-FFF2-40B4-BE49-F238E27FC236}">
              <a16:creationId xmlns:a16="http://schemas.microsoft.com/office/drawing/2014/main" id="{CCC88991-6CE5-44D7-89FE-55BC4374B409}"/>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288</xdr:row>
      <xdr:rowOff>119160</xdr:rowOff>
    </xdr:from>
    <xdr:ext cx="360" cy="216575"/>
    <xdr:pic>
      <xdr:nvPicPr>
        <xdr:cNvPr id="2097" name="6 Imagen">
          <a:extLst>
            <a:ext uri="{FF2B5EF4-FFF2-40B4-BE49-F238E27FC236}">
              <a16:creationId xmlns:a16="http://schemas.microsoft.com/office/drawing/2014/main" id="{099E02D3-93DD-4878-B951-EA80C2B2F19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288</xdr:row>
      <xdr:rowOff>124560</xdr:rowOff>
    </xdr:from>
    <xdr:ext cx="360" cy="254855"/>
    <xdr:pic>
      <xdr:nvPicPr>
        <xdr:cNvPr id="2098" name="6 Imagen">
          <a:extLst>
            <a:ext uri="{FF2B5EF4-FFF2-40B4-BE49-F238E27FC236}">
              <a16:creationId xmlns:a16="http://schemas.microsoft.com/office/drawing/2014/main" id="{CE965E6D-2FFB-487A-896B-218C50FFDF17}"/>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288</xdr:row>
      <xdr:rowOff>119160</xdr:rowOff>
    </xdr:from>
    <xdr:ext cx="360" cy="216575"/>
    <xdr:pic>
      <xdr:nvPicPr>
        <xdr:cNvPr id="2099" name="6 Imagen">
          <a:extLst>
            <a:ext uri="{FF2B5EF4-FFF2-40B4-BE49-F238E27FC236}">
              <a16:creationId xmlns:a16="http://schemas.microsoft.com/office/drawing/2014/main" id="{9D6761EB-010F-4999-8B82-F5A1A894EF78}"/>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289</xdr:row>
      <xdr:rowOff>97252</xdr:rowOff>
    </xdr:from>
    <xdr:ext cx="360" cy="216575"/>
    <xdr:pic>
      <xdr:nvPicPr>
        <xdr:cNvPr id="2100" name="6 Imagen">
          <a:extLst>
            <a:ext uri="{FF2B5EF4-FFF2-40B4-BE49-F238E27FC236}">
              <a16:creationId xmlns:a16="http://schemas.microsoft.com/office/drawing/2014/main" id="{BAC67C46-64C4-4700-9CE7-2C318CDDBAA6}"/>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288</xdr:row>
      <xdr:rowOff>124560</xdr:rowOff>
    </xdr:from>
    <xdr:ext cx="360" cy="254855"/>
    <xdr:pic>
      <xdr:nvPicPr>
        <xdr:cNvPr id="2101" name="6 Imagen">
          <a:extLst>
            <a:ext uri="{FF2B5EF4-FFF2-40B4-BE49-F238E27FC236}">
              <a16:creationId xmlns:a16="http://schemas.microsoft.com/office/drawing/2014/main" id="{75341DD5-E162-47C5-9494-CFFA3C6244BC}"/>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288</xdr:row>
      <xdr:rowOff>119160</xdr:rowOff>
    </xdr:from>
    <xdr:ext cx="360" cy="216575"/>
    <xdr:pic>
      <xdr:nvPicPr>
        <xdr:cNvPr id="2102" name="6 Imagen">
          <a:extLst>
            <a:ext uri="{FF2B5EF4-FFF2-40B4-BE49-F238E27FC236}">
              <a16:creationId xmlns:a16="http://schemas.microsoft.com/office/drawing/2014/main" id="{CF256B45-23EA-4689-AEB9-9DF4EEAD2B0B}"/>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289</xdr:row>
      <xdr:rowOff>119160</xdr:rowOff>
    </xdr:from>
    <xdr:ext cx="360" cy="216575"/>
    <xdr:pic>
      <xdr:nvPicPr>
        <xdr:cNvPr id="2103" name="6 Imagen">
          <a:extLst>
            <a:ext uri="{FF2B5EF4-FFF2-40B4-BE49-F238E27FC236}">
              <a16:creationId xmlns:a16="http://schemas.microsoft.com/office/drawing/2014/main" id="{E8250B34-A729-47DE-9278-4CD1565FE7A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289</xdr:row>
      <xdr:rowOff>119160</xdr:rowOff>
    </xdr:from>
    <xdr:ext cx="360" cy="216575"/>
    <xdr:pic>
      <xdr:nvPicPr>
        <xdr:cNvPr id="2104" name="6 Imagen">
          <a:extLst>
            <a:ext uri="{FF2B5EF4-FFF2-40B4-BE49-F238E27FC236}">
              <a16:creationId xmlns:a16="http://schemas.microsoft.com/office/drawing/2014/main" id="{0DA2A063-1CBB-45DA-8B6F-40BF0AD6F4A3}"/>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289</xdr:row>
      <xdr:rowOff>119160</xdr:rowOff>
    </xdr:from>
    <xdr:ext cx="360" cy="216575"/>
    <xdr:pic>
      <xdr:nvPicPr>
        <xdr:cNvPr id="2105" name="6 Imagen">
          <a:extLst>
            <a:ext uri="{FF2B5EF4-FFF2-40B4-BE49-F238E27FC236}">
              <a16:creationId xmlns:a16="http://schemas.microsoft.com/office/drawing/2014/main" id="{B6B9ACB2-587E-425A-AC0E-432A552FC60E}"/>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289</xdr:row>
      <xdr:rowOff>119160</xdr:rowOff>
    </xdr:from>
    <xdr:ext cx="360" cy="216575"/>
    <xdr:pic>
      <xdr:nvPicPr>
        <xdr:cNvPr id="2106" name="6 Imagen">
          <a:extLst>
            <a:ext uri="{FF2B5EF4-FFF2-40B4-BE49-F238E27FC236}">
              <a16:creationId xmlns:a16="http://schemas.microsoft.com/office/drawing/2014/main" id="{ADCF0E7C-8E38-4B80-8BF0-E44B7D15F647}"/>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289</xdr:row>
      <xdr:rowOff>119160</xdr:rowOff>
    </xdr:from>
    <xdr:ext cx="360" cy="216575"/>
    <xdr:pic>
      <xdr:nvPicPr>
        <xdr:cNvPr id="2107" name="6 Imagen">
          <a:extLst>
            <a:ext uri="{FF2B5EF4-FFF2-40B4-BE49-F238E27FC236}">
              <a16:creationId xmlns:a16="http://schemas.microsoft.com/office/drawing/2014/main" id="{BEBEE35D-AB41-48ED-96BB-D1B2EC875211}"/>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289</xdr:row>
      <xdr:rowOff>119160</xdr:rowOff>
    </xdr:from>
    <xdr:ext cx="360" cy="216575"/>
    <xdr:pic>
      <xdr:nvPicPr>
        <xdr:cNvPr id="2108" name="6 Imagen">
          <a:extLst>
            <a:ext uri="{FF2B5EF4-FFF2-40B4-BE49-F238E27FC236}">
              <a16:creationId xmlns:a16="http://schemas.microsoft.com/office/drawing/2014/main" id="{D85E0531-7F8B-46FF-9AAD-B423447230D8}"/>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289</xdr:row>
      <xdr:rowOff>124560</xdr:rowOff>
    </xdr:from>
    <xdr:ext cx="360" cy="254855"/>
    <xdr:pic>
      <xdr:nvPicPr>
        <xdr:cNvPr id="2109" name="6 Imagen">
          <a:extLst>
            <a:ext uri="{FF2B5EF4-FFF2-40B4-BE49-F238E27FC236}">
              <a16:creationId xmlns:a16="http://schemas.microsoft.com/office/drawing/2014/main" id="{0DBEABA8-8A07-4988-A3FD-BAC4D2F67E32}"/>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289</xdr:row>
      <xdr:rowOff>119160</xdr:rowOff>
    </xdr:from>
    <xdr:ext cx="360" cy="216575"/>
    <xdr:pic>
      <xdr:nvPicPr>
        <xdr:cNvPr id="2110" name="6 Imagen">
          <a:extLst>
            <a:ext uri="{FF2B5EF4-FFF2-40B4-BE49-F238E27FC236}">
              <a16:creationId xmlns:a16="http://schemas.microsoft.com/office/drawing/2014/main" id="{DF2C4BD9-AECE-43F3-89E0-A239750AD357}"/>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290</xdr:row>
      <xdr:rowOff>97252</xdr:rowOff>
    </xdr:from>
    <xdr:ext cx="360" cy="216575"/>
    <xdr:pic>
      <xdr:nvPicPr>
        <xdr:cNvPr id="2111" name="6 Imagen">
          <a:extLst>
            <a:ext uri="{FF2B5EF4-FFF2-40B4-BE49-F238E27FC236}">
              <a16:creationId xmlns:a16="http://schemas.microsoft.com/office/drawing/2014/main" id="{D813D025-F166-463D-AD6E-7F919EC6EB0F}"/>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289</xdr:row>
      <xdr:rowOff>124560</xdr:rowOff>
    </xdr:from>
    <xdr:ext cx="360" cy="254855"/>
    <xdr:pic>
      <xdr:nvPicPr>
        <xdr:cNvPr id="2112" name="6 Imagen">
          <a:extLst>
            <a:ext uri="{FF2B5EF4-FFF2-40B4-BE49-F238E27FC236}">
              <a16:creationId xmlns:a16="http://schemas.microsoft.com/office/drawing/2014/main" id="{1BD5E0C9-86E9-4B14-9D69-A36A9388A42B}"/>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289</xdr:row>
      <xdr:rowOff>119160</xdr:rowOff>
    </xdr:from>
    <xdr:ext cx="360" cy="216575"/>
    <xdr:pic>
      <xdr:nvPicPr>
        <xdr:cNvPr id="2113" name="6 Imagen">
          <a:extLst>
            <a:ext uri="{FF2B5EF4-FFF2-40B4-BE49-F238E27FC236}">
              <a16:creationId xmlns:a16="http://schemas.microsoft.com/office/drawing/2014/main" id="{A9D31F8F-0C6E-4433-B940-8ED516D3D01D}"/>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290</xdr:row>
      <xdr:rowOff>119160</xdr:rowOff>
    </xdr:from>
    <xdr:ext cx="360" cy="216575"/>
    <xdr:pic>
      <xdr:nvPicPr>
        <xdr:cNvPr id="2114" name="6 Imagen">
          <a:extLst>
            <a:ext uri="{FF2B5EF4-FFF2-40B4-BE49-F238E27FC236}">
              <a16:creationId xmlns:a16="http://schemas.microsoft.com/office/drawing/2014/main" id="{01A02CEF-7BCB-45B9-AC86-17EF81E6C5F4}"/>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290</xdr:row>
      <xdr:rowOff>119160</xdr:rowOff>
    </xdr:from>
    <xdr:ext cx="360" cy="216575"/>
    <xdr:pic>
      <xdr:nvPicPr>
        <xdr:cNvPr id="2115" name="6 Imagen">
          <a:extLst>
            <a:ext uri="{FF2B5EF4-FFF2-40B4-BE49-F238E27FC236}">
              <a16:creationId xmlns:a16="http://schemas.microsoft.com/office/drawing/2014/main" id="{D758646B-F64C-4582-858B-66B02AD7661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290</xdr:row>
      <xdr:rowOff>119160</xdr:rowOff>
    </xdr:from>
    <xdr:ext cx="360" cy="216575"/>
    <xdr:pic>
      <xdr:nvPicPr>
        <xdr:cNvPr id="2116" name="6 Imagen">
          <a:extLst>
            <a:ext uri="{FF2B5EF4-FFF2-40B4-BE49-F238E27FC236}">
              <a16:creationId xmlns:a16="http://schemas.microsoft.com/office/drawing/2014/main" id="{F2828713-420A-4E8E-8FBA-4C20B2345840}"/>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290</xdr:row>
      <xdr:rowOff>119160</xdr:rowOff>
    </xdr:from>
    <xdr:ext cx="360" cy="216575"/>
    <xdr:pic>
      <xdr:nvPicPr>
        <xdr:cNvPr id="2117" name="6 Imagen">
          <a:extLst>
            <a:ext uri="{FF2B5EF4-FFF2-40B4-BE49-F238E27FC236}">
              <a16:creationId xmlns:a16="http://schemas.microsoft.com/office/drawing/2014/main" id="{6A9BC01C-3769-4090-A889-F189C724924E}"/>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290</xdr:row>
      <xdr:rowOff>119160</xdr:rowOff>
    </xdr:from>
    <xdr:ext cx="360" cy="216575"/>
    <xdr:pic>
      <xdr:nvPicPr>
        <xdr:cNvPr id="2118" name="6 Imagen">
          <a:extLst>
            <a:ext uri="{FF2B5EF4-FFF2-40B4-BE49-F238E27FC236}">
              <a16:creationId xmlns:a16="http://schemas.microsoft.com/office/drawing/2014/main" id="{F45EE92F-4722-4374-A69F-C1C54963B21D}"/>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290</xdr:row>
      <xdr:rowOff>119160</xdr:rowOff>
    </xdr:from>
    <xdr:ext cx="360" cy="216575"/>
    <xdr:pic>
      <xdr:nvPicPr>
        <xdr:cNvPr id="2119" name="6 Imagen">
          <a:extLst>
            <a:ext uri="{FF2B5EF4-FFF2-40B4-BE49-F238E27FC236}">
              <a16:creationId xmlns:a16="http://schemas.microsoft.com/office/drawing/2014/main" id="{09659000-BE24-410E-A0C2-8A812C7D09CD}"/>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290</xdr:row>
      <xdr:rowOff>124560</xdr:rowOff>
    </xdr:from>
    <xdr:ext cx="360" cy="254855"/>
    <xdr:pic>
      <xdr:nvPicPr>
        <xdr:cNvPr id="2120" name="6 Imagen">
          <a:extLst>
            <a:ext uri="{FF2B5EF4-FFF2-40B4-BE49-F238E27FC236}">
              <a16:creationId xmlns:a16="http://schemas.microsoft.com/office/drawing/2014/main" id="{6ADB7A8D-B1A6-45D6-AC7F-DC2BEE72B78B}"/>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290</xdr:row>
      <xdr:rowOff>119160</xdr:rowOff>
    </xdr:from>
    <xdr:ext cx="360" cy="216575"/>
    <xdr:pic>
      <xdr:nvPicPr>
        <xdr:cNvPr id="2121" name="6 Imagen">
          <a:extLst>
            <a:ext uri="{FF2B5EF4-FFF2-40B4-BE49-F238E27FC236}">
              <a16:creationId xmlns:a16="http://schemas.microsoft.com/office/drawing/2014/main" id="{5C168A1D-BC14-4E03-A887-3143081FCF11}"/>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291</xdr:row>
      <xdr:rowOff>97252</xdr:rowOff>
    </xdr:from>
    <xdr:ext cx="360" cy="216575"/>
    <xdr:pic>
      <xdr:nvPicPr>
        <xdr:cNvPr id="2122" name="6 Imagen">
          <a:extLst>
            <a:ext uri="{FF2B5EF4-FFF2-40B4-BE49-F238E27FC236}">
              <a16:creationId xmlns:a16="http://schemas.microsoft.com/office/drawing/2014/main" id="{BD1FA2C8-341E-4F89-A941-1D32E504CCB7}"/>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290</xdr:row>
      <xdr:rowOff>124560</xdr:rowOff>
    </xdr:from>
    <xdr:ext cx="360" cy="254855"/>
    <xdr:pic>
      <xdr:nvPicPr>
        <xdr:cNvPr id="2123" name="6 Imagen">
          <a:extLst>
            <a:ext uri="{FF2B5EF4-FFF2-40B4-BE49-F238E27FC236}">
              <a16:creationId xmlns:a16="http://schemas.microsoft.com/office/drawing/2014/main" id="{BAA8F82D-78B1-4855-84B1-884A58D041B8}"/>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290</xdr:row>
      <xdr:rowOff>119160</xdr:rowOff>
    </xdr:from>
    <xdr:ext cx="360" cy="216575"/>
    <xdr:pic>
      <xdr:nvPicPr>
        <xdr:cNvPr id="2124" name="6 Imagen">
          <a:extLst>
            <a:ext uri="{FF2B5EF4-FFF2-40B4-BE49-F238E27FC236}">
              <a16:creationId xmlns:a16="http://schemas.microsoft.com/office/drawing/2014/main" id="{D9762DD3-ACA9-419F-A5BE-27C50F143E45}"/>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291</xdr:row>
      <xdr:rowOff>119160</xdr:rowOff>
    </xdr:from>
    <xdr:ext cx="360" cy="216575"/>
    <xdr:pic>
      <xdr:nvPicPr>
        <xdr:cNvPr id="2125" name="6 Imagen">
          <a:extLst>
            <a:ext uri="{FF2B5EF4-FFF2-40B4-BE49-F238E27FC236}">
              <a16:creationId xmlns:a16="http://schemas.microsoft.com/office/drawing/2014/main" id="{F0246627-6B0C-4D8E-B01F-4AA05B4C0947}"/>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291</xdr:row>
      <xdr:rowOff>119160</xdr:rowOff>
    </xdr:from>
    <xdr:ext cx="360" cy="216575"/>
    <xdr:pic>
      <xdr:nvPicPr>
        <xdr:cNvPr id="2126" name="6 Imagen">
          <a:extLst>
            <a:ext uri="{FF2B5EF4-FFF2-40B4-BE49-F238E27FC236}">
              <a16:creationId xmlns:a16="http://schemas.microsoft.com/office/drawing/2014/main" id="{6B74ECB6-1810-4C32-8EDC-8A538799327F}"/>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291</xdr:row>
      <xdr:rowOff>119160</xdr:rowOff>
    </xdr:from>
    <xdr:ext cx="360" cy="216575"/>
    <xdr:pic>
      <xdr:nvPicPr>
        <xdr:cNvPr id="2127" name="6 Imagen">
          <a:extLst>
            <a:ext uri="{FF2B5EF4-FFF2-40B4-BE49-F238E27FC236}">
              <a16:creationId xmlns:a16="http://schemas.microsoft.com/office/drawing/2014/main" id="{EF4604E5-EADD-4B5C-85D8-380AEAA048E2}"/>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291</xdr:row>
      <xdr:rowOff>119160</xdr:rowOff>
    </xdr:from>
    <xdr:ext cx="360" cy="216575"/>
    <xdr:pic>
      <xdr:nvPicPr>
        <xdr:cNvPr id="2128" name="6 Imagen">
          <a:extLst>
            <a:ext uri="{FF2B5EF4-FFF2-40B4-BE49-F238E27FC236}">
              <a16:creationId xmlns:a16="http://schemas.microsoft.com/office/drawing/2014/main" id="{2B65D9FE-8774-468B-A55F-444C7E674761}"/>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291</xdr:row>
      <xdr:rowOff>119160</xdr:rowOff>
    </xdr:from>
    <xdr:ext cx="360" cy="216575"/>
    <xdr:pic>
      <xdr:nvPicPr>
        <xdr:cNvPr id="2129" name="6 Imagen">
          <a:extLst>
            <a:ext uri="{FF2B5EF4-FFF2-40B4-BE49-F238E27FC236}">
              <a16:creationId xmlns:a16="http://schemas.microsoft.com/office/drawing/2014/main" id="{448F7A35-64A7-4482-A6F5-495366B0253B}"/>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291</xdr:row>
      <xdr:rowOff>119160</xdr:rowOff>
    </xdr:from>
    <xdr:ext cx="360" cy="216575"/>
    <xdr:pic>
      <xdr:nvPicPr>
        <xdr:cNvPr id="2130" name="6 Imagen">
          <a:extLst>
            <a:ext uri="{FF2B5EF4-FFF2-40B4-BE49-F238E27FC236}">
              <a16:creationId xmlns:a16="http://schemas.microsoft.com/office/drawing/2014/main" id="{AF28AC71-E771-4DA7-A26B-6A41308E813C}"/>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291</xdr:row>
      <xdr:rowOff>124560</xdr:rowOff>
    </xdr:from>
    <xdr:ext cx="360" cy="254855"/>
    <xdr:pic>
      <xdr:nvPicPr>
        <xdr:cNvPr id="2131" name="6 Imagen">
          <a:extLst>
            <a:ext uri="{FF2B5EF4-FFF2-40B4-BE49-F238E27FC236}">
              <a16:creationId xmlns:a16="http://schemas.microsoft.com/office/drawing/2014/main" id="{0945F404-43D0-46DE-8F4E-7DFDD9462910}"/>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291</xdr:row>
      <xdr:rowOff>119160</xdr:rowOff>
    </xdr:from>
    <xdr:ext cx="360" cy="216575"/>
    <xdr:pic>
      <xdr:nvPicPr>
        <xdr:cNvPr id="2132" name="6 Imagen">
          <a:extLst>
            <a:ext uri="{FF2B5EF4-FFF2-40B4-BE49-F238E27FC236}">
              <a16:creationId xmlns:a16="http://schemas.microsoft.com/office/drawing/2014/main" id="{F713220A-C3EA-42DD-9672-94D3981AB05B}"/>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292</xdr:row>
      <xdr:rowOff>97252</xdr:rowOff>
    </xdr:from>
    <xdr:ext cx="360" cy="216575"/>
    <xdr:pic>
      <xdr:nvPicPr>
        <xdr:cNvPr id="2133" name="6 Imagen">
          <a:extLst>
            <a:ext uri="{FF2B5EF4-FFF2-40B4-BE49-F238E27FC236}">
              <a16:creationId xmlns:a16="http://schemas.microsoft.com/office/drawing/2014/main" id="{03163337-919A-4163-B315-3E2ACF168585}"/>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291</xdr:row>
      <xdr:rowOff>124560</xdr:rowOff>
    </xdr:from>
    <xdr:ext cx="360" cy="254855"/>
    <xdr:pic>
      <xdr:nvPicPr>
        <xdr:cNvPr id="2134" name="6 Imagen">
          <a:extLst>
            <a:ext uri="{FF2B5EF4-FFF2-40B4-BE49-F238E27FC236}">
              <a16:creationId xmlns:a16="http://schemas.microsoft.com/office/drawing/2014/main" id="{81FD7505-49F2-41B8-B1AC-2D9B7A12F022}"/>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291</xdr:row>
      <xdr:rowOff>119160</xdr:rowOff>
    </xdr:from>
    <xdr:ext cx="360" cy="216575"/>
    <xdr:pic>
      <xdr:nvPicPr>
        <xdr:cNvPr id="2135" name="6 Imagen">
          <a:extLst>
            <a:ext uri="{FF2B5EF4-FFF2-40B4-BE49-F238E27FC236}">
              <a16:creationId xmlns:a16="http://schemas.microsoft.com/office/drawing/2014/main" id="{B5D8FE7A-2D81-48C1-B83F-CF2C8DA88565}"/>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292</xdr:row>
      <xdr:rowOff>119160</xdr:rowOff>
    </xdr:from>
    <xdr:ext cx="360" cy="216575"/>
    <xdr:pic>
      <xdr:nvPicPr>
        <xdr:cNvPr id="2136" name="6 Imagen">
          <a:extLst>
            <a:ext uri="{FF2B5EF4-FFF2-40B4-BE49-F238E27FC236}">
              <a16:creationId xmlns:a16="http://schemas.microsoft.com/office/drawing/2014/main" id="{DBB367C5-DD41-4DF1-B94A-BD70DDD36C2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292</xdr:row>
      <xdr:rowOff>119160</xdr:rowOff>
    </xdr:from>
    <xdr:ext cx="360" cy="216575"/>
    <xdr:pic>
      <xdr:nvPicPr>
        <xdr:cNvPr id="2137" name="6 Imagen">
          <a:extLst>
            <a:ext uri="{FF2B5EF4-FFF2-40B4-BE49-F238E27FC236}">
              <a16:creationId xmlns:a16="http://schemas.microsoft.com/office/drawing/2014/main" id="{F274389E-4A73-48A6-9476-F992B3807782}"/>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292</xdr:row>
      <xdr:rowOff>119160</xdr:rowOff>
    </xdr:from>
    <xdr:ext cx="360" cy="216575"/>
    <xdr:pic>
      <xdr:nvPicPr>
        <xdr:cNvPr id="2138" name="6 Imagen">
          <a:extLst>
            <a:ext uri="{FF2B5EF4-FFF2-40B4-BE49-F238E27FC236}">
              <a16:creationId xmlns:a16="http://schemas.microsoft.com/office/drawing/2014/main" id="{3C1F21B9-914E-4EEA-8166-9002962DDD43}"/>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292</xdr:row>
      <xdr:rowOff>119160</xdr:rowOff>
    </xdr:from>
    <xdr:ext cx="360" cy="216575"/>
    <xdr:pic>
      <xdr:nvPicPr>
        <xdr:cNvPr id="2139" name="6 Imagen">
          <a:extLst>
            <a:ext uri="{FF2B5EF4-FFF2-40B4-BE49-F238E27FC236}">
              <a16:creationId xmlns:a16="http://schemas.microsoft.com/office/drawing/2014/main" id="{CC8C50DC-1EB2-4528-A19D-9370ABEE7D9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292</xdr:row>
      <xdr:rowOff>119160</xdr:rowOff>
    </xdr:from>
    <xdr:ext cx="360" cy="216575"/>
    <xdr:pic>
      <xdr:nvPicPr>
        <xdr:cNvPr id="2140" name="6 Imagen">
          <a:extLst>
            <a:ext uri="{FF2B5EF4-FFF2-40B4-BE49-F238E27FC236}">
              <a16:creationId xmlns:a16="http://schemas.microsoft.com/office/drawing/2014/main" id="{63B888FB-1704-4D4F-A5E2-E4B76D109D36}"/>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292</xdr:row>
      <xdr:rowOff>119160</xdr:rowOff>
    </xdr:from>
    <xdr:ext cx="360" cy="216575"/>
    <xdr:pic>
      <xdr:nvPicPr>
        <xdr:cNvPr id="2141" name="6 Imagen">
          <a:extLst>
            <a:ext uri="{FF2B5EF4-FFF2-40B4-BE49-F238E27FC236}">
              <a16:creationId xmlns:a16="http://schemas.microsoft.com/office/drawing/2014/main" id="{080BD6C4-E3D0-4572-AA9F-629118F6928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292</xdr:row>
      <xdr:rowOff>124560</xdr:rowOff>
    </xdr:from>
    <xdr:ext cx="360" cy="254855"/>
    <xdr:pic>
      <xdr:nvPicPr>
        <xdr:cNvPr id="2142" name="6 Imagen">
          <a:extLst>
            <a:ext uri="{FF2B5EF4-FFF2-40B4-BE49-F238E27FC236}">
              <a16:creationId xmlns:a16="http://schemas.microsoft.com/office/drawing/2014/main" id="{5D24DF4F-CE06-44BA-8598-4F89D42197E0}"/>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292</xdr:row>
      <xdr:rowOff>119160</xdr:rowOff>
    </xdr:from>
    <xdr:ext cx="360" cy="216575"/>
    <xdr:pic>
      <xdr:nvPicPr>
        <xdr:cNvPr id="2143" name="6 Imagen">
          <a:extLst>
            <a:ext uri="{FF2B5EF4-FFF2-40B4-BE49-F238E27FC236}">
              <a16:creationId xmlns:a16="http://schemas.microsoft.com/office/drawing/2014/main" id="{B97CE40F-9E54-4193-91AE-A8F7088D079A}"/>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293</xdr:row>
      <xdr:rowOff>97252</xdr:rowOff>
    </xdr:from>
    <xdr:ext cx="360" cy="216575"/>
    <xdr:pic>
      <xdr:nvPicPr>
        <xdr:cNvPr id="2144" name="6 Imagen">
          <a:extLst>
            <a:ext uri="{FF2B5EF4-FFF2-40B4-BE49-F238E27FC236}">
              <a16:creationId xmlns:a16="http://schemas.microsoft.com/office/drawing/2014/main" id="{575BA06E-754F-4565-A2EA-435F1C82989B}"/>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292</xdr:row>
      <xdr:rowOff>124560</xdr:rowOff>
    </xdr:from>
    <xdr:ext cx="360" cy="254855"/>
    <xdr:pic>
      <xdr:nvPicPr>
        <xdr:cNvPr id="2145" name="6 Imagen">
          <a:extLst>
            <a:ext uri="{FF2B5EF4-FFF2-40B4-BE49-F238E27FC236}">
              <a16:creationId xmlns:a16="http://schemas.microsoft.com/office/drawing/2014/main" id="{9E21B802-5405-4B92-A576-C0A2D4DFAD1D}"/>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292</xdr:row>
      <xdr:rowOff>119160</xdr:rowOff>
    </xdr:from>
    <xdr:ext cx="360" cy="216575"/>
    <xdr:pic>
      <xdr:nvPicPr>
        <xdr:cNvPr id="2146" name="6 Imagen">
          <a:extLst>
            <a:ext uri="{FF2B5EF4-FFF2-40B4-BE49-F238E27FC236}">
              <a16:creationId xmlns:a16="http://schemas.microsoft.com/office/drawing/2014/main" id="{92AE8B3A-06B1-4685-8B87-64DDF695D583}"/>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293</xdr:row>
      <xdr:rowOff>119160</xdr:rowOff>
    </xdr:from>
    <xdr:ext cx="360" cy="216575"/>
    <xdr:pic>
      <xdr:nvPicPr>
        <xdr:cNvPr id="2147" name="6 Imagen">
          <a:extLst>
            <a:ext uri="{FF2B5EF4-FFF2-40B4-BE49-F238E27FC236}">
              <a16:creationId xmlns:a16="http://schemas.microsoft.com/office/drawing/2014/main" id="{DE9E4C17-3617-4849-8A6B-C24A1BECB535}"/>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293</xdr:row>
      <xdr:rowOff>119160</xdr:rowOff>
    </xdr:from>
    <xdr:ext cx="360" cy="216575"/>
    <xdr:pic>
      <xdr:nvPicPr>
        <xdr:cNvPr id="2148" name="6 Imagen">
          <a:extLst>
            <a:ext uri="{FF2B5EF4-FFF2-40B4-BE49-F238E27FC236}">
              <a16:creationId xmlns:a16="http://schemas.microsoft.com/office/drawing/2014/main" id="{3E0CB453-4619-4595-89E0-C0AF830E8B5A}"/>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293</xdr:row>
      <xdr:rowOff>119160</xdr:rowOff>
    </xdr:from>
    <xdr:ext cx="360" cy="216575"/>
    <xdr:pic>
      <xdr:nvPicPr>
        <xdr:cNvPr id="2149" name="6 Imagen">
          <a:extLst>
            <a:ext uri="{FF2B5EF4-FFF2-40B4-BE49-F238E27FC236}">
              <a16:creationId xmlns:a16="http://schemas.microsoft.com/office/drawing/2014/main" id="{06606616-564B-4470-9DF6-583F13264EA7}"/>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293</xdr:row>
      <xdr:rowOff>119160</xdr:rowOff>
    </xdr:from>
    <xdr:ext cx="360" cy="216575"/>
    <xdr:pic>
      <xdr:nvPicPr>
        <xdr:cNvPr id="2150" name="6 Imagen">
          <a:extLst>
            <a:ext uri="{FF2B5EF4-FFF2-40B4-BE49-F238E27FC236}">
              <a16:creationId xmlns:a16="http://schemas.microsoft.com/office/drawing/2014/main" id="{4A683A1A-7DAF-4503-905B-182BC266F44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293</xdr:row>
      <xdr:rowOff>119160</xdr:rowOff>
    </xdr:from>
    <xdr:ext cx="360" cy="216575"/>
    <xdr:pic>
      <xdr:nvPicPr>
        <xdr:cNvPr id="2151" name="6 Imagen">
          <a:extLst>
            <a:ext uri="{FF2B5EF4-FFF2-40B4-BE49-F238E27FC236}">
              <a16:creationId xmlns:a16="http://schemas.microsoft.com/office/drawing/2014/main" id="{FA51DA2A-B0CA-4166-8DF5-EBBD3D5358EB}"/>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293</xdr:row>
      <xdr:rowOff>119160</xdr:rowOff>
    </xdr:from>
    <xdr:ext cx="360" cy="216575"/>
    <xdr:pic>
      <xdr:nvPicPr>
        <xdr:cNvPr id="2152" name="6 Imagen">
          <a:extLst>
            <a:ext uri="{FF2B5EF4-FFF2-40B4-BE49-F238E27FC236}">
              <a16:creationId xmlns:a16="http://schemas.microsoft.com/office/drawing/2014/main" id="{80F164C3-AD18-411D-92FF-ED2A24DB4DF8}"/>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293</xdr:row>
      <xdr:rowOff>124560</xdr:rowOff>
    </xdr:from>
    <xdr:ext cx="360" cy="254855"/>
    <xdr:pic>
      <xdr:nvPicPr>
        <xdr:cNvPr id="2153" name="6 Imagen">
          <a:extLst>
            <a:ext uri="{FF2B5EF4-FFF2-40B4-BE49-F238E27FC236}">
              <a16:creationId xmlns:a16="http://schemas.microsoft.com/office/drawing/2014/main" id="{B6DCE372-CD95-4567-841F-36209D7427AC}"/>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293</xdr:row>
      <xdr:rowOff>119160</xdr:rowOff>
    </xdr:from>
    <xdr:ext cx="360" cy="216575"/>
    <xdr:pic>
      <xdr:nvPicPr>
        <xdr:cNvPr id="2154" name="6 Imagen">
          <a:extLst>
            <a:ext uri="{FF2B5EF4-FFF2-40B4-BE49-F238E27FC236}">
              <a16:creationId xmlns:a16="http://schemas.microsoft.com/office/drawing/2014/main" id="{F60651A7-4F86-4A40-A45D-A5CE1019E168}"/>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294</xdr:row>
      <xdr:rowOff>97252</xdr:rowOff>
    </xdr:from>
    <xdr:ext cx="360" cy="216575"/>
    <xdr:pic>
      <xdr:nvPicPr>
        <xdr:cNvPr id="2155" name="6 Imagen">
          <a:extLst>
            <a:ext uri="{FF2B5EF4-FFF2-40B4-BE49-F238E27FC236}">
              <a16:creationId xmlns:a16="http://schemas.microsoft.com/office/drawing/2014/main" id="{5FEEFC95-912C-4AD1-AD8E-FD2BA64BCABE}"/>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293</xdr:row>
      <xdr:rowOff>124560</xdr:rowOff>
    </xdr:from>
    <xdr:ext cx="360" cy="254855"/>
    <xdr:pic>
      <xdr:nvPicPr>
        <xdr:cNvPr id="2156" name="6 Imagen">
          <a:extLst>
            <a:ext uri="{FF2B5EF4-FFF2-40B4-BE49-F238E27FC236}">
              <a16:creationId xmlns:a16="http://schemas.microsoft.com/office/drawing/2014/main" id="{FEE3EB3B-456D-4ECB-A726-8BDB60470DEF}"/>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293</xdr:row>
      <xdr:rowOff>119160</xdr:rowOff>
    </xdr:from>
    <xdr:ext cx="360" cy="216575"/>
    <xdr:pic>
      <xdr:nvPicPr>
        <xdr:cNvPr id="2157" name="6 Imagen">
          <a:extLst>
            <a:ext uri="{FF2B5EF4-FFF2-40B4-BE49-F238E27FC236}">
              <a16:creationId xmlns:a16="http://schemas.microsoft.com/office/drawing/2014/main" id="{492280D0-A1DB-4545-902B-186E88D6C06B}"/>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294</xdr:row>
      <xdr:rowOff>119160</xdr:rowOff>
    </xdr:from>
    <xdr:ext cx="360" cy="216575"/>
    <xdr:pic>
      <xdr:nvPicPr>
        <xdr:cNvPr id="2158" name="6 Imagen">
          <a:extLst>
            <a:ext uri="{FF2B5EF4-FFF2-40B4-BE49-F238E27FC236}">
              <a16:creationId xmlns:a16="http://schemas.microsoft.com/office/drawing/2014/main" id="{DBB63F73-FCFC-4101-9358-02677B90B1AC}"/>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294</xdr:row>
      <xdr:rowOff>119160</xdr:rowOff>
    </xdr:from>
    <xdr:ext cx="360" cy="216575"/>
    <xdr:pic>
      <xdr:nvPicPr>
        <xdr:cNvPr id="2159" name="6 Imagen">
          <a:extLst>
            <a:ext uri="{FF2B5EF4-FFF2-40B4-BE49-F238E27FC236}">
              <a16:creationId xmlns:a16="http://schemas.microsoft.com/office/drawing/2014/main" id="{8189778B-BCD9-480C-99B5-37BCBCCA308D}"/>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294</xdr:row>
      <xdr:rowOff>119160</xdr:rowOff>
    </xdr:from>
    <xdr:ext cx="360" cy="216575"/>
    <xdr:pic>
      <xdr:nvPicPr>
        <xdr:cNvPr id="2160" name="6 Imagen">
          <a:extLst>
            <a:ext uri="{FF2B5EF4-FFF2-40B4-BE49-F238E27FC236}">
              <a16:creationId xmlns:a16="http://schemas.microsoft.com/office/drawing/2014/main" id="{9B644034-FCB2-4CA3-86D0-F27BB2D54B9E}"/>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294</xdr:row>
      <xdr:rowOff>119160</xdr:rowOff>
    </xdr:from>
    <xdr:ext cx="360" cy="216575"/>
    <xdr:pic>
      <xdr:nvPicPr>
        <xdr:cNvPr id="2161" name="6 Imagen">
          <a:extLst>
            <a:ext uri="{FF2B5EF4-FFF2-40B4-BE49-F238E27FC236}">
              <a16:creationId xmlns:a16="http://schemas.microsoft.com/office/drawing/2014/main" id="{CF6E0B71-D52B-4927-9051-E80BD9CF10D5}"/>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294</xdr:row>
      <xdr:rowOff>119160</xdr:rowOff>
    </xdr:from>
    <xdr:ext cx="360" cy="216575"/>
    <xdr:pic>
      <xdr:nvPicPr>
        <xdr:cNvPr id="2162" name="6 Imagen">
          <a:extLst>
            <a:ext uri="{FF2B5EF4-FFF2-40B4-BE49-F238E27FC236}">
              <a16:creationId xmlns:a16="http://schemas.microsoft.com/office/drawing/2014/main" id="{47C7C0FE-C7C2-4AA5-B7B3-30EB2E9C6756}"/>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294</xdr:row>
      <xdr:rowOff>119160</xdr:rowOff>
    </xdr:from>
    <xdr:ext cx="360" cy="216575"/>
    <xdr:pic>
      <xdr:nvPicPr>
        <xdr:cNvPr id="2163" name="6 Imagen">
          <a:extLst>
            <a:ext uri="{FF2B5EF4-FFF2-40B4-BE49-F238E27FC236}">
              <a16:creationId xmlns:a16="http://schemas.microsoft.com/office/drawing/2014/main" id="{0F3BB49C-17CD-4D05-BA91-6044FB07509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294</xdr:row>
      <xdr:rowOff>124560</xdr:rowOff>
    </xdr:from>
    <xdr:ext cx="360" cy="254855"/>
    <xdr:pic>
      <xdr:nvPicPr>
        <xdr:cNvPr id="2164" name="6 Imagen">
          <a:extLst>
            <a:ext uri="{FF2B5EF4-FFF2-40B4-BE49-F238E27FC236}">
              <a16:creationId xmlns:a16="http://schemas.microsoft.com/office/drawing/2014/main" id="{7B3450B3-AC80-4F70-BCE1-72B7C3DEA2B4}"/>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294</xdr:row>
      <xdr:rowOff>119160</xdr:rowOff>
    </xdr:from>
    <xdr:ext cx="360" cy="216575"/>
    <xdr:pic>
      <xdr:nvPicPr>
        <xdr:cNvPr id="2165" name="6 Imagen">
          <a:extLst>
            <a:ext uri="{FF2B5EF4-FFF2-40B4-BE49-F238E27FC236}">
              <a16:creationId xmlns:a16="http://schemas.microsoft.com/office/drawing/2014/main" id="{289E6705-3F91-46FD-81DF-9C0D93A490B8}"/>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295</xdr:row>
      <xdr:rowOff>97252</xdr:rowOff>
    </xdr:from>
    <xdr:ext cx="360" cy="216575"/>
    <xdr:pic>
      <xdr:nvPicPr>
        <xdr:cNvPr id="2166" name="6 Imagen">
          <a:extLst>
            <a:ext uri="{FF2B5EF4-FFF2-40B4-BE49-F238E27FC236}">
              <a16:creationId xmlns:a16="http://schemas.microsoft.com/office/drawing/2014/main" id="{16CF5AA1-0862-4E35-9ACD-B4D1FE4905FD}"/>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294</xdr:row>
      <xdr:rowOff>124560</xdr:rowOff>
    </xdr:from>
    <xdr:ext cx="360" cy="254855"/>
    <xdr:pic>
      <xdr:nvPicPr>
        <xdr:cNvPr id="2167" name="6 Imagen">
          <a:extLst>
            <a:ext uri="{FF2B5EF4-FFF2-40B4-BE49-F238E27FC236}">
              <a16:creationId xmlns:a16="http://schemas.microsoft.com/office/drawing/2014/main" id="{61EB62B3-98B3-4331-A4FC-FDF9FC60CF00}"/>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294</xdr:row>
      <xdr:rowOff>119160</xdr:rowOff>
    </xdr:from>
    <xdr:ext cx="360" cy="216575"/>
    <xdr:pic>
      <xdr:nvPicPr>
        <xdr:cNvPr id="2168" name="6 Imagen">
          <a:extLst>
            <a:ext uri="{FF2B5EF4-FFF2-40B4-BE49-F238E27FC236}">
              <a16:creationId xmlns:a16="http://schemas.microsoft.com/office/drawing/2014/main" id="{F28C654B-21C7-40AC-9F9E-7B48DA89913A}"/>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295</xdr:row>
      <xdr:rowOff>119160</xdr:rowOff>
    </xdr:from>
    <xdr:ext cx="360" cy="216575"/>
    <xdr:pic>
      <xdr:nvPicPr>
        <xdr:cNvPr id="2169" name="6 Imagen">
          <a:extLst>
            <a:ext uri="{FF2B5EF4-FFF2-40B4-BE49-F238E27FC236}">
              <a16:creationId xmlns:a16="http://schemas.microsoft.com/office/drawing/2014/main" id="{65FC8CD5-22B9-4D9F-91EB-B6DB306D490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295</xdr:row>
      <xdr:rowOff>119160</xdr:rowOff>
    </xdr:from>
    <xdr:ext cx="360" cy="216575"/>
    <xdr:pic>
      <xdr:nvPicPr>
        <xdr:cNvPr id="2170" name="6 Imagen">
          <a:extLst>
            <a:ext uri="{FF2B5EF4-FFF2-40B4-BE49-F238E27FC236}">
              <a16:creationId xmlns:a16="http://schemas.microsoft.com/office/drawing/2014/main" id="{9A474C2D-177D-4FF0-B28B-1C90C965F1B5}"/>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295</xdr:row>
      <xdr:rowOff>119160</xdr:rowOff>
    </xdr:from>
    <xdr:ext cx="360" cy="216575"/>
    <xdr:pic>
      <xdr:nvPicPr>
        <xdr:cNvPr id="2171" name="6 Imagen">
          <a:extLst>
            <a:ext uri="{FF2B5EF4-FFF2-40B4-BE49-F238E27FC236}">
              <a16:creationId xmlns:a16="http://schemas.microsoft.com/office/drawing/2014/main" id="{1FA2AC5E-F36C-4984-823E-F202A83F8EFB}"/>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295</xdr:row>
      <xdr:rowOff>119160</xdr:rowOff>
    </xdr:from>
    <xdr:ext cx="360" cy="216575"/>
    <xdr:pic>
      <xdr:nvPicPr>
        <xdr:cNvPr id="2172" name="6 Imagen">
          <a:extLst>
            <a:ext uri="{FF2B5EF4-FFF2-40B4-BE49-F238E27FC236}">
              <a16:creationId xmlns:a16="http://schemas.microsoft.com/office/drawing/2014/main" id="{A7A30D8A-D835-46B1-A029-43EBE0B255DA}"/>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295</xdr:row>
      <xdr:rowOff>119160</xdr:rowOff>
    </xdr:from>
    <xdr:ext cx="360" cy="216575"/>
    <xdr:pic>
      <xdr:nvPicPr>
        <xdr:cNvPr id="2173" name="6 Imagen">
          <a:extLst>
            <a:ext uri="{FF2B5EF4-FFF2-40B4-BE49-F238E27FC236}">
              <a16:creationId xmlns:a16="http://schemas.microsoft.com/office/drawing/2014/main" id="{F2D56AA1-19CA-49C2-8FFE-32F577323171}"/>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295</xdr:row>
      <xdr:rowOff>119160</xdr:rowOff>
    </xdr:from>
    <xdr:ext cx="360" cy="216575"/>
    <xdr:pic>
      <xdr:nvPicPr>
        <xdr:cNvPr id="2174" name="6 Imagen">
          <a:extLst>
            <a:ext uri="{FF2B5EF4-FFF2-40B4-BE49-F238E27FC236}">
              <a16:creationId xmlns:a16="http://schemas.microsoft.com/office/drawing/2014/main" id="{AE0E0813-B684-4B3F-BE9A-B2AFFF115607}"/>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295</xdr:row>
      <xdr:rowOff>124560</xdr:rowOff>
    </xdr:from>
    <xdr:ext cx="360" cy="254855"/>
    <xdr:pic>
      <xdr:nvPicPr>
        <xdr:cNvPr id="2175" name="6 Imagen">
          <a:extLst>
            <a:ext uri="{FF2B5EF4-FFF2-40B4-BE49-F238E27FC236}">
              <a16:creationId xmlns:a16="http://schemas.microsoft.com/office/drawing/2014/main" id="{C7540E30-3113-401F-AD67-F63D26643195}"/>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295</xdr:row>
      <xdr:rowOff>119160</xdr:rowOff>
    </xdr:from>
    <xdr:ext cx="360" cy="216575"/>
    <xdr:pic>
      <xdr:nvPicPr>
        <xdr:cNvPr id="2176" name="6 Imagen">
          <a:extLst>
            <a:ext uri="{FF2B5EF4-FFF2-40B4-BE49-F238E27FC236}">
              <a16:creationId xmlns:a16="http://schemas.microsoft.com/office/drawing/2014/main" id="{8F5C5925-6FCC-45BF-ABAD-929457D6C3E9}"/>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296</xdr:row>
      <xdr:rowOff>97252</xdr:rowOff>
    </xdr:from>
    <xdr:ext cx="360" cy="216575"/>
    <xdr:pic>
      <xdr:nvPicPr>
        <xdr:cNvPr id="2177" name="6 Imagen">
          <a:extLst>
            <a:ext uri="{FF2B5EF4-FFF2-40B4-BE49-F238E27FC236}">
              <a16:creationId xmlns:a16="http://schemas.microsoft.com/office/drawing/2014/main" id="{CE6520A6-06A7-4BBE-A26B-769D91A6817D}"/>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295</xdr:row>
      <xdr:rowOff>124560</xdr:rowOff>
    </xdr:from>
    <xdr:ext cx="360" cy="254855"/>
    <xdr:pic>
      <xdr:nvPicPr>
        <xdr:cNvPr id="2178" name="6 Imagen">
          <a:extLst>
            <a:ext uri="{FF2B5EF4-FFF2-40B4-BE49-F238E27FC236}">
              <a16:creationId xmlns:a16="http://schemas.microsoft.com/office/drawing/2014/main" id="{BBCE9B89-75DD-4C35-B4E9-E9249FF289B8}"/>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295</xdr:row>
      <xdr:rowOff>119160</xdr:rowOff>
    </xdr:from>
    <xdr:ext cx="360" cy="216575"/>
    <xdr:pic>
      <xdr:nvPicPr>
        <xdr:cNvPr id="2179" name="6 Imagen">
          <a:extLst>
            <a:ext uri="{FF2B5EF4-FFF2-40B4-BE49-F238E27FC236}">
              <a16:creationId xmlns:a16="http://schemas.microsoft.com/office/drawing/2014/main" id="{7DDF2F03-AFCC-481D-9326-A95FF11927AC}"/>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296</xdr:row>
      <xdr:rowOff>119160</xdr:rowOff>
    </xdr:from>
    <xdr:ext cx="360" cy="216575"/>
    <xdr:pic>
      <xdr:nvPicPr>
        <xdr:cNvPr id="2180" name="6 Imagen">
          <a:extLst>
            <a:ext uri="{FF2B5EF4-FFF2-40B4-BE49-F238E27FC236}">
              <a16:creationId xmlns:a16="http://schemas.microsoft.com/office/drawing/2014/main" id="{0EF5F4C7-311B-4D06-A764-2E5AFB06DC7E}"/>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296</xdr:row>
      <xdr:rowOff>119160</xdr:rowOff>
    </xdr:from>
    <xdr:ext cx="360" cy="216575"/>
    <xdr:pic>
      <xdr:nvPicPr>
        <xdr:cNvPr id="2181" name="6 Imagen">
          <a:extLst>
            <a:ext uri="{FF2B5EF4-FFF2-40B4-BE49-F238E27FC236}">
              <a16:creationId xmlns:a16="http://schemas.microsoft.com/office/drawing/2014/main" id="{ECC969C6-937B-4D30-B714-E6062460DAA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296</xdr:row>
      <xdr:rowOff>119160</xdr:rowOff>
    </xdr:from>
    <xdr:ext cx="360" cy="216575"/>
    <xdr:pic>
      <xdr:nvPicPr>
        <xdr:cNvPr id="2182" name="6 Imagen">
          <a:extLst>
            <a:ext uri="{FF2B5EF4-FFF2-40B4-BE49-F238E27FC236}">
              <a16:creationId xmlns:a16="http://schemas.microsoft.com/office/drawing/2014/main" id="{43ADFC12-533C-4C85-AB30-A097F88ED8E2}"/>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296</xdr:row>
      <xdr:rowOff>119160</xdr:rowOff>
    </xdr:from>
    <xdr:ext cx="360" cy="216575"/>
    <xdr:pic>
      <xdr:nvPicPr>
        <xdr:cNvPr id="2183" name="6 Imagen">
          <a:extLst>
            <a:ext uri="{FF2B5EF4-FFF2-40B4-BE49-F238E27FC236}">
              <a16:creationId xmlns:a16="http://schemas.microsoft.com/office/drawing/2014/main" id="{26B5F8DB-E839-4883-A338-38019520881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296</xdr:row>
      <xdr:rowOff>119160</xdr:rowOff>
    </xdr:from>
    <xdr:ext cx="360" cy="216575"/>
    <xdr:pic>
      <xdr:nvPicPr>
        <xdr:cNvPr id="2184" name="6 Imagen">
          <a:extLst>
            <a:ext uri="{FF2B5EF4-FFF2-40B4-BE49-F238E27FC236}">
              <a16:creationId xmlns:a16="http://schemas.microsoft.com/office/drawing/2014/main" id="{F5171844-4F5B-41E9-A901-D21676CC0C14}"/>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296</xdr:row>
      <xdr:rowOff>119160</xdr:rowOff>
    </xdr:from>
    <xdr:ext cx="360" cy="216575"/>
    <xdr:pic>
      <xdr:nvPicPr>
        <xdr:cNvPr id="2185" name="6 Imagen">
          <a:extLst>
            <a:ext uri="{FF2B5EF4-FFF2-40B4-BE49-F238E27FC236}">
              <a16:creationId xmlns:a16="http://schemas.microsoft.com/office/drawing/2014/main" id="{0694C5FA-7069-4AA0-877A-A1B33C598A3F}"/>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296</xdr:row>
      <xdr:rowOff>124560</xdr:rowOff>
    </xdr:from>
    <xdr:ext cx="360" cy="254855"/>
    <xdr:pic>
      <xdr:nvPicPr>
        <xdr:cNvPr id="2186" name="6 Imagen">
          <a:extLst>
            <a:ext uri="{FF2B5EF4-FFF2-40B4-BE49-F238E27FC236}">
              <a16:creationId xmlns:a16="http://schemas.microsoft.com/office/drawing/2014/main" id="{89F6A9F3-A006-4B8C-8C46-266DCF1DD6A9}"/>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296</xdr:row>
      <xdr:rowOff>119160</xdr:rowOff>
    </xdr:from>
    <xdr:ext cx="360" cy="216575"/>
    <xdr:pic>
      <xdr:nvPicPr>
        <xdr:cNvPr id="2187" name="6 Imagen">
          <a:extLst>
            <a:ext uri="{FF2B5EF4-FFF2-40B4-BE49-F238E27FC236}">
              <a16:creationId xmlns:a16="http://schemas.microsoft.com/office/drawing/2014/main" id="{85064994-5B96-4C39-8C76-F65417E7171B}"/>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297</xdr:row>
      <xdr:rowOff>97252</xdr:rowOff>
    </xdr:from>
    <xdr:ext cx="360" cy="216575"/>
    <xdr:pic>
      <xdr:nvPicPr>
        <xdr:cNvPr id="2188" name="6 Imagen">
          <a:extLst>
            <a:ext uri="{FF2B5EF4-FFF2-40B4-BE49-F238E27FC236}">
              <a16:creationId xmlns:a16="http://schemas.microsoft.com/office/drawing/2014/main" id="{0B6BF66E-2CAB-4F52-83BE-709157597E74}"/>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296</xdr:row>
      <xdr:rowOff>124560</xdr:rowOff>
    </xdr:from>
    <xdr:ext cx="360" cy="254855"/>
    <xdr:pic>
      <xdr:nvPicPr>
        <xdr:cNvPr id="2189" name="6 Imagen">
          <a:extLst>
            <a:ext uri="{FF2B5EF4-FFF2-40B4-BE49-F238E27FC236}">
              <a16:creationId xmlns:a16="http://schemas.microsoft.com/office/drawing/2014/main" id="{8F7126E7-D05A-46A7-A0C3-7FEA93A60DC6}"/>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296</xdr:row>
      <xdr:rowOff>119160</xdr:rowOff>
    </xdr:from>
    <xdr:ext cx="360" cy="216575"/>
    <xdr:pic>
      <xdr:nvPicPr>
        <xdr:cNvPr id="2190" name="6 Imagen">
          <a:extLst>
            <a:ext uri="{FF2B5EF4-FFF2-40B4-BE49-F238E27FC236}">
              <a16:creationId xmlns:a16="http://schemas.microsoft.com/office/drawing/2014/main" id="{2B123A74-3752-4804-A5E1-CC078F73CF52}"/>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297</xdr:row>
      <xdr:rowOff>119160</xdr:rowOff>
    </xdr:from>
    <xdr:ext cx="360" cy="216575"/>
    <xdr:pic>
      <xdr:nvPicPr>
        <xdr:cNvPr id="2191" name="6 Imagen">
          <a:extLst>
            <a:ext uri="{FF2B5EF4-FFF2-40B4-BE49-F238E27FC236}">
              <a16:creationId xmlns:a16="http://schemas.microsoft.com/office/drawing/2014/main" id="{CE6A77A9-0809-4F2F-B843-0BC4E9A044A4}"/>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297</xdr:row>
      <xdr:rowOff>119160</xdr:rowOff>
    </xdr:from>
    <xdr:ext cx="360" cy="216575"/>
    <xdr:pic>
      <xdr:nvPicPr>
        <xdr:cNvPr id="2192" name="6 Imagen">
          <a:extLst>
            <a:ext uri="{FF2B5EF4-FFF2-40B4-BE49-F238E27FC236}">
              <a16:creationId xmlns:a16="http://schemas.microsoft.com/office/drawing/2014/main" id="{8F31BB6A-ECBE-4B87-8FC5-D3DDEF5C310D}"/>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297</xdr:row>
      <xdr:rowOff>119160</xdr:rowOff>
    </xdr:from>
    <xdr:ext cx="360" cy="216575"/>
    <xdr:pic>
      <xdr:nvPicPr>
        <xdr:cNvPr id="2193" name="6 Imagen">
          <a:extLst>
            <a:ext uri="{FF2B5EF4-FFF2-40B4-BE49-F238E27FC236}">
              <a16:creationId xmlns:a16="http://schemas.microsoft.com/office/drawing/2014/main" id="{1C23EDE6-A2F0-423D-B20A-0B0B12779587}"/>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297</xdr:row>
      <xdr:rowOff>119160</xdr:rowOff>
    </xdr:from>
    <xdr:ext cx="360" cy="216575"/>
    <xdr:pic>
      <xdr:nvPicPr>
        <xdr:cNvPr id="2194" name="6 Imagen">
          <a:extLst>
            <a:ext uri="{FF2B5EF4-FFF2-40B4-BE49-F238E27FC236}">
              <a16:creationId xmlns:a16="http://schemas.microsoft.com/office/drawing/2014/main" id="{C1BA4252-733D-49B8-95D5-5EE96E934325}"/>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297</xdr:row>
      <xdr:rowOff>119160</xdr:rowOff>
    </xdr:from>
    <xdr:ext cx="360" cy="216575"/>
    <xdr:pic>
      <xdr:nvPicPr>
        <xdr:cNvPr id="2195" name="6 Imagen">
          <a:extLst>
            <a:ext uri="{FF2B5EF4-FFF2-40B4-BE49-F238E27FC236}">
              <a16:creationId xmlns:a16="http://schemas.microsoft.com/office/drawing/2014/main" id="{B8D4D4A0-D2CC-4FF7-A8AA-ADCD68919858}"/>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297</xdr:row>
      <xdr:rowOff>119160</xdr:rowOff>
    </xdr:from>
    <xdr:ext cx="360" cy="216575"/>
    <xdr:pic>
      <xdr:nvPicPr>
        <xdr:cNvPr id="2196" name="6 Imagen">
          <a:extLst>
            <a:ext uri="{FF2B5EF4-FFF2-40B4-BE49-F238E27FC236}">
              <a16:creationId xmlns:a16="http://schemas.microsoft.com/office/drawing/2014/main" id="{315416AB-D168-47FF-AFFA-E600E5239C81}"/>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297</xdr:row>
      <xdr:rowOff>124560</xdr:rowOff>
    </xdr:from>
    <xdr:ext cx="360" cy="254855"/>
    <xdr:pic>
      <xdr:nvPicPr>
        <xdr:cNvPr id="2197" name="6 Imagen">
          <a:extLst>
            <a:ext uri="{FF2B5EF4-FFF2-40B4-BE49-F238E27FC236}">
              <a16:creationId xmlns:a16="http://schemas.microsoft.com/office/drawing/2014/main" id="{697482B3-E21F-4170-B376-282D1C4CB5FE}"/>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297</xdr:row>
      <xdr:rowOff>119160</xdr:rowOff>
    </xdr:from>
    <xdr:ext cx="360" cy="216575"/>
    <xdr:pic>
      <xdr:nvPicPr>
        <xdr:cNvPr id="2198" name="6 Imagen">
          <a:extLst>
            <a:ext uri="{FF2B5EF4-FFF2-40B4-BE49-F238E27FC236}">
              <a16:creationId xmlns:a16="http://schemas.microsoft.com/office/drawing/2014/main" id="{2495B022-13B8-447B-9A7F-20FB68BA93A1}"/>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298</xdr:row>
      <xdr:rowOff>97252</xdr:rowOff>
    </xdr:from>
    <xdr:ext cx="360" cy="216575"/>
    <xdr:pic>
      <xdr:nvPicPr>
        <xdr:cNvPr id="2199" name="6 Imagen">
          <a:extLst>
            <a:ext uri="{FF2B5EF4-FFF2-40B4-BE49-F238E27FC236}">
              <a16:creationId xmlns:a16="http://schemas.microsoft.com/office/drawing/2014/main" id="{FEC8FFBE-FC90-4612-A575-4B161435FA0B}"/>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297</xdr:row>
      <xdr:rowOff>124560</xdr:rowOff>
    </xdr:from>
    <xdr:ext cx="360" cy="254855"/>
    <xdr:pic>
      <xdr:nvPicPr>
        <xdr:cNvPr id="2200" name="6 Imagen">
          <a:extLst>
            <a:ext uri="{FF2B5EF4-FFF2-40B4-BE49-F238E27FC236}">
              <a16:creationId xmlns:a16="http://schemas.microsoft.com/office/drawing/2014/main" id="{2CE8B47B-FE85-492E-989B-DE86B4C874A1}"/>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297</xdr:row>
      <xdr:rowOff>119160</xdr:rowOff>
    </xdr:from>
    <xdr:ext cx="360" cy="216575"/>
    <xdr:pic>
      <xdr:nvPicPr>
        <xdr:cNvPr id="2201" name="6 Imagen">
          <a:extLst>
            <a:ext uri="{FF2B5EF4-FFF2-40B4-BE49-F238E27FC236}">
              <a16:creationId xmlns:a16="http://schemas.microsoft.com/office/drawing/2014/main" id="{153E677B-600E-4C53-9B72-ABE85111B8DB}"/>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298</xdr:row>
      <xdr:rowOff>119160</xdr:rowOff>
    </xdr:from>
    <xdr:ext cx="360" cy="216575"/>
    <xdr:pic>
      <xdr:nvPicPr>
        <xdr:cNvPr id="2202" name="6 Imagen">
          <a:extLst>
            <a:ext uri="{FF2B5EF4-FFF2-40B4-BE49-F238E27FC236}">
              <a16:creationId xmlns:a16="http://schemas.microsoft.com/office/drawing/2014/main" id="{51E946EE-9DA3-4ACA-8092-7A85A1F3C73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298</xdr:row>
      <xdr:rowOff>119160</xdr:rowOff>
    </xdr:from>
    <xdr:ext cx="360" cy="216575"/>
    <xdr:pic>
      <xdr:nvPicPr>
        <xdr:cNvPr id="2203" name="6 Imagen">
          <a:extLst>
            <a:ext uri="{FF2B5EF4-FFF2-40B4-BE49-F238E27FC236}">
              <a16:creationId xmlns:a16="http://schemas.microsoft.com/office/drawing/2014/main" id="{4ABE93BB-583C-4C0A-B859-D7BC458E3BA9}"/>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298</xdr:row>
      <xdr:rowOff>119160</xdr:rowOff>
    </xdr:from>
    <xdr:ext cx="360" cy="216575"/>
    <xdr:pic>
      <xdr:nvPicPr>
        <xdr:cNvPr id="2204" name="6 Imagen">
          <a:extLst>
            <a:ext uri="{FF2B5EF4-FFF2-40B4-BE49-F238E27FC236}">
              <a16:creationId xmlns:a16="http://schemas.microsoft.com/office/drawing/2014/main" id="{25514D8D-26E2-4414-A2D7-29239396D5AA}"/>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298</xdr:row>
      <xdr:rowOff>119160</xdr:rowOff>
    </xdr:from>
    <xdr:ext cx="360" cy="216575"/>
    <xdr:pic>
      <xdr:nvPicPr>
        <xdr:cNvPr id="2205" name="6 Imagen">
          <a:extLst>
            <a:ext uri="{FF2B5EF4-FFF2-40B4-BE49-F238E27FC236}">
              <a16:creationId xmlns:a16="http://schemas.microsoft.com/office/drawing/2014/main" id="{2986F633-8C86-4885-A8FA-770A2168049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298</xdr:row>
      <xdr:rowOff>119160</xdr:rowOff>
    </xdr:from>
    <xdr:ext cx="360" cy="216575"/>
    <xdr:pic>
      <xdr:nvPicPr>
        <xdr:cNvPr id="2206" name="6 Imagen">
          <a:extLst>
            <a:ext uri="{FF2B5EF4-FFF2-40B4-BE49-F238E27FC236}">
              <a16:creationId xmlns:a16="http://schemas.microsoft.com/office/drawing/2014/main" id="{9D04EF6D-2A4A-46C1-B9E4-83E95CA1C083}"/>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298</xdr:row>
      <xdr:rowOff>119160</xdr:rowOff>
    </xdr:from>
    <xdr:ext cx="360" cy="216575"/>
    <xdr:pic>
      <xdr:nvPicPr>
        <xdr:cNvPr id="2207" name="6 Imagen">
          <a:extLst>
            <a:ext uri="{FF2B5EF4-FFF2-40B4-BE49-F238E27FC236}">
              <a16:creationId xmlns:a16="http://schemas.microsoft.com/office/drawing/2014/main" id="{277DB10C-70C9-44D9-BA2B-0131135FF948}"/>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298</xdr:row>
      <xdr:rowOff>124560</xdr:rowOff>
    </xdr:from>
    <xdr:ext cx="360" cy="254855"/>
    <xdr:pic>
      <xdr:nvPicPr>
        <xdr:cNvPr id="2208" name="6 Imagen">
          <a:extLst>
            <a:ext uri="{FF2B5EF4-FFF2-40B4-BE49-F238E27FC236}">
              <a16:creationId xmlns:a16="http://schemas.microsoft.com/office/drawing/2014/main" id="{DBA7969A-6DA8-4D9E-B69C-B617DB068B00}"/>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298</xdr:row>
      <xdr:rowOff>119160</xdr:rowOff>
    </xdr:from>
    <xdr:ext cx="360" cy="216575"/>
    <xdr:pic>
      <xdr:nvPicPr>
        <xdr:cNvPr id="2209" name="6 Imagen">
          <a:extLst>
            <a:ext uri="{FF2B5EF4-FFF2-40B4-BE49-F238E27FC236}">
              <a16:creationId xmlns:a16="http://schemas.microsoft.com/office/drawing/2014/main" id="{0831669D-427E-4E3E-A3D1-4E4FC1C095FE}"/>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299</xdr:row>
      <xdr:rowOff>97252</xdr:rowOff>
    </xdr:from>
    <xdr:ext cx="360" cy="216575"/>
    <xdr:pic>
      <xdr:nvPicPr>
        <xdr:cNvPr id="2210" name="6 Imagen">
          <a:extLst>
            <a:ext uri="{FF2B5EF4-FFF2-40B4-BE49-F238E27FC236}">
              <a16:creationId xmlns:a16="http://schemas.microsoft.com/office/drawing/2014/main" id="{F92B9169-2557-4406-B329-DFAE0AFC821C}"/>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298</xdr:row>
      <xdr:rowOff>124560</xdr:rowOff>
    </xdr:from>
    <xdr:ext cx="360" cy="254855"/>
    <xdr:pic>
      <xdr:nvPicPr>
        <xdr:cNvPr id="2211" name="6 Imagen">
          <a:extLst>
            <a:ext uri="{FF2B5EF4-FFF2-40B4-BE49-F238E27FC236}">
              <a16:creationId xmlns:a16="http://schemas.microsoft.com/office/drawing/2014/main" id="{936527A1-BFC0-4340-9E47-818980F777CC}"/>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298</xdr:row>
      <xdr:rowOff>119160</xdr:rowOff>
    </xdr:from>
    <xdr:ext cx="360" cy="216575"/>
    <xdr:pic>
      <xdr:nvPicPr>
        <xdr:cNvPr id="2212" name="6 Imagen">
          <a:extLst>
            <a:ext uri="{FF2B5EF4-FFF2-40B4-BE49-F238E27FC236}">
              <a16:creationId xmlns:a16="http://schemas.microsoft.com/office/drawing/2014/main" id="{BD2896DB-E33C-4420-AAB5-AF70EFC4D47B}"/>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299</xdr:row>
      <xdr:rowOff>119160</xdr:rowOff>
    </xdr:from>
    <xdr:ext cx="360" cy="216575"/>
    <xdr:pic>
      <xdr:nvPicPr>
        <xdr:cNvPr id="2213" name="6 Imagen">
          <a:extLst>
            <a:ext uri="{FF2B5EF4-FFF2-40B4-BE49-F238E27FC236}">
              <a16:creationId xmlns:a16="http://schemas.microsoft.com/office/drawing/2014/main" id="{7EE450BE-B03D-4B6F-9CCB-174846F9B41C}"/>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299</xdr:row>
      <xdr:rowOff>119160</xdr:rowOff>
    </xdr:from>
    <xdr:ext cx="360" cy="216575"/>
    <xdr:pic>
      <xdr:nvPicPr>
        <xdr:cNvPr id="2214" name="6 Imagen">
          <a:extLst>
            <a:ext uri="{FF2B5EF4-FFF2-40B4-BE49-F238E27FC236}">
              <a16:creationId xmlns:a16="http://schemas.microsoft.com/office/drawing/2014/main" id="{25A45BFE-601D-4CAB-9BCB-6CC1B6929423}"/>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299</xdr:row>
      <xdr:rowOff>119160</xdr:rowOff>
    </xdr:from>
    <xdr:ext cx="360" cy="216575"/>
    <xdr:pic>
      <xdr:nvPicPr>
        <xdr:cNvPr id="2215" name="6 Imagen">
          <a:extLst>
            <a:ext uri="{FF2B5EF4-FFF2-40B4-BE49-F238E27FC236}">
              <a16:creationId xmlns:a16="http://schemas.microsoft.com/office/drawing/2014/main" id="{391EB36B-0F6E-4A15-9240-B66224B2E3DB}"/>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299</xdr:row>
      <xdr:rowOff>119160</xdr:rowOff>
    </xdr:from>
    <xdr:ext cx="360" cy="216575"/>
    <xdr:pic>
      <xdr:nvPicPr>
        <xdr:cNvPr id="2216" name="6 Imagen">
          <a:extLst>
            <a:ext uri="{FF2B5EF4-FFF2-40B4-BE49-F238E27FC236}">
              <a16:creationId xmlns:a16="http://schemas.microsoft.com/office/drawing/2014/main" id="{937ED213-E3D1-42F3-9E02-DD5521A7BE13}"/>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299</xdr:row>
      <xdr:rowOff>119160</xdr:rowOff>
    </xdr:from>
    <xdr:ext cx="360" cy="216575"/>
    <xdr:pic>
      <xdr:nvPicPr>
        <xdr:cNvPr id="2217" name="6 Imagen">
          <a:extLst>
            <a:ext uri="{FF2B5EF4-FFF2-40B4-BE49-F238E27FC236}">
              <a16:creationId xmlns:a16="http://schemas.microsoft.com/office/drawing/2014/main" id="{F3140097-E927-4CFE-8C7A-02FD47E9EB7A}"/>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299</xdr:row>
      <xdr:rowOff>119160</xdr:rowOff>
    </xdr:from>
    <xdr:ext cx="360" cy="216575"/>
    <xdr:pic>
      <xdr:nvPicPr>
        <xdr:cNvPr id="2218" name="6 Imagen">
          <a:extLst>
            <a:ext uri="{FF2B5EF4-FFF2-40B4-BE49-F238E27FC236}">
              <a16:creationId xmlns:a16="http://schemas.microsoft.com/office/drawing/2014/main" id="{45800C62-E553-45EB-90DD-2F2D4CD6847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299</xdr:row>
      <xdr:rowOff>124560</xdr:rowOff>
    </xdr:from>
    <xdr:ext cx="360" cy="254855"/>
    <xdr:pic>
      <xdr:nvPicPr>
        <xdr:cNvPr id="2219" name="6 Imagen">
          <a:extLst>
            <a:ext uri="{FF2B5EF4-FFF2-40B4-BE49-F238E27FC236}">
              <a16:creationId xmlns:a16="http://schemas.microsoft.com/office/drawing/2014/main" id="{7C339443-1CD3-421F-A2B7-7431FB87306D}"/>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299</xdr:row>
      <xdr:rowOff>119160</xdr:rowOff>
    </xdr:from>
    <xdr:ext cx="360" cy="216575"/>
    <xdr:pic>
      <xdr:nvPicPr>
        <xdr:cNvPr id="2220" name="6 Imagen">
          <a:extLst>
            <a:ext uri="{FF2B5EF4-FFF2-40B4-BE49-F238E27FC236}">
              <a16:creationId xmlns:a16="http://schemas.microsoft.com/office/drawing/2014/main" id="{C93CE494-35D0-424C-B666-B6A8CEF8EFCD}"/>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300</xdr:row>
      <xdr:rowOff>97252</xdr:rowOff>
    </xdr:from>
    <xdr:ext cx="360" cy="216575"/>
    <xdr:pic>
      <xdr:nvPicPr>
        <xdr:cNvPr id="2221" name="6 Imagen">
          <a:extLst>
            <a:ext uri="{FF2B5EF4-FFF2-40B4-BE49-F238E27FC236}">
              <a16:creationId xmlns:a16="http://schemas.microsoft.com/office/drawing/2014/main" id="{BE152600-8F34-42FA-95C2-F319D20D3051}"/>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299</xdr:row>
      <xdr:rowOff>124560</xdr:rowOff>
    </xdr:from>
    <xdr:ext cx="360" cy="254855"/>
    <xdr:pic>
      <xdr:nvPicPr>
        <xdr:cNvPr id="2222" name="6 Imagen">
          <a:extLst>
            <a:ext uri="{FF2B5EF4-FFF2-40B4-BE49-F238E27FC236}">
              <a16:creationId xmlns:a16="http://schemas.microsoft.com/office/drawing/2014/main" id="{0C5A8882-88F9-48A2-A98C-02FB32311223}"/>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299</xdr:row>
      <xdr:rowOff>119160</xdr:rowOff>
    </xdr:from>
    <xdr:ext cx="360" cy="216575"/>
    <xdr:pic>
      <xdr:nvPicPr>
        <xdr:cNvPr id="2223" name="6 Imagen">
          <a:extLst>
            <a:ext uri="{FF2B5EF4-FFF2-40B4-BE49-F238E27FC236}">
              <a16:creationId xmlns:a16="http://schemas.microsoft.com/office/drawing/2014/main" id="{A1D17C19-013D-4C67-8004-66B2848BB677}"/>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300</xdr:row>
      <xdr:rowOff>119160</xdr:rowOff>
    </xdr:from>
    <xdr:ext cx="360" cy="216575"/>
    <xdr:pic>
      <xdr:nvPicPr>
        <xdr:cNvPr id="2224" name="6 Imagen">
          <a:extLst>
            <a:ext uri="{FF2B5EF4-FFF2-40B4-BE49-F238E27FC236}">
              <a16:creationId xmlns:a16="http://schemas.microsoft.com/office/drawing/2014/main" id="{4D7513B7-2E43-48CB-BFBE-FDBD863A8368}"/>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300</xdr:row>
      <xdr:rowOff>119160</xdr:rowOff>
    </xdr:from>
    <xdr:ext cx="360" cy="216575"/>
    <xdr:pic>
      <xdr:nvPicPr>
        <xdr:cNvPr id="2225" name="6 Imagen">
          <a:extLst>
            <a:ext uri="{FF2B5EF4-FFF2-40B4-BE49-F238E27FC236}">
              <a16:creationId xmlns:a16="http://schemas.microsoft.com/office/drawing/2014/main" id="{56F4915E-E6DF-4B24-A7F5-DBFC0AD04A8A}"/>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300</xdr:row>
      <xdr:rowOff>119160</xdr:rowOff>
    </xdr:from>
    <xdr:ext cx="360" cy="216575"/>
    <xdr:pic>
      <xdr:nvPicPr>
        <xdr:cNvPr id="2226" name="6 Imagen">
          <a:extLst>
            <a:ext uri="{FF2B5EF4-FFF2-40B4-BE49-F238E27FC236}">
              <a16:creationId xmlns:a16="http://schemas.microsoft.com/office/drawing/2014/main" id="{19D43B97-F9C9-43BC-907A-37973036AE39}"/>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300</xdr:row>
      <xdr:rowOff>119160</xdr:rowOff>
    </xdr:from>
    <xdr:ext cx="360" cy="216575"/>
    <xdr:pic>
      <xdr:nvPicPr>
        <xdr:cNvPr id="2227" name="6 Imagen">
          <a:extLst>
            <a:ext uri="{FF2B5EF4-FFF2-40B4-BE49-F238E27FC236}">
              <a16:creationId xmlns:a16="http://schemas.microsoft.com/office/drawing/2014/main" id="{23E224F7-73D3-44D1-BF95-54298711FCD3}"/>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300</xdr:row>
      <xdr:rowOff>119160</xdr:rowOff>
    </xdr:from>
    <xdr:ext cx="360" cy="216575"/>
    <xdr:pic>
      <xdr:nvPicPr>
        <xdr:cNvPr id="2228" name="6 Imagen">
          <a:extLst>
            <a:ext uri="{FF2B5EF4-FFF2-40B4-BE49-F238E27FC236}">
              <a16:creationId xmlns:a16="http://schemas.microsoft.com/office/drawing/2014/main" id="{018BDF21-B1C5-406C-B11E-B465D55E33DB}"/>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300</xdr:row>
      <xdr:rowOff>119160</xdr:rowOff>
    </xdr:from>
    <xdr:ext cx="360" cy="216575"/>
    <xdr:pic>
      <xdr:nvPicPr>
        <xdr:cNvPr id="2229" name="6 Imagen">
          <a:extLst>
            <a:ext uri="{FF2B5EF4-FFF2-40B4-BE49-F238E27FC236}">
              <a16:creationId xmlns:a16="http://schemas.microsoft.com/office/drawing/2014/main" id="{60A52B51-7E07-4B04-8330-582A70EF61B1}"/>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300</xdr:row>
      <xdr:rowOff>124560</xdr:rowOff>
    </xdr:from>
    <xdr:ext cx="360" cy="254855"/>
    <xdr:pic>
      <xdr:nvPicPr>
        <xdr:cNvPr id="2230" name="6 Imagen">
          <a:extLst>
            <a:ext uri="{FF2B5EF4-FFF2-40B4-BE49-F238E27FC236}">
              <a16:creationId xmlns:a16="http://schemas.microsoft.com/office/drawing/2014/main" id="{B8211E3C-115D-49E2-A7F4-6A31D99A731C}"/>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300</xdr:row>
      <xdr:rowOff>119160</xdr:rowOff>
    </xdr:from>
    <xdr:ext cx="360" cy="216575"/>
    <xdr:pic>
      <xdr:nvPicPr>
        <xdr:cNvPr id="2231" name="6 Imagen">
          <a:extLst>
            <a:ext uri="{FF2B5EF4-FFF2-40B4-BE49-F238E27FC236}">
              <a16:creationId xmlns:a16="http://schemas.microsoft.com/office/drawing/2014/main" id="{CF6AEEC2-91DC-4990-A0DF-F87D9FF1A405}"/>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301</xdr:row>
      <xdr:rowOff>97252</xdr:rowOff>
    </xdr:from>
    <xdr:ext cx="360" cy="216575"/>
    <xdr:pic>
      <xdr:nvPicPr>
        <xdr:cNvPr id="2232" name="6 Imagen">
          <a:extLst>
            <a:ext uri="{FF2B5EF4-FFF2-40B4-BE49-F238E27FC236}">
              <a16:creationId xmlns:a16="http://schemas.microsoft.com/office/drawing/2014/main" id="{D6E17129-736C-4518-9C84-705BDC6F1CE0}"/>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300</xdr:row>
      <xdr:rowOff>124560</xdr:rowOff>
    </xdr:from>
    <xdr:ext cx="360" cy="254855"/>
    <xdr:pic>
      <xdr:nvPicPr>
        <xdr:cNvPr id="2233" name="6 Imagen">
          <a:extLst>
            <a:ext uri="{FF2B5EF4-FFF2-40B4-BE49-F238E27FC236}">
              <a16:creationId xmlns:a16="http://schemas.microsoft.com/office/drawing/2014/main" id="{8D255887-D933-4C35-834A-365EF4FD8C61}"/>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300</xdr:row>
      <xdr:rowOff>119160</xdr:rowOff>
    </xdr:from>
    <xdr:ext cx="360" cy="216575"/>
    <xdr:pic>
      <xdr:nvPicPr>
        <xdr:cNvPr id="2234" name="6 Imagen">
          <a:extLst>
            <a:ext uri="{FF2B5EF4-FFF2-40B4-BE49-F238E27FC236}">
              <a16:creationId xmlns:a16="http://schemas.microsoft.com/office/drawing/2014/main" id="{2AB8EF97-CEB1-4D60-BBA9-C11E6F2C75F1}"/>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301</xdr:row>
      <xdr:rowOff>119160</xdr:rowOff>
    </xdr:from>
    <xdr:ext cx="360" cy="216575"/>
    <xdr:pic>
      <xdr:nvPicPr>
        <xdr:cNvPr id="2235" name="6 Imagen">
          <a:extLst>
            <a:ext uri="{FF2B5EF4-FFF2-40B4-BE49-F238E27FC236}">
              <a16:creationId xmlns:a16="http://schemas.microsoft.com/office/drawing/2014/main" id="{58A60DC0-32A2-4B4D-95B8-0965919CE53A}"/>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301</xdr:row>
      <xdr:rowOff>119160</xdr:rowOff>
    </xdr:from>
    <xdr:ext cx="360" cy="216575"/>
    <xdr:pic>
      <xdr:nvPicPr>
        <xdr:cNvPr id="2236" name="6 Imagen">
          <a:extLst>
            <a:ext uri="{FF2B5EF4-FFF2-40B4-BE49-F238E27FC236}">
              <a16:creationId xmlns:a16="http://schemas.microsoft.com/office/drawing/2014/main" id="{C2D4EF5D-62EA-4117-BE0E-C742FD1988F7}"/>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301</xdr:row>
      <xdr:rowOff>119160</xdr:rowOff>
    </xdr:from>
    <xdr:ext cx="360" cy="216575"/>
    <xdr:pic>
      <xdr:nvPicPr>
        <xdr:cNvPr id="2237" name="6 Imagen">
          <a:extLst>
            <a:ext uri="{FF2B5EF4-FFF2-40B4-BE49-F238E27FC236}">
              <a16:creationId xmlns:a16="http://schemas.microsoft.com/office/drawing/2014/main" id="{5368946E-FDF5-48A6-A5C5-9F62FB59AC91}"/>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301</xdr:row>
      <xdr:rowOff>119160</xdr:rowOff>
    </xdr:from>
    <xdr:ext cx="360" cy="216575"/>
    <xdr:pic>
      <xdr:nvPicPr>
        <xdr:cNvPr id="2238" name="6 Imagen">
          <a:extLst>
            <a:ext uri="{FF2B5EF4-FFF2-40B4-BE49-F238E27FC236}">
              <a16:creationId xmlns:a16="http://schemas.microsoft.com/office/drawing/2014/main" id="{9BEF8C2F-63CE-4BE1-B8E4-9E04795C674A}"/>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301</xdr:row>
      <xdr:rowOff>119160</xdr:rowOff>
    </xdr:from>
    <xdr:ext cx="360" cy="216575"/>
    <xdr:pic>
      <xdr:nvPicPr>
        <xdr:cNvPr id="2239" name="6 Imagen">
          <a:extLst>
            <a:ext uri="{FF2B5EF4-FFF2-40B4-BE49-F238E27FC236}">
              <a16:creationId xmlns:a16="http://schemas.microsoft.com/office/drawing/2014/main" id="{47AB27C2-1D76-47D6-9839-4FB9E822D2D4}"/>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301</xdr:row>
      <xdr:rowOff>119160</xdr:rowOff>
    </xdr:from>
    <xdr:ext cx="360" cy="216575"/>
    <xdr:pic>
      <xdr:nvPicPr>
        <xdr:cNvPr id="2240" name="6 Imagen">
          <a:extLst>
            <a:ext uri="{FF2B5EF4-FFF2-40B4-BE49-F238E27FC236}">
              <a16:creationId xmlns:a16="http://schemas.microsoft.com/office/drawing/2014/main" id="{3BA0C1E1-ACD3-4DEB-9D1C-9F15915B3C8C}"/>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301</xdr:row>
      <xdr:rowOff>124560</xdr:rowOff>
    </xdr:from>
    <xdr:ext cx="360" cy="254855"/>
    <xdr:pic>
      <xdr:nvPicPr>
        <xdr:cNvPr id="2241" name="6 Imagen">
          <a:extLst>
            <a:ext uri="{FF2B5EF4-FFF2-40B4-BE49-F238E27FC236}">
              <a16:creationId xmlns:a16="http://schemas.microsoft.com/office/drawing/2014/main" id="{7B149B74-2B36-446F-B7FD-DE9B6FDB1E87}"/>
            </a:ext>
          </a:extLst>
        </xdr:cNvPr>
        <xdr:cNvPicPr/>
      </xdr:nvPicPr>
      <xdr:blipFill>
        <a:blip xmlns:r="http://schemas.openxmlformats.org/officeDocument/2006/relationships" r:embed="rId1"/>
        <a:stretch/>
      </xdr:blipFill>
      <xdr:spPr>
        <a:xfrm>
          <a:off x="7232073" y="64021724"/>
          <a:ext cx="360" cy="254855"/>
        </a:xfrm>
        <a:prstGeom prst="rect">
          <a:avLst/>
        </a:prstGeom>
        <a:ln>
          <a:noFill/>
        </a:ln>
      </xdr:spPr>
    </xdr:pic>
    <xdr:clientData/>
  </xdr:oneCellAnchor>
  <xdr:oneCellAnchor>
    <xdr:from>
      <xdr:col>6</xdr:col>
      <xdr:colOff>0</xdr:colOff>
      <xdr:row>301</xdr:row>
      <xdr:rowOff>119160</xdr:rowOff>
    </xdr:from>
    <xdr:ext cx="360" cy="216575"/>
    <xdr:pic>
      <xdr:nvPicPr>
        <xdr:cNvPr id="2242" name="6 Imagen">
          <a:extLst>
            <a:ext uri="{FF2B5EF4-FFF2-40B4-BE49-F238E27FC236}">
              <a16:creationId xmlns:a16="http://schemas.microsoft.com/office/drawing/2014/main" id="{43E267C8-B63C-409A-8F29-CEAEFC6483EF}"/>
            </a:ext>
          </a:extLst>
        </xdr:cNvPr>
        <xdr:cNvPicPr/>
      </xdr:nvPicPr>
      <xdr:blipFill>
        <a:blip xmlns:r="http://schemas.openxmlformats.org/officeDocument/2006/relationships" r:embed="rId1"/>
        <a:stretch/>
      </xdr:blipFill>
      <xdr:spPr>
        <a:xfrm>
          <a:off x="7232073" y="64016324"/>
          <a:ext cx="360" cy="216575"/>
        </a:xfrm>
        <a:prstGeom prst="rect">
          <a:avLst/>
        </a:prstGeom>
        <a:ln>
          <a:noFill/>
        </a:ln>
      </xdr:spPr>
    </xdr:pic>
    <xdr:clientData/>
  </xdr:oneCellAnchor>
  <xdr:oneCellAnchor>
    <xdr:from>
      <xdr:col>6</xdr:col>
      <xdr:colOff>35719</xdr:colOff>
      <xdr:row>302</xdr:row>
      <xdr:rowOff>97252</xdr:rowOff>
    </xdr:from>
    <xdr:ext cx="360" cy="216575"/>
    <xdr:pic>
      <xdr:nvPicPr>
        <xdr:cNvPr id="2243" name="6 Imagen">
          <a:extLst>
            <a:ext uri="{FF2B5EF4-FFF2-40B4-BE49-F238E27FC236}">
              <a16:creationId xmlns:a16="http://schemas.microsoft.com/office/drawing/2014/main" id="{FE051236-A9EF-4FE2-9AA4-515A0EDAC65C}"/>
            </a:ext>
          </a:extLst>
        </xdr:cNvPr>
        <xdr:cNvPicPr/>
      </xdr:nvPicPr>
      <xdr:blipFill>
        <a:blip xmlns:r="http://schemas.openxmlformats.org/officeDocument/2006/relationships" r:embed="rId1"/>
        <a:stretch/>
      </xdr:blipFill>
      <xdr:spPr>
        <a:xfrm>
          <a:off x="7267792" y="64174525"/>
          <a:ext cx="360" cy="216575"/>
        </a:xfrm>
        <a:prstGeom prst="rect">
          <a:avLst/>
        </a:prstGeom>
        <a:ln>
          <a:noFill/>
        </a:ln>
      </xdr:spPr>
    </xdr:pic>
    <xdr:clientData/>
  </xdr:oneCellAnchor>
  <xdr:oneCellAnchor>
    <xdr:from>
      <xdr:col>7</xdr:col>
      <xdr:colOff>0</xdr:colOff>
      <xdr:row>301</xdr:row>
      <xdr:rowOff>124560</xdr:rowOff>
    </xdr:from>
    <xdr:ext cx="360" cy="254855"/>
    <xdr:pic>
      <xdr:nvPicPr>
        <xdr:cNvPr id="2244" name="6 Imagen">
          <a:extLst>
            <a:ext uri="{FF2B5EF4-FFF2-40B4-BE49-F238E27FC236}">
              <a16:creationId xmlns:a16="http://schemas.microsoft.com/office/drawing/2014/main" id="{2F1320C1-48C3-4925-AF75-F72E48054704}"/>
            </a:ext>
          </a:extLst>
        </xdr:cNvPr>
        <xdr:cNvPicPr/>
      </xdr:nvPicPr>
      <xdr:blipFill>
        <a:blip xmlns:r="http://schemas.openxmlformats.org/officeDocument/2006/relationships" r:embed="rId1"/>
        <a:stretch/>
      </xdr:blipFill>
      <xdr:spPr>
        <a:xfrm>
          <a:off x="8021782" y="64021724"/>
          <a:ext cx="360" cy="254855"/>
        </a:xfrm>
        <a:prstGeom prst="rect">
          <a:avLst/>
        </a:prstGeom>
        <a:ln>
          <a:noFill/>
        </a:ln>
      </xdr:spPr>
    </xdr:pic>
    <xdr:clientData/>
  </xdr:oneCellAnchor>
  <xdr:oneCellAnchor>
    <xdr:from>
      <xdr:col>7</xdr:col>
      <xdr:colOff>0</xdr:colOff>
      <xdr:row>301</xdr:row>
      <xdr:rowOff>119160</xdr:rowOff>
    </xdr:from>
    <xdr:ext cx="360" cy="216575"/>
    <xdr:pic>
      <xdr:nvPicPr>
        <xdr:cNvPr id="2245" name="6 Imagen">
          <a:extLst>
            <a:ext uri="{FF2B5EF4-FFF2-40B4-BE49-F238E27FC236}">
              <a16:creationId xmlns:a16="http://schemas.microsoft.com/office/drawing/2014/main" id="{78E4274C-D818-4C44-B9A7-2C97DEF0B209}"/>
            </a:ext>
          </a:extLst>
        </xdr:cNvPr>
        <xdr:cNvPicPr/>
      </xdr:nvPicPr>
      <xdr:blipFill>
        <a:blip xmlns:r="http://schemas.openxmlformats.org/officeDocument/2006/relationships" r:embed="rId1"/>
        <a:stretch/>
      </xdr:blipFill>
      <xdr:spPr>
        <a:xfrm>
          <a:off x="8021782" y="64016324"/>
          <a:ext cx="360" cy="216575"/>
        </a:xfrm>
        <a:prstGeom prst="rect">
          <a:avLst/>
        </a:prstGeom>
        <a:ln>
          <a:noFill/>
        </a:ln>
      </xdr:spPr>
    </xdr:pic>
    <xdr:clientData/>
  </xdr:oneCellAnchor>
  <xdr:oneCellAnchor>
    <xdr:from>
      <xdr:col>7</xdr:col>
      <xdr:colOff>0</xdr:colOff>
      <xdr:row>302</xdr:row>
      <xdr:rowOff>119160</xdr:rowOff>
    </xdr:from>
    <xdr:ext cx="360" cy="216575"/>
    <xdr:pic>
      <xdr:nvPicPr>
        <xdr:cNvPr id="2246" name="6 Imagen">
          <a:extLst>
            <a:ext uri="{FF2B5EF4-FFF2-40B4-BE49-F238E27FC236}">
              <a16:creationId xmlns:a16="http://schemas.microsoft.com/office/drawing/2014/main" id="{88827DC8-EBD9-4E33-81E8-6D67B811B50F}"/>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7</xdr:col>
      <xdr:colOff>0</xdr:colOff>
      <xdr:row>302</xdr:row>
      <xdr:rowOff>119160</xdr:rowOff>
    </xdr:from>
    <xdr:ext cx="360" cy="216575"/>
    <xdr:pic>
      <xdr:nvPicPr>
        <xdr:cNvPr id="2247" name="6 Imagen">
          <a:extLst>
            <a:ext uri="{FF2B5EF4-FFF2-40B4-BE49-F238E27FC236}">
              <a16:creationId xmlns:a16="http://schemas.microsoft.com/office/drawing/2014/main" id="{B72BC02D-2355-411C-A8E9-E53A23C90B46}"/>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302</xdr:row>
      <xdr:rowOff>119160</xdr:rowOff>
    </xdr:from>
    <xdr:ext cx="360" cy="216575"/>
    <xdr:pic>
      <xdr:nvPicPr>
        <xdr:cNvPr id="2248" name="6 Imagen">
          <a:extLst>
            <a:ext uri="{FF2B5EF4-FFF2-40B4-BE49-F238E27FC236}">
              <a16:creationId xmlns:a16="http://schemas.microsoft.com/office/drawing/2014/main" id="{E7632209-4338-443F-A154-07A9565C35EB}"/>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302</xdr:row>
      <xdr:rowOff>119160</xdr:rowOff>
    </xdr:from>
    <xdr:ext cx="360" cy="216575"/>
    <xdr:pic>
      <xdr:nvPicPr>
        <xdr:cNvPr id="2249" name="6 Imagen">
          <a:extLst>
            <a:ext uri="{FF2B5EF4-FFF2-40B4-BE49-F238E27FC236}">
              <a16:creationId xmlns:a16="http://schemas.microsoft.com/office/drawing/2014/main" id="{541CB36E-ACC4-404A-A54B-668A351DC4CB}"/>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oneCellAnchor>
    <xdr:from>
      <xdr:col>6</xdr:col>
      <xdr:colOff>0</xdr:colOff>
      <xdr:row>302</xdr:row>
      <xdr:rowOff>119160</xdr:rowOff>
    </xdr:from>
    <xdr:ext cx="360" cy="216575"/>
    <xdr:pic>
      <xdr:nvPicPr>
        <xdr:cNvPr id="2250" name="6 Imagen">
          <a:extLst>
            <a:ext uri="{FF2B5EF4-FFF2-40B4-BE49-F238E27FC236}">
              <a16:creationId xmlns:a16="http://schemas.microsoft.com/office/drawing/2014/main" id="{BB51A4F7-95C5-444F-B8DD-D493D96C7018}"/>
            </a:ext>
          </a:extLst>
        </xdr:cNvPr>
        <xdr:cNvPicPr/>
      </xdr:nvPicPr>
      <xdr:blipFill>
        <a:blip xmlns:r="http://schemas.openxmlformats.org/officeDocument/2006/relationships" r:embed="rId1"/>
        <a:stretch/>
      </xdr:blipFill>
      <xdr:spPr>
        <a:xfrm>
          <a:off x="7232073" y="64196433"/>
          <a:ext cx="360" cy="216575"/>
        </a:xfrm>
        <a:prstGeom prst="rect">
          <a:avLst/>
        </a:prstGeom>
        <a:ln>
          <a:noFill/>
        </a:ln>
      </xdr:spPr>
    </xdr:pic>
    <xdr:clientData/>
  </xdr:oneCellAnchor>
  <xdr:oneCellAnchor>
    <xdr:from>
      <xdr:col>7</xdr:col>
      <xdr:colOff>0</xdr:colOff>
      <xdr:row>302</xdr:row>
      <xdr:rowOff>119160</xdr:rowOff>
    </xdr:from>
    <xdr:ext cx="360" cy="216575"/>
    <xdr:pic>
      <xdr:nvPicPr>
        <xdr:cNvPr id="2251" name="6 Imagen">
          <a:extLst>
            <a:ext uri="{FF2B5EF4-FFF2-40B4-BE49-F238E27FC236}">
              <a16:creationId xmlns:a16="http://schemas.microsoft.com/office/drawing/2014/main" id="{56A55881-B046-49FE-B61C-9F566925739E}"/>
            </a:ext>
          </a:extLst>
        </xdr:cNvPr>
        <xdr:cNvPicPr/>
      </xdr:nvPicPr>
      <xdr:blipFill>
        <a:blip xmlns:r="http://schemas.openxmlformats.org/officeDocument/2006/relationships" r:embed="rId1"/>
        <a:stretch/>
      </xdr:blipFill>
      <xdr:spPr>
        <a:xfrm>
          <a:off x="8021782" y="64196433"/>
          <a:ext cx="360" cy="216575"/>
        </a:xfrm>
        <a:prstGeom prst="rect">
          <a:avLst/>
        </a:prstGeom>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driguez\Downloads\Calculadora%20SACE_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E INSTRUCCIONES"/>
      <sheetName val="1_Datos generales organización"/>
      <sheetName val="2_Combustibles fósiles"/>
      <sheetName val="3_Fluorados"/>
      <sheetName val="4_Otros Alc 1"/>
      <sheetName val="5_Electricidad"/>
      <sheetName val="6_Viajes de negocios"/>
      <sheetName val="7_Desplazamientos"/>
      <sheetName val="8_Otros Alc 3"/>
      <sheetName val="9_Información adicional"/>
      <sheetName val="10_Resultados"/>
      <sheetName val="11_Factores de emisión"/>
      <sheetName val="12. Observaciones"/>
      <sheetName val="13.Consumos.Hoja de trabajo"/>
      <sheetName val="14. Revisiones calculadora"/>
      <sheetName val="Datos"/>
    </sheetNames>
    <sheetDataSet>
      <sheetData sheetId="0"/>
      <sheetData sheetId="1"/>
      <sheetData sheetId="2"/>
      <sheetData sheetId="3"/>
      <sheetData sheetId="4"/>
      <sheetData sheetId="5"/>
      <sheetData sheetId="6"/>
      <sheetData sheetId="7"/>
      <sheetData sheetId="8"/>
      <sheetData sheetId="9"/>
      <sheetData sheetId="10"/>
      <sheetData sheetId="11">
        <row r="777">
          <cell r="J777">
            <v>0.14735000000000001</v>
          </cell>
        </row>
      </sheetData>
      <sheetData sheetId="12"/>
      <sheetData sheetId="13"/>
      <sheetData sheetId="14"/>
      <sheetData sheetId="15">
        <row r="7">
          <cell r="C7">
            <v>2020</v>
          </cell>
        </row>
        <row r="169">
          <cell r="E169" t="str">
            <v>HFC-23</v>
          </cell>
        </row>
        <row r="170">
          <cell r="E170" t="str">
            <v>HFC-32</v>
          </cell>
        </row>
        <row r="171">
          <cell r="E171" t="str">
            <v>HFC-41</v>
          </cell>
        </row>
        <row r="172">
          <cell r="E172" t="str">
            <v>HFC-125</v>
          </cell>
        </row>
        <row r="173">
          <cell r="E173" t="str">
            <v>HFC-134</v>
          </cell>
        </row>
        <row r="174">
          <cell r="E174" t="str">
            <v>HFC-134a</v>
          </cell>
        </row>
        <row r="175">
          <cell r="E175" t="str">
            <v>HFC-143</v>
          </cell>
        </row>
        <row r="176">
          <cell r="E176" t="str">
            <v>HFC-143a</v>
          </cell>
        </row>
        <row r="177">
          <cell r="E177" t="str">
            <v>HFC-152</v>
          </cell>
        </row>
        <row r="178">
          <cell r="E178" t="str">
            <v>HFC-152a</v>
          </cell>
        </row>
        <row r="179">
          <cell r="E179" t="str">
            <v>HFC-161</v>
          </cell>
        </row>
        <row r="180">
          <cell r="E180" t="str">
            <v>HFC-227ea</v>
          </cell>
        </row>
        <row r="181">
          <cell r="E181" t="str">
            <v>HFC-236cb</v>
          </cell>
        </row>
        <row r="182">
          <cell r="E182" t="str">
            <v>HFC-236ea</v>
          </cell>
        </row>
        <row r="183">
          <cell r="E183" t="str">
            <v>HFC-236fa</v>
          </cell>
        </row>
        <row r="184">
          <cell r="E184" t="str">
            <v>HFC-245ca</v>
          </cell>
        </row>
        <row r="185">
          <cell r="E185" t="str">
            <v>HFC-245fa</v>
          </cell>
        </row>
        <row r="186">
          <cell r="E186" t="str">
            <v>HFC-365mfc</v>
          </cell>
        </row>
        <row r="187">
          <cell r="E187" t="str">
            <v>HFC-43-10mee</v>
          </cell>
        </row>
        <row r="188">
          <cell r="E188" t="str">
            <v>SF6</v>
          </cell>
        </row>
        <row r="189">
          <cell r="E189" t="str">
            <v>R-404A</v>
          </cell>
        </row>
        <row r="190">
          <cell r="E190" t="str">
            <v>R-407A</v>
          </cell>
        </row>
        <row r="191">
          <cell r="E191" t="str">
            <v>R-407B</v>
          </cell>
        </row>
        <row r="192">
          <cell r="E192" t="str">
            <v>R-407C</v>
          </cell>
        </row>
        <row r="193">
          <cell r="E193" t="str">
            <v>R-407F</v>
          </cell>
        </row>
        <row r="194">
          <cell r="E194" t="str">
            <v>R-410A</v>
          </cell>
        </row>
        <row r="195">
          <cell r="E195" t="str">
            <v>R-410B</v>
          </cell>
        </row>
        <row r="196">
          <cell r="E196" t="str">
            <v>R-413A</v>
          </cell>
        </row>
        <row r="197">
          <cell r="E197" t="str">
            <v>R-417A</v>
          </cell>
        </row>
        <row r="198">
          <cell r="E198" t="str">
            <v>R-417B</v>
          </cell>
        </row>
        <row r="199">
          <cell r="E199" t="str">
            <v>R-422A</v>
          </cell>
        </row>
        <row r="200">
          <cell r="E200" t="str">
            <v>R-422D</v>
          </cell>
        </row>
        <row r="201">
          <cell r="E201" t="str">
            <v>R-424A</v>
          </cell>
        </row>
        <row r="202">
          <cell r="E202" t="str">
            <v>R-426A</v>
          </cell>
        </row>
        <row r="203">
          <cell r="E203" t="str">
            <v>R-427A</v>
          </cell>
        </row>
        <row r="204">
          <cell r="E204" t="str">
            <v>R-428A</v>
          </cell>
        </row>
        <row r="205">
          <cell r="E205" t="str">
            <v>R-434A</v>
          </cell>
        </row>
        <row r="206">
          <cell r="E206" t="str">
            <v>R-437A</v>
          </cell>
        </row>
        <row r="207">
          <cell r="E207" t="str">
            <v>R-438A</v>
          </cell>
        </row>
        <row r="208">
          <cell r="E208" t="str">
            <v>R-442A</v>
          </cell>
        </row>
        <row r="209">
          <cell r="E209" t="str">
            <v>R-449A</v>
          </cell>
        </row>
        <row r="210">
          <cell r="E210" t="str">
            <v>R-452A</v>
          </cell>
        </row>
        <row r="211">
          <cell r="E211" t="str">
            <v>R-453A</v>
          </cell>
        </row>
        <row r="212">
          <cell r="E212" t="str">
            <v>R-507A</v>
          </cell>
        </row>
        <row r="213">
          <cell r="E213" t="str">
            <v>Otros</v>
          </cell>
        </row>
        <row r="509">
          <cell r="D509" t="str">
            <v>Astillas</v>
          </cell>
        </row>
        <row r="510">
          <cell r="D510" t="str">
            <v>Carbón vegetal</v>
          </cell>
        </row>
        <row r="511">
          <cell r="D511" t="str">
            <v>Madera</v>
          </cell>
        </row>
        <row r="512">
          <cell r="D512" t="str">
            <v>Pélet</v>
          </cell>
        </row>
        <row r="513">
          <cell r="D513" t="str">
            <v>Residuos agrícolas</v>
          </cell>
        </row>
        <row r="514">
          <cell r="D514" t="str">
            <v>Residuos de madera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externalLinkPath" Target="/11%20SACE_EV/01%20Marco%20normativo/02%20Anexo_calculadora/PRIMERA%20REVISION%20CALCULADORA-PLANTILLAS/Copia%20de%20Calculadora%20Eventos-v.1%20fases_rev11-12-23.xls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gdo.cnmc.es/CNMC/accesoEtiquetado.do" TargetMode="External"/><Relationship Id="rId1" Type="http://schemas.openxmlformats.org/officeDocument/2006/relationships/hyperlink" Target="https://unece.org/classification-and-definition-vehicle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gdo.cnmc.es/CNMC/accesoEtiquetado.do" TargetMode="External"/><Relationship Id="rId1" Type="http://schemas.openxmlformats.org/officeDocument/2006/relationships/hyperlink" Target="https://unece.org/classification-and-definition-vehicle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do.cnmc.es/CNMC/accesoEtiquetado.do" TargetMode="External"/><Relationship Id="rId1" Type="http://schemas.openxmlformats.org/officeDocument/2006/relationships/hyperlink" Target="https://unece.org/classification-and-definition-vehicle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iteco.gob.es/es/cambio-climatico/temas/registro-huella.html" TargetMode="External"/><Relationship Id="rId7" Type="http://schemas.openxmlformats.org/officeDocument/2006/relationships/drawing" Target="../drawings/drawing8.xml"/><Relationship Id="rId2" Type="http://schemas.openxmlformats.org/officeDocument/2006/relationships/hyperlink" Target="https://gdo.cnmc.es/CNE/accesoEtiquetado.do" TargetMode="External"/><Relationship Id="rId1" Type="http://schemas.openxmlformats.org/officeDocument/2006/relationships/hyperlink" Target="https://gdo.cnmc.es/CNE/accesoEtiquetado.do" TargetMode="External"/><Relationship Id="rId6" Type="http://schemas.openxmlformats.org/officeDocument/2006/relationships/printerSettings" Target="../printerSettings/printerSettings8.bin"/><Relationship Id="rId5" Type="http://schemas.openxmlformats.org/officeDocument/2006/relationships/hyperlink" Target="https://www.miteco.gob.es/es/cambio-climatico/temas/registro-huella.html" TargetMode="External"/><Relationship Id="rId4" Type="http://schemas.openxmlformats.org/officeDocument/2006/relationships/hyperlink" Target="https://www.miteco.gob.es/es/cambio-climatico/temas/registro-huella.html" TargetMode="External"/><Relationship Id="rId9"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hyperlink" Target="https://gdo.cnmc.es/CNE/resumenGdo.do?anio=" TargetMode="External"/><Relationship Id="rId2" Type="http://schemas.openxmlformats.org/officeDocument/2006/relationships/hyperlink" Target="https://www.miteco.gob.es/es/ceneam/recursos/mini-portales-tematicos/Cclimatico/informe_ipcc.aspx" TargetMode="External"/><Relationship Id="rId1" Type="http://schemas.openxmlformats.org/officeDocument/2006/relationships/hyperlink" Target="https://energia.gob.es/es-es/Servicios/Paginas/consultasdecarburantes.aspx"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501"/>
  <sheetViews>
    <sheetView showGridLines="0" showRowColHeaders="0" zoomScale="70" zoomScaleNormal="70" zoomScaleSheetLayoutView="100" workbookViewId="0">
      <selection activeCell="Q11" sqref="Q11"/>
    </sheetView>
  </sheetViews>
  <sheetFormatPr baseColWidth="10" defaultColWidth="11.44140625" defaultRowHeight="13.8" x14ac:dyDescent="0.25"/>
  <cols>
    <col min="1" max="1" width="11.44140625" style="266"/>
    <col min="2" max="2" width="7.5546875" style="266" customWidth="1"/>
    <col min="3" max="3" width="5.109375" style="266" customWidth="1"/>
    <col min="4" max="4" width="3.44140625" style="266" customWidth="1"/>
    <col min="5" max="5" width="3.6640625" style="266" customWidth="1"/>
    <col min="6" max="6" width="11.44140625" style="266"/>
    <col min="7" max="7" width="39.109375" style="266" customWidth="1"/>
    <col min="8" max="9" width="3.6640625" style="266" customWidth="1"/>
    <col min="10" max="10" width="41.44140625" style="266" customWidth="1"/>
    <col min="11" max="11" width="3.77734375" style="266" customWidth="1"/>
    <col min="12" max="12" width="18.33203125" style="266" customWidth="1"/>
    <col min="13" max="13" width="3.44140625" style="266" customWidth="1"/>
    <col min="14" max="14" width="10.6640625" style="266" customWidth="1"/>
    <col min="15" max="15" width="3.6640625" style="266" customWidth="1"/>
    <col min="16" max="20" width="11.44140625" style="266" customWidth="1"/>
    <col min="21" max="21" width="11.44140625" style="287" customWidth="1"/>
    <col min="22" max="16384" width="11.44140625" style="266"/>
  </cols>
  <sheetData>
    <row r="1" spans="2:21" ht="30" customHeight="1" x14ac:dyDescent="0.25"/>
    <row r="2" spans="2:21" ht="91.2" customHeight="1" x14ac:dyDescent="0.25">
      <c r="Q2" s="670"/>
      <c r="U2" s="267"/>
    </row>
    <row r="3" spans="2:21" ht="31.8" customHeight="1" x14ac:dyDescent="0.25">
      <c r="J3" s="268"/>
      <c r="N3" s="267"/>
      <c r="U3" s="267"/>
    </row>
    <row r="4" spans="2:21" ht="22.5" customHeight="1" x14ac:dyDescent="0.25">
      <c r="E4" s="740" t="s">
        <v>801</v>
      </c>
      <c r="F4" s="740"/>
      <c r="G4" s="740"/>
      <c r="H4" s="740"/>
      <c r="I4" s="740"/>
      <c r="J4" s="740"/>
      <c r="K4" s="740"/>
      <c r="M4" s="267"/>
      <c r="N4" s="267"/>
      <c r="U4" s="267"/>
    </row>
    <row r="5" spans="2:21" ht="16.5" customHeight="1" x14ac:dyDescent="0.25">
      <c r="E5" s="740"/>
      <c r="F5" s="740"/>
      <c r="G5" s="740"/>
      <c r="H5" s="740"/>
      <c r="I5" s="740"/>
      <c r="J5" s="740"/>
      <c r="K5" s="740"/>
      <c r="M5" s="267"/>
      <c r="N5" s="267"/>
      <c r="U5" s="267"/>
    </row>
    <row r="6" spans="2:21" ht="16.5" customHeight="1" x14ac:dyDescent="0.25">
      <c r="E6" s="740"/>
      <c r="F6" s="740"/>
      <c r="G6" s="740"/>
      <c r="H6" s="740"/>
      <c r="I6" s="740"/>
      <c r="J6" s="740"/>
      <c r="K6" s="740"/>
      <c r="M6" s="267"/>
      <c r="N6" s="267"/>
      <c r="U6" s="267"/>
    </row>
    <row r="7" spans="2:21" s="270" customFormat="1" ht="20.25" customHeight="1" x14ac:dyDescent="0.35">
      <c r="B7" s="269"/>
      <c r="C7" s="269"/>
      <c r="D7" s="269"/>
      <c r="E7" s="740"/>
      <c r="F7" s="740"/>
      <c r="G7" s="740"/>
      <c r="H7" s="740"/>
      <c r="I7" s="740"/>
      <c r="J7" s="740"/>
      <c r="K7" s="740"/>
      <c r="L7" s="266"/>
      <c r="M7" s="267"/>
      <c r="N7" s="267"/>
      <c r="O7" s="266"/>
      <c r="U7" s="267"/>
    </row>
    <row r="8" spans="2:21" s="270" customFormat="1" ht="7.5" customHeight="1" x14ac:dyDescent="0.35">
      <c r="B8" s="269"/>
      <c r="C8" s="269"/>
      <c r="D8" s="269"/>
      <c r="E8" s="269"/>
      <c r="F8" s="269"/>
      <c r="G8" s="269"/>
      <c r="H8" s="269"/>
      <c r="I8" s="269"/>
      <c r="J8" s="269"/>
      <c r="K8" s="269"/>
      <c r="L8" s="269"/>
      <c r="M8" s="269"/>
      <c r="N8" s="267"/>
      <c r="O8" s="266"/>
      <c r="U8" s="267"/>
    </row>
    <row r="9" spans="2:21" s="270" customFormat="1" ht="64.8" customHeight="1" x14ac:dyDescent="0.35">
      <c r="B9" s="269"/>
      <c r="C9" s="269"/>
      <c r="D9" s="269"/>
      <c r="E9" s="269"/>
      <c r="F9" s="741" t="s">
        <v>732</v>
      </c>
      <c r="G9" s="741"/>
      <c r="H9" s="741"/>
      <c r="I9" s="741"/>
      <c r="J9" s="741"/>
      <c r="K9" s="269"/>
      <c r="L9" s="269"/>
      <c r="M9" s="269"/>
      <c r="N9" s="267"/>
      <c r="U9" s="267"/>
    </row>
    <row r="10" spans="2:21" ht="45.6" customHeight="1" x14ac:dyDescent="0.25">
      <c r="C10" s="271"/>
      <c r="D10" s="271"/>
      <c r="E10" s="271"/>
      <c r="F10" s="271"/>
      <c r="G10" s="271"/>
      <c r="H10" s="271"/>
      <c r="I10" s="271"/>
      <c r="J10" s="271"/>
      <c r="K10" s="271"/>
      <c r="L10" s="271"/>
      <c r="M10" s="271"/>
      <c r="N10" s="271"/>
      <c r="U10" s="267"/>
    </row>
    <row r="11" spans="2:21" ht="25.2" customHeight="1" x14ac:dyDescent="0.25">
      <c r="N11" s="267"/>
      <c r="U11" s="267"/>
    </row>
    <row r="12" spans="2:21" s="272" customFormat="1" ht="25.2" customHeight="1" x14ac:dyDescent="0.35">
      <c r="D12" s="742" t="s">
        <v>11</v>
      </c>
      <c r="E12" s="742"/>
      <c r="F12" s="743" t="s">
        <v>416</v>
      </c>
      <c r="G12" s="743"/>
      <c r="H12" s="743"/>
      <c r="I12" s="743"/>
      <c r="J12" s="743"/>
      <c r="K12" s="743"/>
      <c r="L12" s="266"/>
      <c r="M12" s="266"/>
      <c r="N12" s="267"/>
      <c r="U12" s="267"/>
    </row>
    <row r="13" spans="2:21" s="272" customFormat="1" ht="15" customHeight="1" x14ac:dyDescent="0.35">
      <c r="C13" s="273"/>
      <c r="D13" s="274"/>
      <c r="E13" s="274"/>
      <c r="F13" s="275"/>
      <c r="G13" s="274"/>
      <c r="H13" s="276"/>
      <c r="I13" s="276"/>
      <c r="J13" s="276"/>
      <c r="K13" s="276"/>
      <c r="L13" s="266"/>
      <c r="M13" s="266"/>
      <c r="N13" s="267"/>
      <c r="U13" s="267"/>
    </row>
    <row r="14" spans="2:21" s="272" customFormat="1" ht="25.2" customHeight="1" x14ac:dyDescent="0.35">
      <c r="C14" s="277"/>
      <c r="D14" s="742" t="s">
        <v>12</v>
      </c>
      <c r="E14" s="742"/>
      <c r="F14" s="743" t="s">
        <v>839</v>
      </c>
      <c r="G14" s="743"/>
      <c r="H14" s="743"/>
      <c r="I14" s="743"/>
      <c r="J14" s="743"/>
      <c r="K14" s="743"/>
      <c r="L14" s="266"/>
      <c r="M14" s="266"/>
      <c r="N14" s="267"/>
      <c r="U14" s="267"/>
    </row>
    <row r="15" spans="2:21" ht="15" customHeight="1" x14ac:dyDescent="0.25">
      <c r="D15" s="278"/>
      <c r="E15" s="278"/>
      <c r="F15" s="278"/>
      <c r="G15" s="278"/>
      <c r="H15" s="278"/>
      <c r="I15" s="278"/>
      <c r="J15" s="278"/>
      <c r="K15" s="278"/>
      <c r="U15" s="267"/>
    </row>
    <row r="16" spans="2:21" s="272" customFormat="1" ht="25.2" customHeight="1" x14ac:dyDescent="0.35">
      <c r="C16" s="277"/>
      <c r="D16" s="742" t="s">
        <v>13</v>
      </c>
      <c r="E16" s="742"/>
      <c r="F16" s="743" t="s">
        <v>840</v>
      </c>
      <c r="G16" s="743"/>
      <c r="H16" s="743"/>
      <c r="I16" s="743"/>
      <c r="J16" s="743"/>
      <c r="K16" s="743"/>
      <c r="L16" s="266"/>
      <c r="M16" s="266"/>
      <c r="R16" s="266"/>
      <c r="S16" s="266"/>
      <c r="T16" s="266"/>
      <c r="U16" s="267"/>
    </row>
    <row r="17" spans="3:21" s="272" customFormat="1" ht="15" customHeight="1" x14ac:dyDescent="0.35">
      <c r="C17" s="277"/>
      <c r="D17" s="277"/>
      <c r="E17" s="274"/>
      <c r="F17" s="275"/>
      <c r="G17" s="274"/>
      <c r="H17" s="276"/>
      <c r="I17" s="276"/>
      <c r="J17" s="276"/>
      <c r="K17" s="276"/>
      <c r="L17" s="266"/>
      <c r="M17" s="266"/>
      <c r="R17" s="266"/>
      <c r="S17" s="266"/>
      <c r="T17" s="266"/>
      <c r="U17" s="267"/>
    </row>
    <row r="18" spans="3:21" s="272" customFormat="1" ht="25.2" customHeight="1" x14ac:dyDescent="0.35">
      <c r="C18" s="277"/>
      <c r="D18" s="742" t="s">
        <v>14</v>
      </c>
      <c r="E18" s="742"/>
      <c r="F18" s="743" t="s">
        <v>841</v>
      </c>
      <c r="G18" s="743"/>
      <c r="H18" s="743"/>
      <c r="I18" s="743"/>
      <c r="J18" s="743"/>
      <c r="K18" s="743"/>
      <c r="L18" s="266"/>
      <c r="M18" s="266"/>
      <c r="U18" s="267"/>
    </row>
    <row r="19" spans="3:21" s="272" customFormat="1" ht="15" customHeight="1" x14ac:dyDescent="0.35">
      <c r="C19" s="277"/>
      <c r="D19" s="277"/>
      <c r="E19" s="274"/>
      <c r="F19" s="275"/>
      <c r="G19" s="274"/>
      <c r="H19" s="276"/>
      <c r="I19" s="276"/>
      <c r="J19" s="276"/>
      <c r="K19" s="276"/>
      <c r="L19" s="266"/>
      <c r="M19" s="266"/>
      <c r="U19" s="267"/>
    </row>
    <row r="20" spans="3:21" s="272" customFormat="1" ht="24" customHeight="1" x14ac:dyDescent="0.35">
      <c r="C20" s="277"/>
      <c r="D20" s="742" t="s">
        <v>15</v>
      </c>
      <c r="E20" s="742"/>
      <c r="F20" s="743" t="s">
        <v>842</v>
      </c>
      <c r="G20" s="743"/>
      <c r="H20" s="743"/>
      <c r="I20" s="743"/>
      <c r="J20" s="743"/>
      <c r="K20" s="743"/>
      <c r="L20" s="266"/>
      <c r="M20" s="266"/>
      <c r="U20" s="267"/>
    </row>
    <row r="21" spans="3:21" s="272" customFormat="1" ht="21" customHeight="1" x14ac:dyDescent="0.35">
      <c r="C21" s="277"/>
      <c r="D21" s="277"/>
      <c r="E21" s="274"/>
      <c r="F21" s="275"/>
      <c r="G21" s="274"/>
      <c r="H21" s="276"/>
      <c r="I21" s="276"/>
      <c r="J21" s="276"/>
      <c r="K21" s="276"/>
      <c r="L21" s="266"/>
      <c r="M21" s="266"/>
      <c r="U21" s="267"/>
    </row>
    <row r="22" spans="3:21" ht="25.5" customHeight="1" x14ac:dyDescent="0.25">
      <c r="C22" s="745" t="s">
        <v>116</v>
      </c>
      <c r="D22" s="745"/>
      <c r="E22" s="745"/>
      <c r="F22" s="745"/>
      <c r="G22" s="745"/>
      <c r="H22" s="745"/>
      <c r="I22" s="745"/>
      <c r="J22" s="745"/>
      <c r="K22" s="745"/>
      <c r="L22" s="745"/>
      <c r="U22" s="267"/>
    </row>
    <row r="23" spans="3:21" s="272" customFormat="1" ht="7.5" customHeight="1" x14ac:dyDescent="0.35">
      <c r="C23" s="277"/>
      <c r="D23" s="277"/>
      <c r="E23" s="273"/>
      <c r="F23" s="279"/>
      <c r="G23" s="273"/>
      <c r="L23" s="266"/>
      <c r="M23" s="266"/>
      <c r="U23" s="267"/>
    </row>
    <row r="24" spans="3:21" s="272" customFormat="1" ht="21" customHeight="1" x14ac:dyDescent="0.35">
      <c r="C24" s="277"/>
      <c r="D24" s="742" t="s">
        <v>16</v>
      </c>
      <c r="E24" s="742"/>
      <c r="F24" s="743" t="s">
        <v>10</v>
      </c>
      <c r="G24" s="743"/>
      <c r="H24" s="743"/>
      <c r="I24" s="743"/>
      <c r="J24" s="743"/>
      <c r="K24" s="743"/>
      <c r="L24" s="266"/>
      <c r="M24" s="266"/>
      <c r="U24" s="267"/>
    </row>
    <row r="25" spans="3:21" s="272" customFormat="1" ht="19.2" customHeight="1" x14ac:dyDescent="0.35">
      <c r="C25" s="277"/>
      <c r="D25" s="277"/>
      <c r="E25" s="273"/>
      <c r="F25" s="279"/>
      <c r="G25" s="273"/>
      <c r="L25" s="266"/>
      <c r="M25" s="266"/>
      <c r="U25" s="267"/>
    </row>
    <row r="26" spans="3:21" ht="25.5" customHeight="1" x14ac:dyDescent="0.25">
      <c r="C26" s="745" t="s">
        <v>117</v>
      </c>
      <c r="D26" s="745"/>
      <c r="E26" s="745"/>
      <c r="F26" s="745"/>
      <c r="G26" s="745"/>
      <c r="H26" s="745"/>
      <c r="I26" s="745"/>
      <c r="J26" s="745"/>
      <c r="K26" s="745"/>
      <c r="L26" s="745"/>
      <c r="U26" s="267"/>
    </row>
    <row r="27" spans="3:21" s="272" customFormat="1" ht="7.5" customHeight="1" x14ac:dyDescent="0.35">
      <c r="C27" s="277"/>
      <c r="D27" s="277"/>
      <c r="E27" s="273"/>
      <c r="F27" s="279"/>
      <c r="G27" s="273"/>
      <c r="L27" s="266"/>
      <c r="M27" s="266"/>
      <c r="U27" s="267"/>
    </row>
    <row r="28" spans="3:21" s="272" customFormat="1" ht="21" customHeight="1" x14ac:dyDescent="0.35">
      <c r="C28" s="277"/>
      <c r="D28" s="742" t="s">
        <v>17</v>
      </c>
      <c r="E28" s="742"/>
      <c r="F28" s="743" t="s">
        <v>148</v>
      </c>
      <c r="G28" s="743"/>
      <c r="H28" s="743"/>
      <c r="I28" s="743"/>
      <c r="J28" s="743"/>
      <c r="K28" s="743"/>
      <c r="L28" s="266"/>
      <c r="M28" s="266"/>
      <c r="U28" s="267"/>
    </row>
    <row r="29" spans="3:21" ht="9" customHeight="1" x14ac:dyDescent="0.25">
      <c r="E29" s="280"/>
      <c r="U29" s="267"/>
    </row>
    <row r="30" spans="3:21" s="272" customFormat="1" ht="21" customHeight="1" x14ac:dyDescent="0.35">
      <c r="C30" s="277"/>
      <c r="D30" s="742" t="s">
        <v>57</v>
      </c>
      <c r="E30" s="742"/>
      <c r="F30" s="743" t="s">
        <v>344</v>
      </c>
      <c r="G30" s="743"/>
      <c r="H30" s="743"/>
      <c r="I30" s="743"/>
      <c r="J30" s="743"/>
      <c r="K30" s="743"/>
      <c r="L30" s="266"/>
      <c r="M30" s="266"/>
      <c r="U30" s="267"/>
    </row>
    <row r="31" spans="3:21" ht="9" customHeight="1" x14ac:dyDescent="0.25">
      <c r="E31" s="280"/>
      <c r="U31" s="267"/>
    </row>
    <row r="32" spans="3:21" s="272" customFormat="1" ht="21" customHeight="1" x14ac:dyDescent="0.35">
      <c r="C32" s="277"/>
      <c r="D32" s="742" t="s">
        <v>409</v>
      </c>
      <c r="E32" s="742"/>
      <c r="F32" s="743" t="s">
        <v>56</v>
      </c>
      <c r="G32" s="743"/>
      <c r="H32" s="743"/>
      <c r="I32" s="743"/>
      <c r="J32" s="743"/>
      <c r="K32" s="743"/>
      <c r="L32" s="266"/>
      <c r="M32" s="266"/>
      <c r="U32" s="267"/>
    </row>
    <row r="33" spans="3:21" ht="16.8" customHeight="1" x14ac:dyDescent="0.25">
      <c r="E33" s="280"/>
      <c r="U33" s="267"/>
    </row>
    <row r="34" spans="3:21" ht="28.2" customHeight="1" x14ac:dyDescent="0.25">
      <c r="C34" s="744" t="s">
        <v>753</v>
      </c>
      <c r="D34" s="744"/>
      <c r="E34" s="744"/>
      <c r="F34" s="744"/>
      <c r="G34" s="744"/>
      <c r="H34" s="744"/>
      <c r="I34" s="744"/>
      <c r="J34" s="744"/>
      <c r="K34" s="744"/>
      <c r="L34" s="744"/>
      <c r="M34" s="744"/>
      <c r="U34" s="267"/>
    </row>
    <row r="35" spans="3:21" ht="19.2" customHeight="1" x14ac:dyDescent="0.25">
      <c r="N35" s="281"/>
      <c r="O35" s="281"/>
      <c r="U35" s="267"/>
    </row>
    <row r="36" spans="3:21" ht="16.2" customHeight="1" x14ac:dyDescent="0.25">
      <c r="U36" s="267"/>
    </row>
    <row r="37" spans="3:21" ht="15.6" x14ac:dyDescent="0.25">
      <c r="D37" s="364"/>
      <c r="E37" s="282" t="s">
        <v>18</v>
      </c>
      <c r="I37" s="370"/>
      <c r="J37" s="282" t="s">
        <v>194</v>
      </c>
      <c r="K37" s="283"/>
      <c r="L37" s="283"/>
      <c r="U37" s="267"/>
    </row>
    <row r="38" spans="3:21" ht="15" customHeight="1" x14ac:dyDescent="0.25">
      <c r="D38" s="284"/>
      <c r="E38" s="282" t="s">
        <v>19</v>
      </c>
      <c r="I38" s="369"/>
      <c r="J38" s="282" t="s">
        <v>21</v>
      </c>
      <c r="U38" s="267"/>
    </row>
    <row r="39" spans="3:21" ht="15.6" x14ac:dyDescent="0.3">
      <c r="D39" s="365"/>
      <c r="E39" s="285" t="s">
        <v>20</v>
      </c>
      <c r="I39" s="368"/>
      <c r="J39" s="282" t="s">
        <v>22</v>
      </c>
      <c r="U39" s="267"/>
    </row>
    <row r="40" spans="3:21" x14ac:dyDescent="0.25">
      <c r="J40" s="286"/>
      <c r="U40" s="267"/>
    </row>
    <row r="41" spans="3:21" x14ac:dyDescent="0.25">
      <c r="J41" s="286"/>
      <c r="U41" s="267"/>
    </row>
    <row r="42" spans="3:21" ht="113.25" customHeight="1" x14ac:dyDescent="0.25">
      <c r="U42" s="267"/>
    </row>
    <row r="43" spans="3:21" ht="13.5" customHeight="1" x14ac:dyDescent="0.25">
      <c r="N43" s="266" t="s">
        <v>3</v>
      </c>
      <c r="U43" s="267"/>
    </row>
    <row r="44" spans="3:21" ht="11.25" customHeight="1" x14ac:dyDescent="0.25">
      <c r="U44" s="267"/>
    </row>
    <row r="45" spans="3:21" x14ac:dyDescent="0.25">
      <c r="U45" s="267"/>
    </row>
    <row r="46" spans="3:21" x14ac:dyDescent="0.25">
      <c r="U46" s="267"/>
    </row>
    <row r="47" spans="3:21" x14ac:dyDescent="0.25">
      <c r="U47" s="267"/>
    </row>
    <row r="48" spans="3:21" x14ac:dyDescent="0.25">
      <c r="U48" s="267"/>
    </row>
    <row r="49" spans="21:21" x14ac:dyDescent="0.25">
      <c r="U49" s="267"/>
    </row>
    <row r="50" spans="21:21" x14ac:dyDescent="0.25">
      <c r="U50" s="267"/>
    </row>
    <row r="51" spans="21:21" x14ac:dyDescent="0.25">
      <c r="U51" s="267"/>
    </row>
    <row r="52" spans="21:21" x14ac:dyDescent="0.25">
      <c r="U52" s="267"/>
    </row>
    <row r="53" spans="21:21" x14ac:dyDescent="0.25">
      <c r="U53" s="267"/>
    </row>
    <row r="54" spans="21:21" x14ac:dyDescent="0.25">
      <c r="U54" s="267"/>
    </row>
    <row r="55" spans="21:21" x14ac:dyDescent="0.25">
      <c r="U55" s="267"/>
    </row>
    <row r="56" spans="21:21" x14ac:dyDescent="0.25">
      <c r="U56" s="267"/>
    </row>
    <row r="57" spans="21:21" x14ac:dyDescent="0.25">
      <c r="U57" s="267"/>
    </row>
    <row r="58" spans="21:21" x14ac:dyDescent="0.25">
      <c r="U58" s="267"/>
    </row>
    <row r="59" spans="21:21" x14ac:dyDescent="0.25">
      <c r="U59" s="267"/>
    </row>
    <row r="60" spans="21:21" x14ac:dyDescent="0.25">
      <c r="U60" s="267"/>
    </row>
    <row r="61" spans="21:21" x14ac:dyDescent="0.25">
      <c r="U61" s="267"/>
    </row>
    <row r="62" spans="21:21" x14ac:dyDescent="0.25">
      <c r="U62" s="267"/>
    </row>
    <row r="63" spans="21:21" x14ac:dyDescent="0.25">
      <c r="U63" s="267"/>
    </row>
    <row r="64" spans="21:21" x14ac:dyDescent="0.25">
      <c r="U64" s="267"/>
    </row>
    <row r="65" spans="21:21" x14ac:dyDescent="0.25">
      <c r="U65" s="267"/>
    </row>
    <row r="66" spans="21:21" x14ac:dyDescent="0.25">
      <c r="U66" s="267"/>
    </row>
    <row r="67" spans="21:21" x14ac:dyDescent="0.25">
      <c r="U67" s="267"/>
    </row>
    <row r="68" spans="21:21" x14ac:dyDescent="0.25">
      <c r="U68" s="267"/>
    </row>
    <row r="69" spans="21:21" x14ac:dyDescent="0.25">
      <c r="U69" s="267"/>
    </row>
    <row r="70" spans="21:21" x14ac:dyDescent="0.25">
      <c r="U70" s="267"/>
    </row>
    <row r="71" spans="21:21" x14ac:dyDescent="0.25">
      <c r="U71" s="267"/>
    </row>
    <row r="72" spans="21:21" x14ac:dyDescent="0.25">
      <c r="U72" s="267"/>
    </row>
    <row r="73" spans="21:21" x14ac:dyDescent="0.25">
      <c r="U73" s="267"/>
    </row>
    <row r="74" spans="21:21" x14ac:dyDescent="0.25">
      <c r="U74" s="267"/>
    </row>
    <row r="75" spans="21:21" x14ac:dyDescent="0.25">
      <c r="U75" s="267"/>
    </row>
    <row r="76" spans="21:21" x14ac:dyDescent="0.25">
      <c r="U76" s="267"/>
    </row>
    <row r="77" spans="21:21" x14ac:dyDescent="0.25">
      <c r="U77" s="267"/>
    </row>
    <row r="78" spans="21:21" x14ac:dyDescent="0.25">
      <c r="U78" s="267"/>
    </row>
    <row r="79" spans="21:21" x14ac:dyDescent="0.25">
      <c r="U79" s="267"/>
    </row>
    <row r="80" spans="21:21" x14ac:dyDescent="0.25">
      <c r="U80" s="267"/>
    </row>
    <row r="81" spans="21:21" x14ac:dyDescent="0.25">
      <c r="U81" s="267"/>
    </row>
    <row r="82" spans="21:21" x14ac:dyDescent="0.25">
      <c r="U82" s="267"/>
    </row>
    <row r="83" spans="21:21" x14ac:dyDescent="0.25">
      <c r="U83" s="267"/>
    </row>
    <row r="84" spans="21:21" x14ac:dyDescent="0.25">
      <c r="U84" s="267"/>
    </row>
    <row r="85" spans="21:21" x14ac:dyDescent="0.25">
      <c r="U85" s="267"/>
    </row>
    <row r="86" spans="21:21" x14ac:dyDescent="0.25">
      <c r="U86" s="267"/>
    </row>
    <row r="87" spans="21:21" x14ac:dyDescent="0.25">
      <c r="U87" s="267"/>
    </row>
    <row r="88" spans="21:21" x14ac:dyDescent="0.25">
      <c r="U88" s="267"/>
    </row>
    <row r="89" spans="21:21" x14ac:dyDescent="0.25">
      <c r="U89" s="267"/>
    </row>
    <row r="90" spans="21:21" x14ac:dyDescent="0.25">
      <c r="U90" s="267"/>
    </row>
    <row r="91" spans="21:21" x14ac:dyDescent="0.25">
      <c r="U91" s="267"/>
    </row>
    <row r="92" spans="21:21" x14ac:dyDescent="0.25">
      <c r="U92" s="267"/>
    </row>
    <row r="93" spans="21:21" x14ac:dyDescent="0.25">
      <c r="U93" s="267"/>
    </row>
    <row r="94" spans="21:21" x14ac:dyDescent="0.25">
      <c r="U94" s="267"/>
    </row>
    <row r="95" spans="21:21" x14ac:dyDescent="0.25">
      <c r="U95" s="267"/>
    </row>
    <row r="96" spans="21:21" x14ac:dyDescent="0.25">
      <c r="U96" s="267"/>
    </row>
    <row r="97" spans="21:21" x14ac:dyDescent="0.25">
      <c r="U97" s="267"/>
    </row>
    <row r="98" spans="21:21" x14ac:dyDescent="0.25">
      <c r="U98" s="267"/>
    </row>
    <row r="99" spans="21:21" x14ac:dyDescent="0.25">
      <c r="U99" s="267"/>
    </row>
    <row r="100" spans="21:21" x14ac:dyDescent="0.25">
      <c r="U100" s="267"/>
    </row>
    <row r="101" spans="21:21" x14ac:dyDescent="0.25">
      <c r="U101" s="267"/>
    </row>
    <row r="102" spans="21:21" x14ac:dyDescent="0.25">
      <c r="U102" s="267"/>
    </row>
    <row r="103" spans="21:21" x14ac:dyDescent="0.25">
      <c r="U103" s="267"/>
    </row>
    <row r="104" spans="21:21" x14ac:dyDescent="0.25">
      <c r="U104" s="267"/>
    </row>
    <row r="105" spans="21:21" x14ac:dyDescent="0.25">
      <c r="U105" s="267"/>
    </row>
    <row r="106" spans="21:21" x14ac:dyDescent="0.25">
      <c r="U106" s="267"/>
    </row>
    <row r="107" spans="21:21" x14ac:dyDescent="0.25">
      <c r="U107" s="267"/>
    </row>
    <row r="108" spans="21:21" x14ac:dyDescent="0.25">
      <c r="U108" s="267"/>
    </row>
    <row r="109" spans="21:21" x14ac:dyDescent="0.25">
      <c r="U109" s="267"/>
    </row>
    <row r="110" spans="21:21" x14ac:dyDescent="0.25">
      <c r="U110" s="267"/>
    </row>
    <row r="111" spans="21:21" x14ac:dyDescent="0.25">
      <c r="U111" s="267"/>
    </row>
    <row r="112" spans="21:21" x14ac:dyDescent="0.25">
      <c r="U112" s="267"/>
    </row>
    <row r="113" spans="21:21" x14ac:dyDescent="0.25">
      <c r="U113" s="267"/>
    </row>
    <row r="114" spans="21:21" x14ac:dyDescent="0.25">
      <c r="U114" s="267"/>
    </row>
    <row r="115" spans="21:21" x14ac:dyDescent="0.25">
      <c r="U115" s="267"/>
    </row>
    <row r="116" spans="21:21" x14ac:dyDescent="0.25">
      <c r="U116" s="267"/>
    </row>
    <row r="117" spans="21:21" x14ac:dyDescent="0.25">
      <c r="U117" s="267"/>
    </row>
    <row r="118" spans="21:21" x14ac:dyDescent="0.25">
      <c r="U118" s="267"/>
    </row>
    <row r="119" spans="21:21" x14ac:dyDescent="0.25">
      <c r="U119" s="267"/>
    </row>
    <row r="120" spans="21:21" x14ac:dyDescent="0.25">
      <c r="U120" s="267"/>
    </row>
    <row r="121" spans="21:21" x14ac:dyDescent="0.25">
      <c r="U121" s="267"/>
    </row>
    <row r="122" spans="21:21" x14ac:dyDescent="0.25">
      <c r="U122" s="267"/>
    </row>
    <row r="123" spans="21:21" x14ac:dyDescent="0.25">
      <c r="U123" s="267"/>
    </row>
    <row r="124" spans="21:21" x14ac:dyDescent="0.25">
      <c r="U124" s="267"/>
    </row>
    <row r="125" spans="21:21" x14ac:dyDescent="0.25">
      <c r="U125" s="267"/>
    </row>
    <row r="126" spans="21:21" x14ac:dyDescent="0.25">
      <c r="U126" s="267"/>
    </row>
    <row r="127" spans="21:21" x14ac:dyDescent="0.25">
      <c r="U127" s="267"/>
    </row>
    <row r="128" spans="21:21" x14ac:dyDescent="0.25">
      <c r="U128" s="267"/>
    </row>
    <row r="129" spans="21:21" x14ac:dyDescent="0.25">
      <c r="U129" s="267"/>
    </row>
    <row r="130" spans="21:21" x14ac:dyDescent="0.25">
      <c r="U130" s="267"/>
    </row>
    <row r="131" spans="21:21" x14ac:dyDescent="0.25">
      <c r="U131" s="267"/>
    </row>
    <row r="132" spans="21:21" x14ac:dyDescent="0.25">
      <c r="U132" s="267"/>
    </row>
    <row r="133" spans="21:21" x14ac:dyDescent="0.25">
      <c r="U133" s="267"/>
    </row>
    <row r="134" spans="21:21" x14ac:dyDescent="0.25">
      <c r="U134" s="267"/>
    </row>
    <row r="135" spans="21:21" x14ac:dyDescent="0.25">
      <c r="U135" s="267"/>
    </row>
    <row r="136" spans="21:21" x14ac:dyDescent="0.25">
      <c r="U136" s="267"/>
    </row>
    <row r="137" spans="21:21" x14ac:dyDescent="0.25">
      <c r="U137" s="267"/>
    </row>
    <row r="138" spans="21:21" x14ac:dyDescent="0.25">
      <c r="U138" s="267"/>
    </row>
    <row r="139" spans="21:21" x14ac:dyDescent="0.25">
      <c r="U139" s="267"/>
    </row>
    <row r="140" spans="21:21" x14ac:dyDescent="0.25">
      <c r="U140" s="267"/>
    </row>
    <row r="141" spans="21:21" x14ac:dyDescent="0.25">
      <c r="U141" s="267"/>
    </row>
    <row r="142" spans="21:21" x14ac:dyDescent="0.25">
      <c r="U142" s="267"/>
    </row>
    <row r="143" spans="21:21" x14ac:dyDescent="0.25">
      <c r="U143" s="267"/>
    </row>
    <row r="144" spans="21:21" x14ac:dyDescent="0.25">
      <c r="U144" s="267"/>
    </row>
    <row r="145" spans="21:21" x14ac:dyDescent="0.25">
      <c r="U145" s="267"/>
    </row>
    <row r="146" spans="21:21" x14ac:dyDescent="0.25">
      <c r="U146" s="267"/>
    </row>
    <row r="147" spans="21:21" x14ac:dyDescent="0.25">
      <c r="U147" s="267"/>
    </row>
    <row r="148" spans="21:21" x14ac:dyDescent="0.25">
      <c r="U148" s="267"/>
    </row>
    <row r="149" spans="21:21" x14ac:dyDescent="0.25">
      <c r="U149" s="267"/>
    </row>
    <row r="150" spans="21:21" x14ac:dyDescent="0.25">
      <c r="U150" s="267"/>
    </row>
    <row r="151" spans="21:21" x14ac:dyDescent="0.25">
      <c r="U151" s="267"/>
    </row>
    <row r="152" spans="21:21" x14ac:dyDescent="0.25">
      <c r="U152" s="267"/>
    </row>
    <row r="153" spans="21:21" x14ac:dyDescent="0.25">
      <c r="U153" s="267"/>
    </row>
    <row r="154" spans="21:21" x14ac:dyDescent="0.25">
      <c r="U154" s="267"/>
    </row>
    <row r="155" spans="21:21" x14ac:dyDescent="0.25">
      <c r="U155" s="267"/>
    </row>
    <row r="156" spans="21:21" x14ac:dyDescent="0.25">
      <c r="U156" s="267"/>
    </row>
    <row r="157" spans="21:21" x14ac:dyDescent="0.25">
      <c r="U157" s="267"/>
    </row>
    <row r="158" spans="21:21" x14ac:dyDescent="0.25">
      <c r="U158" s="267"/>
    </row>
    <row r="159" spans="21:21" x14ac:dyDescent="0.25">
      <c r="U159" s="267"/>
    </row>
    <row r="160" spans="21:21" x14ac:dyDescent="0.25">
      <c r="U160" s="267"/>
    </row>
    <row r="161" spans="21:21" x14ac:dyDescent="0.25">
      <c r="U161" s="267"/>
    </row>
    <row r="162" spans="21:21" x14ac:dyDescent="0.25">
      <c r="U162" s="267"/>
    </row>
    <row r="163" spans="21:21" x14ac:dyDescent="0.25">
      <c r="U163" s="267"/>
    </row>
    <row r="164" spans="21:21" x14ac:dyDescent="0.25">
      <c r="U164" s="267"/>
    </row>
    <row r="165" spans="21:21" x14ac:dyDescent="0.25">
      <c r="U165" s="267"/>
    </row>
    <row r="166" spans="21:21" x14ac:dyDescent="0.25">
      <c r="U166" s="267"/>
    </row>
    <row r="167" spans="21:21" x14ac:dyDescent="0.25">
      <c r="U167" s="267"/>
    </row>
    <row r="168" spans="21:21" x14ac:dyDescent="0.25">
      <c r="U168" s="267"/>
    </row>
    <row r="169" spans="21:21" x14ac:dyDescent="0.25">
      <c r="U169" s="267"/>
    </row>
    <row r="170" spans="21:21" x14ac:dyDescent="0.25">
      <c r="U170" s="267"/>
    </row>
    <row r="171" spans="21:21" x14ac:dyDescent="0.25">
      <c r="U171" s="267"/>
    </row>
    <row r="172" spans="21:21" x14ac:dyDescent="0.25">
      <c r="U172" s="267"/>
    </row>
    <row r="173" spans="21:21" x14ac:dyDescent="0.25">
      <c r="U173" s="267"/>
    </row>
    <row r="174" spans="21:21" x14ac:dyDescent="0.25">
      <c r="U174" s="267"/>
    </row>
    <row r="175" spans="21:21" x14ac:dyDescent="0.25">
      <c r="U175" s="267"/>
    </row>
    <row r="176" spans="21:21" x14ac:dyDescent="0.25">
      <c r="U176" s="267"/>
    </row>
    <row r="177" spans="21:21" x14ac:dyDescent="0.25">
      <c r="U177" s="267"/>
    </row>
    <row r="178" spans="21:21" x14ac:dyDescent="0.25">
      <c r="U178" s="267"/>
    </row>
    <row r="179" spans="21:21" x14ac:dyDescent="0.25">
      <c r="U179" s="267"/>
    </row>
    <row r="180" spans="21:21" x14ac:dyDescent="0.25">
      <c r="U180" s="267"/>
    </row>
    <row r="181" spans="21:21" x14ac:dyDescent="0.25">
      <c r="U181" s="267"/>
    </row>
    <row r="182" spans="21:21" x14ac:dyDescent="0.25">
      <c r="U182" s="267"/>
    </row>
    <row r="183" spans="21:21" x14ac:dyDescent="0.25">
      <c r="U183" s="267"/>
    </row>
    <row r="184" spans="21:21" x14ac:dyDescent="0.25">
      <c r="U184" s="267"/>
    </row>
    <row r="185" spans="21:21" x14ac:dyDescent="0.25">
      <c r="U185" s="267"/>
    </row>
    <row r="186" spans="21:21" x14ac:dyDescent="0.25">
      <c r="U186" s="267"/>
    </row>
    <row r="187" spans="21:21" x14ac:dyDescent="0.25">
      <c r="U187" s="267"/>
    </row>
    <row r="188" spans="21:21" x14ac:dyDescent="0.25">
      <c r="U188" s="267"/>
    </row>
    <row r="189" spans="21:21" x14ac:dyDescent="0.25">
      <c r="U189" s="267"/>
    </row>
    <row r="190" spans="21:21" x14ac:dyDescent="0.25">
      <c r="U190" s="267"/>
    </row>
    <row r="191" spans="21:21" x14ac:dyDescent="0.25">
      <c r="U191" s="267"/>
    </row>
    <row r="192" spans="21:21" x14ac:dyDescent="0.25">
      <c r="U192" s="267"/>
    </row>
    <row r="193" spans="21:21" x14ac:dyDescent="0.25">
      <c r="U193" s="267"/>
    </row>
    <row r="194" spans="21:21" x14ac:dyDescent="0.25">
      <c r="U194" s="267"/>
    </row>
    <row r="195" spans="21:21" x14ac:dyDescent="0.25">
      <c r="U195" s="267"/>
    </row>
    <row r="196" spans="21:21" x14ac:dyDescent="0.25">
      <c r="U196" s="267"/>
    </row>
    <row r="197" spans="21:21" x14ac:dyDescent="0.25">
      <c r="U197" s="267"/>
    </row>
    <row r="198" spans="21:21" x14ac:dyDescent="0.25">
      <c r="U198" s="267"/>
    </row>
    <row r="199" spans="21:21" x14ac:dyDescent="0.25">
      <c r="U199" s="267"/>
    </row>
    <row r="200" spans="21:21" x14ac:dyDescent="0.25">
      <c r="U200" s="267"/>
    </row>
    <row r="201" spans="21:21" x14ac:dyDescent="0.25">
      <c r="U201" s="267"/>
    </row>
    <row r="202" spans="21:21" x14ac:dyDescent="0.25">
      <c r="U202" s="267"/>
    </row>
    <row r="203" spans="21:21" x14ac:dyDescent="0.25">
      <c r="U203" s="267"/>
    </row>
    <row r="204" spans="21:21" x14ac:dyDescent="0.25">
      <c r="U204" s="267"/>
    </row>
    <row r="205" spans="21:21" x14ac:dyDescent="0.25">
      <c r="U205" s="267"/>
    </row>
    <row r="206" spans="21:21" x14ac:dyDescent="0.25">
      <c r="U206" s="267"/>
    </row>
    <row r="207" spans="21:21" x14ac:dyDescent="0.25">
      <c r="U207" s="267"/>
    </row>
    <row r="208" spans="21:21" x14ac:dyDescent="0.25">
      <c r="U208" s="267"/>
    </row>
    <row r="209" spans="21:21" x14ac:dyDescent="0.25">
      <c r="U209" s="267"/>
    </row>
    <row r="210" spans="21:21" x14ac:dyDescent="0.25">
      <c r="U210" s="267"/>
    </row>
    <row r="211" spans="21:21" x14ac:dyDescent="0.25">
      <c r="U211" s="267"/>
    </row>
    <row r="212" spans="21:21" x14ac:dyDescent="0.25">
      <c r="U212" s="267"/>
    </row>
    <row r="213" spans="21:21" x14ac:dyDescent="0.25">
      <c r="U213" s="267"/>
    </row>
    <row r="214" spans="21:21" x14ac:dyDescent="0.25">
      <c r="U214" s="267"/>
    </row>
    <row r="215" spans="21:21" x14ac:dyDescent="0.25">
      <c r="U215" s="267"/>
    </row>
    <row r="216" spans="21:21" x14ac:dyDescent="0.25">
      <c r="U216" s="267"/>
    </row>
    <row r="217" spans="21:21" x14ac:dyDescent="0.25">
      <c r="U217" s="267"/>
    </row>
    <row r="218" spans="21:21" x14ac:dyDescent="0.25">
      <c r="U218" s="267"/>
    </row>
    <row r="219" spans="21:21" x14ac:dyDescent="0.25">
      <c r="U219" s="267"/>
    </row>
    <row r="220" spans="21:21" x14ac:dyDescent="0.25">
      <c r="U220" s="267"/>
    </row>
    <row r="221" spans="21:21" x14ac:dyDescent="0.25">
      <c r="U221" s="267"/>
    </row>
    <row r="222" spans="21:21" x14ac:dyDescent="0.25">
      <c r="U222" s="267"/>
    </row>
    <row r="223" spans="21:21" x14ac:dyDescent="0.25">
      <c r="U223" s="267"/>
    </row>
    <row r="224" spans="21:21" x14ac:dyDescent="0.25">
      <c r="U224" s="267"/>
    </row>
    <row r="225" spans="21:21" x14ac:dyDescent="0.25">
      <c r="U225" s="267"/>
    </row>
    <row r="226" spans="21:21" x14ac:dyDescent="0.25">
      <c r="U226" s="267"/>
    </row>
    <row r="227" spans="21:21" x14ac:dyDescent="0.25">
      <c r="U227" s="267"/>
    </row>
    <row r="228" spans="21:21" x14ac:dyDescent="0.25">
      <c r="U228" s="267"/>
    </row>
    <row r="229" spans="21:21" x14ac:dyDescent="0.25">
      <c r="U229" s="267"/>
    </row>
    <row r="230" spans="21:21" x14ac:dyDescent="0.25">
      <c r="U230" s="267"/>
    </row>
    <row r="231" spans="21:21" x14ac:dyDescent="0.25">
      <c r="U231" s="267"/>
    </row>
    <row r="232" spans="21:21" x14ac:dyDescent="0.25">
      <c r="U232" s="267"/>
    </row>
    <row r="233" spans="21:21" x14ac:dyDescent="0.25">
      <c r="U233" s="267"/>
    </row>
    <row r="234" spans="21:21" x14ac:dyDescent="0.25">
      <c r="U234" s="267"/>
    </row>
    <row r="235" spans="21:21" x14ac:dyDescent="0.25">
      <c r="U235" s="267"/>
    </row>
    <row r="236" spans="21:21" x14ac:dyDescent="0.25">
      <c r="U236" s="267"/>
    </row>
    <row r="237" spans="21:21" x14ac:dyDescent="0.25">
      <c r="U237" s="267"/>
    </row>
    <row r="238" spans="21:21" x14ac:dyDescent="0.25">
      <c r="U238" s="267"/>
    </row>
    <row r="239" spans="21:21" x14ac:dyDescent="0.25">
      <c r="U239" s="267"/>
    </row>
    <row r="240" spans="21:21" x14ac:dyDescent="0.25">
      <c r="U240" s="267"/>
    </row>
    <row r="241" spans="21:21" x14ac:dyDescent="0.25">
      <c r="U241" s="267"/>
    </row>
    <row r="242" spans="21:21" x14ac:dyDescent="0.25">
      <c r="U242" s="267"/>
    </row>
    <row r="243" spans="21:21" x14ac:dyDescent="0.25">
      <c r="U243" s="267"/>
    </row>
    <row r="244" spans="21:21" x14ac:dyDescent="0.25">
      <c r="U244" s="267"/>
    </row>
    <row r="245" spans="21:21" x14ac:dyDescent="0.25">
      <c r="U245" s="267"/>
    </row>
    <row r="246" spans="21:21" x14ac:dyDescent="0.25">
      <c r="U246" s="267"/>
    </row>
    <row r="247" spans="21:21" x14ac:dyDescent="0.25">
      <c r="U247" s="267"/>
    </row>
    <row r="248" spans="21:21" x14ac:dyDescent="0.25">
      <c r="U248" s="267"/>
    </row>
    <row r="249" spans="21:21" x14ac:dyDescent="0.25">
      <c r="U249" s="267"/>
    </row>
    <row r="250" spans="21:21" x14ac:dyDescent="0.25">
      <c r="U250" s="267"/>
    </row>
    <row r="251" spans="21:21" x14ac:dyDescent="0.25">
      <c r="U251" s="267"/>
    </row>
    <row r="252" spans="21:21" x14ac:dyDescent="0.25">
      <c r="U252" s="267"/>
    </row>
    <row r="253" spans="21:21" x14ac:dyDescent="0.25">
      <c r="U253" s="267"/>
    </row>
    <row r="254" spans="21:21" x14ac:dyDescent="0.25">
      <c r="U254" s="267"/>
    </row>
    <row r="255" spans="21:21" x14ac:dyDescent="0.25">
      <c r="U255" s="267"/>
    </row>
    <row r="256" spans="21:21" x14ac:dyDescent="0.25">
      <c r="U256" s="267"/>
    </row>
    <row r="257" spans="21:21" x14ac:dyDescent="0.25">
      <c r="U257" s="267"/>
    </row>
    <row r="258" spans="21:21" x14ac:dyDescent="0.25">
      <c r="U258" s="267"/>
    </row>
    <row r="259" spans="21:21" x14ac:dyDescent="0.25">
      <c r="U259" s="267"/>
    </row>
    <row r="260" spans="21:21" x14ac:dyDescent="0.25">
      <c r="U260" s="267"/>
    </row>
    <row r="261" spans="21:21" x14ac:dyDescent="0.25">
      <c r="U261" s="267"/>
    </row>
    <row r="262" spans="21:21" x14ac:dyDescent="0.25">
      <c r="U262" s="267"/>
    </row>
    <row r="263" spans="21:21" x14ac:dyDescent="0.25">
      <c r="U263" s="267"/>
    </row>
    <row r="264" spans="21:21" x14ac:dyDescent="0.25">
      <c r="U264" s="267"/>
    </row>
    <row r="265" spans="21:21" x14ac:dyDescent="0.25">
      <c r="U265" s="267"/>
    </row>
    <row r="266" spans="21:21" x14ac:dyDescent="0.25">
      <c r="U266" s="267"/>
    </row>
    <row r="267" spans="21:21" x14ac:dyDescent="0.25">
      <c r="U267" s="267"/>
    </row>
    <row r="268" spans="21:21" x14ac:dyDescent="0.25">
      <c r="U268" s="267"/>
    </row>
    <row r="269" spans="21:21" x14ac:dyDescent="0.25">
      <c r="U269" s="267"/>
    </row>
    <row r="270" spans="21:21" x14ac:dyDescent="0.25">
      <c r="U270" s="267"/>
    </row>
    <row r="271" spans="21:21" x14ac:dyDescent="0.25">
      <c r="U271" s="267"/>
    </row>
    <row r="272" spans="21:21" x14ac:dyDescent="0.25">
      <c r="U272" s="267"/>
    </row>
    <row r="273" spans="21:21" x14ac:dyDescent="0.25">
      <c r="U273" s="267"/>
    </row>
    <row r="274" spans="21:21" x14ac:dyDescent="0.25">
      <c r="U274" s="267"/>
    </row>
    <row r="275" spans="21:21" x14ac:dyDescent="0.25">
      <c r="U275" s="267"/>
    </row>
    <row r="276" spans="21:21" x14ac:dyDescent="0.25">
      <c r="U276" s="267"/>
    </row>
    <row r="277" spans="21:21" x14ac:dyDescent="0.25">
      <c r="U277" s="267"/>
    </row>
    <row r="278" spans="21:21" x14ac:dyDescent="0.25">
      <c r="U278" s="267"/>
    </row>
    <row r="279" spans="21:21" x14ac:dyDescent="0.25">
      <c r="U279" s="267"/>
    </row>
    <row r="280" spans="21:21" x14ac:dyDescent="0.25">
      <c r="U280" s="267"/>
    </row>
    <row r="281" spans="21:21" x14ac:dyDescent="0.25">
      <c r="U281" s="267"/>
    </row>
    <row r="282" spans="21:21" x14ac:dyDescent="0.25">
      <c r="U282" s="267"/>
    </row>
    <row r="283" spans="21:21" x14ac:dyDescent="0.25">
      <c r="U283" s="267"/>
    </row>
    <row r="284" spans="21:21" x14ac:dyDescent="0.25">
      <c r="U284" s="267"/>
    </row>
    <row r="285" spans="21:21" x14ac:dyDescent="0.25">
      <c r="U285" s="267"/>
    </row>
    <row r="286" spans="21:21" x14ac:dyDescent="0.25">
      <c r="U286" s="267"/>
    </row>
    <row r="287" spans="21:21" x14ac:dyDescent="0.25">
      <c r="U287" s="267"/>
    </row>
    <row r="288" spans="21:21" x14ac:dyDescent="0.25">
      <c r="U288" s="267"/>
    </row>
    <row r="289" spans="21:21" x14ac:dyDescent="0.25">
      <c r="U289" s="267"/>
    </row>
    <row r="290" spans="21:21" x14ac:dyDescent="0.25">
      <c r="U290" s="267"/>
    </row>
    <row r="291" spans="21:21" x14ac:dyDescent="0.25">
      <c r="U291" s="267"/>
    </row>
    <row r="292" spans="21:21" x14ac:dyDescent="0.25">
      <c r="U292" s="267"/>
    </row>
    <row r="293" spans="21:21" x14ac:dyDescent="0.25">
      <c r="U293" s="267"/>
    </row>
    <row r="294" spans="21:21" x14ac:dyDescent="0.25">
      <c r="U294" s="267"/>
    </row>
    <row r="295" spans="21:21" x14ac:dyDescent="0.25">
      <c r="U295" s="267"/>
    </row>
    <row r="296" spans="21:21" x14ac:dyDescent="0.25">
      <c r="U296" s="267"/>
    </row>
    <row r="297" spans="21:21" x14ac:dyDescent="0.25">
      <c r="U297" s="267"/>
    </row>
    <row r="298" spans="21:21" x14ac:dyDescent="0.25">
      <c r="U298" s="267"/>
    </row>
    <row r="299" spans="21:21" x14ac:dyDescent="0.25">
      <c r="U299" s="267"/>
    </row>
    <row r="300" spans="21:21" x14ac:dyDescent="0.25">
      <c r="U300" s="267"/>
    </row>
    <row r="301" spans="21:21" x14ac:dyDescent="0.25">
      <c r="U301" s="267"/>
    </row>
    <row r="302" spans="21:21" x14ac:dyDescent="0.25">
      <c r="U302" s="267"/>
    </row>
    <row r="303" spans="21:21" x14ac:dyDescent="0.25">
      <c r="U303" s="267"/>
    </row>
    <row r="304" spans="21:21" x14ac:dyDescent="0.25">
      <c r="U304" s="267"/>
    </row>
    <row r="305" spans="21:21" x14ac:dyDescent="0.25">
      <c r="U305" s="267"/>
    </row>
    <row r="306" spans="21:21" x14ac:dyDescent="0.25">
      <c r="U306" s="267"/>
    </row>
    <row r="307" spans="21:21" x14ac:dyDescent="0.25">
      <c r="U307" s="267"/>
    </row>
    <row r="308" spans="21:21" x14ac:dyDescent="0.25">
      <c r="U308" s="267"/>
    </row>
    <row r="309" spans="21:21" x14ac:dyDescent="0.25">
      <c r="U309" s="267"/>
    </row>
    <row r="310" spans="21:21" x14ac:dyDescent="0.25">
      <c r="U310" s="267"/>
    </row>
    <row r="311" spans="21:21" x14ac:dyDescent="0.25">
      <c r="U311" s="267"/>
    </row>
    <row r="312" spans="21:21" x14ac:dyDescent="0.25">
      <c r="U312" s="267"/>
    </row>
    <row r="313" spans="21:21" x14ac:dyDescent="0.25">
      <c r="U313" s="267"/>
    </row>
    <row r="314" spans="21:21" x14ac:dyDescent="0.25">
      <c r="U314" s="267"/>
    </row>
    <row r="315" spans="21:21" x14ac:dyDescent="0.25">
      <c r="U315" s="267"/>
    </row>
    <row r="316" spans="21:21" x14ac:dyDescent="0.25">
      <c r="U316" s="267"/>
    </row>
    <row r="317" spans="21:21" x14ac:dyDescent="0.25">
      <c r="U317" s="267"/>
    </row>
    <row r="318" spans="21:21" x14ac:dyDescent="0.25">
      <c r="U318" s="267"/>
    </row>
    <row r="319" spans="21:21" x14ac:dyDescent="0.25">
      <c r="U319" s="267"/>
    </row>
    <row r="320" spans="21:21" x14ac:dyDescent="0.25">
      <c r="U320" s="267"/>
    </row>
    <row r="321" spans="21:21" x14ac:dyDescent="0.25">
      <c r="U321" s="267"/>
    </row>
    <row r="322" spans="21:21" x14ac:dyDescent="0.25">
      <c r="U322" s="267"/>
    </row>
    <row r="323" spans="21:21" x14ac:dyDescent="0.25">
      <c r="U323" s="267"/>
    </row>
    <row r="324" spans="21:21" x14ac:dyDescent="0.25">
      <c r="U324" s="267"/>
    </row>
    <row r="325" spans="21:21" x14ac:dyDescent="0.25">
      <c r="U325" s="267"/>
    </row>
    <row r="326" spans="21:21" x14ac:dyDescent="0.25">
      <c r="U326" s="267"/>
    </row>
    <row r="327" spans="21:21" x14ac:dyDescent="0.25">
      <c r="U327" s="267"/>
    </row>
    <row r="328" spans="21:21" x14ac:dyDescent="0.25">
      <c r="U328" s="267"/>
    </row>
    <row r="329" spans="21:21" x14ac:dyDescent="0.25">
      <c r="U329" s="267"/>
    </row>
    <row r="330" spans="21:21" x14ac:dyDescent="0.25">
      <c r="U330" s="267"/>
    </row>
    <row r="331" spans="21:21" x14ac:dyDescent="0.25">
      <c r="U331" s="267"/>
    </row>
    <row r="332" spans="21:21" x14ac:dyDescent="0.25">
      <c r="U332" s="267"/>
    </row>
    <row r="333" spans="21:21" x14ac:dyDescent="0.25">
      <c r="U333" s="267"/>
    </row>
    <row r="334" spans="21:21" x14ac:dyDescent="0.25">
      <c r="U334" s="267"/>
    </row>
    <row r="335" spans="21:21" x14ac:dyDescent="0.25">
      <c r="U335" s="267"/>
    </row>
    <row r="336" spans="21:21" x14ac:dyDescent="0.25">
      <c r="U336" s="267"/>
    </row>
    <row r="337" spans="21:21" x14ac:dyDescent="0.25">
      <c r="U337" s="267"/>
    </row>
    <row r="338" spans="21:21" x14ac:dyDescent="0.25">
      <c r="U338" s="267"/>
    </row>
    <row r="339" spans="21:21" x14ac:dyDescent="0.25">
      <c r="U339" s="267"/>
    </row>
    <row r="340" spans="21:21" x14ac:dyDescent="0.25">
      <c r="U340" s="267"/>
    </row>
    <row r="341" spans="21:21" x14ac:dyDescent="0.25">
      <c r="U341" s="267"/>
    </row>
    <row r="342" spans="21:21" x14ac:dyDescent="0.25">
      <c r="U342" s="267"/>
    </row>
    <row r="343" spans="21:21" x14ac:dyDescent="0.25">
      <c r="U343" s="267"/>
    </row>
    <row r="344" spans="21:21" x14ac:dyDescent="0.25">
      <c r="U344" s="267"/>
    </row>
    <row r="345" spans="21:21" x14ac:dyDescent="0.25">
      <c r="U345" s="267"/>
    </row>
    <row r="346" spans="21:21" x14ac:dyDescent="0.25">
      <c r="U346" s="267"/>
    </row>
    <row r="347" spans="21:21" x14ac:dyDescent="0.25">
      <c r="U347" s="267"/>
    </row>
    <row r="348" spans="21:21" x14ac:dyDescent="0.25">
      <c r="U348" s="267"/>
    </row>
    <row r="349" spans="21:21" x14ac:dyDescent="0.25">
      <c r="U349" s="267"/>
    </row>
    <row r="350" spans="21:21" x14ac:dyDescent="0.25">
      <c r="U350" s="267"/>
    </row>
    <row r="351" spans="21:21" x14ac:dyDescent="0.25">
      <c r="U351" s="267"/>
    </row>
    <row r="352" spans="21:21" x14ac:dyDescent="0.25">
      <c r="U352" s="267"/>
    </row>
    <row r="353" spans="21:21" x14ac:dyDescent="0.25">
      <c r="U353" s="267"/>
    </row>
    <row r="354" spans="21:21" x14ac:dyDescent="0.25">
      <c r="U354" s="267"/>
    </row>
    <row r="355" spans="21:21" x14ac:dyDescent="0.25">
      <c r="U355" s="267"/>
    </row>
    <row r="356" spans="21:21" x14ac:dyDescent="0.25">
      <c r="U356" s="267"/>
    </row>
    <row r="357" spans="21:21" x14ac:dyDescent="0.25">
      <c r="U357" s="267"/>
    </row>
    <row r="358" spans="21:21" x14ac:dyDescent="0.25">
      <c r="U358" s="267"/>
    </row>
    <row r="359" spans="21:21" x14ac:dyDescent="0.25">
      <c r="U359" s="267"/>
    </row>
    <row r="360" spans="21:21" x14ac:dyDescent="0.25">
      <c r="U360" s="267"/>
    </row>
    <row r="361" spans="21:21" x14ac:dyDescent="0.25">
      <c r="U361" s="267"/>
    </row>
    <row r="362" spans="21:21" x14ac:dyDescent="0.25">
      <c r="U362" s="267"/>
    </row>
    <row r="363" spans="21:21" x14ac:dyDescent="0.25">
      <c r="U363" s="267"/>
    </row>
    <row r="364" spans="21:21" x14ac:dyDescent="0.25">
      <c r="U364" s="267"/>
    </row>
    <row r="365" spans="21:21" x14ac:dyDescent="0.25">
      <c r="U365" s="267"/>
    </row>
    <row r="366" spans="21:21" x14ac:dyDescent="0.25">
      <c r="U366" s="267"/>
    </row>
    <row r="367" spans="21:21" x14ac:dyDescent="0.25">
      <c r="U367" s="267"/>
    </row>
    <row r="368" spans="21:21" x14ac:dyDescent="0.25">
      <c r="U368" s="267"/>
    </row>
    <row r="369" spans="21:21" x14ac:dyDescent="0.25">
      <c r="U369" s="267"/>
    </row>
    <row r="370" spans="21:21" x14ac:dyDescent="0.25">
      <c r="U370" s="267"/>
    </row>
    <row r="371" spans="21:21" x14ac:dyDescent="0.25">
      <c r="U371" s="267"/>
    </row>
    <row r="372" spans="21:21" x14ac:dyDescent="0.25">
      <c r="U372" s="267"/>
    </row>
    <row r="373" spans="21:21" x14ac:dyDescent="0.25">
      <c r="U373" s="267"/>
    </row>
    <row r="374" spans="21:21" x14ac:dyDescent="0.25">
      <c r="U374" s="267"/>
    </row>
    <row r="375" spans="21:21" x14ac:dyDescent="0.25">
      <c r="U375" s="267"/>
    </row>
    <row r="376" spans="21:21" x14ac:dyDescent="0.25">
      <c r="U376" s="267"/>
    </row>
    <row r="377" spans="21:21" x14ac:dyDescent="0.25">
      <c r="U377" s="267"/>
    </row>
    <row r="378" spans="21:21" x14ac:dyDescent="0.25">
      <c r="U378" s="267"/>
    </row>
    <row r="379" spans="21:21" x14ac:dyDescent="0.25">
      <c r="U379" s="267"/>
    </row>
    <row r="380" spans="21:21" x14ac:dyDescent="0.25">
      <c r="U380" s="267"/>
    </row>
    <row r="381" spans="21:21" x14ac:dyDescent="0.25">
      <c r="U381" s="267"/>
    </row>
    <row r="382" spans="21:21" x14ac:dyDescent="0.25">
      <c r="U382" s="267"/>
    </row>
    <row r="383" spans="21:21" x14ac:dyDescent="0.25">
      <c r="U383" s="267"/>
    </row>
    <row r="384" spans="21:21" x14ac:dyDescent="0.25">
      <c r="U384" s="267"/>
    </row>
    <row r="385" spans="21:21" x14ac:dyDescent="0.25">
      <c r="U385" s="267"/>
    </row>
    <row r="386" spans="21:21" x14ac:dyDescent="0.25">
      <c r="U386" s="267"/>
    </row>
    <row r="387" spans="21:21" x14ac:dyDescent="0.25">
      <c r="U387" s="267"/>
    </row>
    <row r="388" spans="21:21" x14ac:dyDescent="0.25">
      <c r="U388" s="267"/>
    </row>
    <row r="389" spans="21:21" x14ac:dyDescent="0.25">
      <c r="U389" s="267"/>
    </row>
    <row r="390" spans="21:21" x14ac:dyDescent="0.25">
      <c r="U390" s="267"/>
    </row>
    <row r="391" spans="21:21" x14ac:dyDescent="0.25">
      <c r="U391" s="267"/>
    </row>
    <row r="392" spans="21:21" x14ac:dyDescent="0.25">
      <c r="U392" s="267"/>
    </row>
    <row r="393" spans="21:21" x14ac:dyDescent="0.25">
      <c r="U393" s="267"/>
    </row>
    <row r="394" spans="21:21" x14ac:dyDescent="0.25">
      <c r="U394" s="267"/>
    </row>
    <row r="395" spans="21:21" x14ac:dyDescent="0.25">
      <c r="U395" s="267"/>
    </row>
    <row r="396" spans="21:21" x14ac:dyDescent="0.25">
      <c r="U396" s="267"/>
    </row>
    <row r="397" spans="21:21" x14ac:dyDescent="0.25">
      <c r="U397" s="267"/>
    </row>
    <row r="398" spans="21:21" x14ac:dyDescent="0.25">
      <c r="U398" s="267"/>
    </row>
    <row r="399" spans="21:21" x14ac:dyDescent="0.25">
      <c r="U399" s="267"/>
    </row>
    <row r="400" spans="21:21" x14ac:dyDescent="0.25">
      <c r="U400" s="267"/>
    </row>
    <row r="401" spans="21:21" x14ac:dyDescent="0.25">
      <c r="U401" s="267"/>
    </row>
    <row r="402" spans="21:21" x14ac:dyDescent="0.25">
      <c r="U402" s="267"/>
    </row>
    <row r="403" spans="21:21" x14ac:dyDescent="0.25">
      <c r="U403" s="267"/>
    </row>
    <row r="404" spans="21:21" x14ac:dyDescent="0.25">
      <c r="U404" s="267"/>
    </row>
    <row r="405" spans="21:21" x14ac:dyDescent="0.25">
      <c r="U405" s="267"/>
    </row>
    <row r="406" spans="21:21" x14ac:dyDescent="0.25">
      <c r="U406" s="267"/>
    </row>
    <row r="407" spans="21:21" x14ac:dyDescent="0.25">
      <c r="U407" s="267"/>
    </row>
    <row r="408" spans="21:21" x14ac:dyDescent="0.25">
      <c r="U408" s="267"/>
    </row>
    <row r="409" spans="21:21" x14ac:dyDescent="0.25">
      <c r="U409" s="267"/>
    </row>
    <row r="410" spans="21:21" x14ac:dyDescent="0.25">
      <c r="U410" s="267"/>
    </row>
    <row r="411" spans="21:21" x14ac:dyDescent="0.25">
      <c r="U411" s="267"/>
    </row>
    <row r="412" spans="21:21" x14ac:dyDescent="0.25">
      <c r="U412" s="267"/>
    </row>
    <row r="413" spans="21:21" x14ac:dyDescent="0.25">
      <c r="U413" s="267"/>
    </row>
    <row r="414" spans="21:21" x14ac:dyDescent="0.25">
      <c r="U414" s="267"/>
    </row>
    <row r="415" spans="21:21" x14ac:dyDescent="0.25">
      <c r="U415" s="267"/>
    </row>
    <row r="416" spans="21:21" x14ac:dyDescent="0.25">
      <c r="U416" s="267"/>
    </row>
    <row r="417" spans="21:21" x14ac:dyDescent="0.25">
      <c r="U417" s="267"/>
    </row>
    <row r="418" spans="21:21" x14ac:dyDescent="0.25">
      <c r="U418" s="267"/>
    </row>
    <row r="419" spans="21:21" x14ac:dyDescent="0.25">
      <c r="U419" s="267"/>
    </row>
    <row r="420" spans="21:21" x14ac:dyDescent="0.25">
      <c r="U420" s="267"/>
    </row>
    <row r="421" spans="21:21" x14ac:dyDescent="0.25">
      <c r="U421" s="267"/>
    </row>
    <row r="422" spans="21:21" x14ac:dyDescent="0.25">
      <c r="U422" s="267"/>
    </row>
    <row r="423" spans="21:21" x14ac:dyDescent="0.25">
      <c r="U423" s="267"/>
    </row>
    <row r="424" spans="21:21" x14ac:dyDescent="0.25">
      <c r="U424" s="267"/>
    </row>
    <row r="425" spans="21:21" x14ac:dyDescent="0.25">
      <c r="U425" s="267"/>
    </row>
    <row r="426" spans="21:21" x14ac:dyDescent="0.25">
      <c r="U426" s="267"/>
    </row>
    <row r="427" spans="21:21" x14ac:dyDescent="0.25">
      <c r="U427" s="267"/>
    </row>
    <row r="428" spans="21:21" x14ac:dyDescent="0.25">
      <c r="U428" s="267"/>
    </row>
    <row r="429" spans="21:21" x14ac:dyDescent="0.25">
      <c r="U429" s="267"/>
    </row>
    <row r="430" spans="21:21" x14ac:dyDescent="0.25">
      <c r="U430" s="267"/>
    </row>
    <row r="431" spans="21:21" x14ac:dyDescent="0.25">
      <c r="U431" s="267"/>
    </row>
    <row r="432" spans="21:21" x14ac:dyDescent="0.25">
      <c r="U432" s="267"/>
    </row>
    <row r="433" spans="21:21" x14ac:dyDescent="0.25">
      <c r="U433" s="267"/>
    </row>
    <row r="434" spans="21:21" x14ac:dyDescent="0.25">
      <c r="U434" s="267"/>
    </row>
    <row r="435" spans="21:21" x14ac:dyDescent="0.25">
      <c r="U435" s="267"/>
    </row>
    <row r="436" spans="21:21" x14ac:dyDescent="0.25">
      <c r="U436" s="267"/>
    </row>
    <row r="437" spans="21:21" x14ac:dyDescent="0.25">
      <c r="U437" s="267"/>
    </row>
    <row r="438" spans="21:21" x14ac:dyDescent="0.25">
      <c r="U438" s="267"/>
    </row>
    <row r="439" spans="21:21" x14ac:dyDescent="0.25">
      <c r="U439" s="267"/>
    </row>
    <row r="440" spans="21:21" x14ac:dyDescent="0.25">
      <c r="U440" s="267"/>
    </row>
    <row r="441" spans="21:21" x14ac:dyDescent="0.25">
      <c r="U441" s="267"/>
    </row>
    <row r="442" spans="21:21" x14ac:dyDescent="0.25">
      <c r="U442" s="267"/>
    </row>
    <row r="443" spans="21:21" x14ac:dyDescent="0.25">
      <c r="U443" s="267"/>
    </row>
    <row r="444" spans="21:21" x14ac:dyDescent="0.25">
      <c r="U444" s="267"/>
    </row>
    <row r="445" spans="21:21" x14ac:dyDescent="0.25">
      <c r="U445" s="267"/>
    </row>
    <row r="446" spans="21:21" x14ac:dyDescent="0.25">
      <c r="U446" s="267"/>
    </row>
    <row r="447" spans="21:21" x14ac:dyDescent="0.25">
      <c r="U447" s="267"/>
    </row>
    <row r="448" spans="21:21" x14ac:dyDescent="0.25">
      <c r="U448" s="267"/>
    </row>
    <row r="449" spans="21:21" x14ac:dyDescent="0.25">
      <c r="U449" s="267"/>
    </row>
    <row r="450" spans="21:21" x14ac:dyDescent="0.25">
      <c r="U450" s="267"/>
    </row>
    <row r="451" spans="21:21" x14ac:dyDescent="0.25">
      <c r="U451" s="267"/>
    </row>
    <row r="452" spans="21:21" x14ac:dyDescent="0.25">
      <c r="U452" s="267"/>
    </row>
    <row r="453" spans="21:21" x14ac:dyDescent="0.25">
      <c r="U453" s="267"/>
    </row>
    <row r="454" spans="21:21" x14ac:dyDescent="0.25">
      <c r="U454" s="267"/>
    </row>
    <row r="455" spans="21:21" x14ac:dyDescent="0.25">
      <c r="U455" s="267"/>
    </row>
    <row r="456" spans="21:21" x14ac:dyDescent="0.25">
      <c r="U456" s="267"/>
    </row>
    <row r="457" spans="21:21" x14ac:dyDescent="0.25">
      <c r="U457" s="267"/>
    </row>
    <row r="458" spans="21:21" x14ac:dyDescent="0.25">
      <c r="U458" s="267"/>
    </row>
    <row r="459" spans="21:21" x14ac:dyDescent="0.25">
      <c r="U459" s="267"/>
    </row>
    <row r="460" spans="21:21" x14ac:dyDescent="0.25">
      <c r="U460" s="267"/>
    </row>
    <row r="461" spans="21:21" x14ac:dyDescent="0.25">
      <c r="U461" s="267"/>
    </row>
    <row r="462" spans="21:21" x14ac:dyDescent="0.25">
      <c r="U462" s="267"/>
    </row>
    <row r="463" spans="21:21" x14ac:dyDescent="0.25">
      <c r="U463" s="267"/>
    </row>
    <row r="464" spans="21:21" x14ac:dyDescent="0.25">
      <c r="U464" s="267"/>
    </row>
    <row r="465" spans="21:21" x14ac:dyDescent="0.25">
      <c r="U465" s="267"/>
    </row>
    <row r="466" spans="21:21" x14ac:dyDescent="0.25">
      <c r="U466" s="267"/>
    </row>
    <row r="467" spans="21:21" x14ac:dyDescent="0.25">
      <c r="U467" s="267"/>
    </row>
    <row r="468" spans="21:21" x14ac:dyDescent="0.25">
      <c r="U468" s="267"/>
    </row>
    <row r="469" spans="21:21" x14ac:dyDescent="0.25">
      <c r="U469" s="267"/>
    </row>
    <row r="470" spans="21:21" x14ac:dyDescent="0.25">
      <c r="U470" s="267"/>
    </row>
    <row r="471" spans="21:21" x14ac:dyDescent="0.25">
      <c r="U471" s="267"/>
    </row>
    <row r="472" spans="21:21" x14ac:dyDescent="0.25">
      <c r="U472" s="267"/>
    </row>
    <row r="473" spans="21:21" x14ac:dyDescent="0.25">
      <c r="U473" s="267"/>
    </row>
    <row r="474" spans="21:21" x14ac:dyDescent="0.25">
      <c r="U474" s="267"/>
    </row>
    <row r="475" spans="21:21" x14ac:dyDescent="0.25">
      <c r="U475" s="267"/>
    </row>
    <row r="476" spans="21:21" x14ac:dyDescent="0.25">
      <c r="U476" s="267"/>
    </row>
    <row r="477" spans="21:21" x14ac:dyDescent="0.25">
      <c r="U477" s="267"/>
    </row>
    <row r="478" spans="21:21" x14ac:dyDescent="0.25">
      <c r="U478" s="267"/>
    </row>
    <row r="479" spans="21:21" x14ac:dyDescent="0.25">
      <c r="U479" s="267"/>
    </row>
    <row r="480" spans="21:21" x14ac:dyDescent="0.25">
      <c r="U480" s="267"/>
    </row>
    <row r="481" spans="21:21" x14ac:dyDescent="0.25">
      <c r="U481" s="267"/>
    </row>
    <row r="482" spans="21:21" x14ac:dyDescent="0.25">
      <c r="U482" s="267"/>
    </row>
    <row r="483" spans="21:21" x14ac:dyDescent="0.25">
      <c r="U483" s="267"/>
    </row>
    <row r="484" spans="21:21" x14ac:dyDescent="0.25">
      <c r="U484" s="267"/>
    </row>
    <row r="485" spans="21:21" x14ac:dyDescent="0.25">
      <c r="U485" s="267"/>
    </row>
    <row r="486" spans="21:21" x14ac:dyDescent="0.25">
      <c r="U486" s="267"/>
    </row>
    <row r="487" spans="21:21" x14ac:dyDescent="0.25">
      <c r="U487" s="267"/>
    </row>
    <row r="488" spans="21:21" x14ac:dyDescent="0.25">
      <c r="U488" s="267"/>
    </row>
    <row r="489" spans="21:21" x14ac:dyDescent="0.25">
      <c r="U489" s="267"/>
    </row>
    <row r="490" spans="21:21" x14ac:dyDescent="0.25">
      <c r="U490" s="267"/>
    </row>
    <row r="491" spans="21:21" x14ac:dyDescent="0.25">
      <c r="U491" s="267"/>
    </row>
    <row r="492" spans="21:21" x14ac:dyDescent="0.25">
      <c r="U492" s="267"/>
    </row>
    <row r="493" spans="21:21" x14ac:dyDescent="0.25">
      <c r="U493" s="267"/>
    </row>
    <row r="494" spans="21:21" x14ac:dyDescent="0.25">
      <c r="U494" s="267"/>
    </row>
    <row r="495" spans="21:21" x14ac:dyDescent="0.25">
      <c r="U495" s="267"/>
    </row>
    <row r="496" spans="21:21" x14ac:dyDescent="0.25">
      <c r="U496" s="267"/>
    </row>
    <row r="497" spans="21:21" x14ac:dyDescent="0.25">
      <c r="U497" s="267"/>
    </row>
    <row r="498" spans="21:21" x14ac:dyDescent="0.25">
      <c r="U498" s="267"/>
    </row>
    <row r="499" spans="21:21" x14ac:dyDescent="0.25">
      <c r="U499" s="267"/>
    </row>
    <row r="500" spans="21:21" x14ac:dyDescent="0.25">
      <c r="U500" s="267"/>
    </row>
    <row r="501" spans="21:21" x14ac:dyDescent="0.25">
      <c r="U501" s="267"/>
    </row>
  </sheetData>
  <sheetProtection algorithmName="SHA-512" hashValue="f+WBCKIC3k3C/ixH1Ur8iHU9/dlDYBcM2E7X5H2NL1TaOJX/3Qx8wlRbg3KJsAb8/vCJbrMWdLMXO4yiBEB0xw==" saltValue="3iu/gAMXq5fDrrbsonSlWg==" spinCount="100000" sheet="1" objects="1" scenarios="1"/>
  <mergeCells count="23">
    <mergeCell ref="C34:M34"/>
    <mergeCell ref="F18:K18"/>
    <mergeCell ref="F16:K16"/>
    <mergeCell ref="D32:E32"/>
    <mergeCell ref="D18:E18"/>
    <mergeCell ref="D24:E24"/>
    <mergeCell ref="D28:E28"/>
    <mergeCell ref="F32:K32"/>
    <mergeCell ref="F28:K28"/>
    <mergeCell ref="D30:E30"/>
    <mergeCell ref="F30:K30"/>
    <mergeCell ref="F24:K24"/>
    <mergeCell ref="C22:L22"/>
    <mergeCell ref="C26:L26"/>
    <mergeCell ref="D20:E20"/>
    <mergeCell ref="F20:K20"/>
    <mergeCell ref="E4:K7"/>
    <mergeCell ref="F9:J9"/>
    <mergeCell ref="D16:E16"/>
    <mergeCell ref="D14:E14"/>
    <mergeCell ref="D12:E12"/>
    <mergeCell ref="F14:K14"/>
    <mergeCell ref="F12:K12"/>
  </mergeCells>
  <conditionalFormatting sqref="D38">
    <cfRule type="expression" dxfId="288" priority="2" stopIfTrue="1">
      <formula>D38=""</formula>
    </cfRule>
  </conditionalFormatting>
  <hyperlinks>
    <hyperlink ref="F12" location="'1.Datos generales organización '!A1" display="Datos generales de la organización" xr:uid="{00000000-0004-0000-0000-000000000000}"/>
    <hyperlink ref="F16" location="'3. Instalaciones fijas'!A1" display="Consumo de combustibles fósiles en instalaciones fijas" xr:uid="{00000000-0004-0000-0000-000002000000}"/>
    <hyperlink ref="F18" location="'4.Vehículos y maquinaria'!A1" display="Consumo de combustibles fósiles en vehículos y maquinaria" xr:uid="{00000000-0004-0000-0000-000003000000}"/>
    <hyperlink ref="F24" location="'9. Informe final. Resultados'!A1" display="Informe final: Resultados" xr:uid="{00000000-0004-0000-0000-000008000000}"/>
    <hyperlink ref="F28" location="'10_Factores de emisión'!A1" display="Factores de emisión y PCA" xr:uid="{00000000-0004-0000-0000-000009000000}"/>
    <hyperlink ref="F32" location="'11. Revisiones calculadora'!A1" display="Revisiones de la calculadora" xr:uid="{00000000-0004-0000-0000-00000A000000}"/>
    <hyperlink ref="F18:L18" location="'4. Vehículos y maquinaria'!A1" display="Consumo de combustibles fósiles en vehículos y maquinaria" xr:uid="{00000000-0004-0000-0000-00000C000000}"/>
    <hyperlink ref="F28:K28" location="'7. Factores de emisión'!A1" display="Factores de emisión" xr:uid="{00000000-0004-0000-0000-00000E000000}"/>
    <hyperlink ref="F30" location="'11. Revisiones calculadora'!A1" display="Revisiones de la calculadora" xr:uid="{C298098D-0256-4001-8055-436D5D6362AA}"/>
    <hyperlink ref="F24:K24" location="'6. Informe final. Resultados'!A1" display="Informe final: Resultados" xr:uid="{44827B9B-8C6D-45A9-B86C-E6335393AB85}"/>
    <hyperlink ref="F30:K30" location="'8. Instrucciones uso'!A1" display="Instrucciones de uso" xr:uid="{CA4CF538-230D-41E3-B001-553CE07032C5}"/>
    <hyperlink ref="F32:K32" location="'9. Revisiones calculadora'!A1" display="Revisiones de la calculadora" xr:uid="{63718D35-8831-4F25-B943-C37A7B8E1D8A}"/>
    <hyperlink ref="F12:K12" location="'1.Datos generales del evento '!A1" display="Datos generales del evento" xr:uid="{E394E272-2F9D-4F81-8557-3A0AFBA97F01}"/>
    <hyperlink ref="F14:K14" location="'2. Fase - Materiales'!A1" display="Fase: Materiales" xr:uid="{846B6D91-28AD-4214-AB0A-32C9AD56BB7F}"/>
    <hyperlink ref="F20" location="'4.Vehículos y maquinaria'!A1" display="Consumo de combustibles fósiles en vehículos y maquinaria" xr:uid="{90B32508-932F-482B-B2A0-DA11D1C20F12}"/>
    <hyperlink ref="F20:K20" location="'5. Fase - Desmontaje'!A1" display="Fase: Desmontaje" xr:uid="{4A240DDF-016F-47F4-82D3-A4A01F0D06A1}"/>
    <hyperlink ref="F16:K16" location="'3. Fase - Montaje'!A1" display="Fase: Montaje" xr:uid="{E3729E33-A15A-499F-A9BA-7695EDDA3E4C}"/>
    <hyperlink ref="F18:K18" location="'4. Fase - Celebración'!A1" display="Fase: Celebración" xr:uid="{3AFE23F4-9150-428F-9570-CA2C9BF05620}"/>
  </hyperlinks>
  <pageMargins left="0.75" right="0.75" top="1" bottom="1" header="0" footer="0"/>
  <pageSetup paperSize="256" scale="4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V93"/>
  <sheetViews>
    <sheetView showGridLines="0" showRowColHeaders="0" zoomScale="70" zoomScaleNormal="70" zoomScaleSheetLayoutView="100" workbookViewId="0">
      <pane xSplit="2" ySplit="1" topLeftCell="C9" activePane="bottomRight" state="frozen"/>
      <selection activeCell="O15" sqref="O15"/>
      <selection pane="topRight" activeCell="O15" sqref="O15"/>
      <selection pane="bottomLeft" activeCell="O15" sqref="O15"/>
      <selection pane="bottomRight" activeCell="T10" sqref="T10"/>
    </sheetView>
  </sheetViews>
  <sheetFormatPr baseColWidth="10" defaultColWidth="11.44140625" defaultRowHeight="14.4" x14ac:dyDescent="0.3"/>
  <cols>
    <col min="1" max="1" width="35.33203125" style="176" customWidth="1"/>
    <col min="2" max="2" width="0.5546875" style="308" customWidth="1"/>
    <col min="3" max="3" width="2.6640625" style="289" customWidth="1"/>
    <col min="4" max="4" width="8.6640625" style="289" customWidth="1"/>
    <col min="5" max="5" width="12.88671875" style="289" customWidth="1"/>
    <col min="6" max="6" width="11.33203125" style="289" customWidth="1"/>
    <col min="7" max="7" width="13.33203125" style="289" customWidth="1"/>
    <col min="8" max="8" width="15" style="289" customWidth="1"/>
    <col min="9" max="9" width="15.5546875" style="289" customWidth="1"/>
    <col min="10" max="10" width="14.6640625" style="289" customWidth="1"/>
    <col min="11" max="11" width="16" style="289" customWidth="1"/>
    <col min="12" max="12" width="14.33203125" style="289" customWidth="1"/>
    <col min="13" max="13" width="15.5546875" style="289" customWidth="1"/>
    <col min="14" max="14" width="14.33203125" style="289" customWidth="1"/>
    <col min="15" max="15" width="15.77734375" style="289" customWidth="1"/>
    <col min="16" max="16" width="14.77734375" style="289" customWidth="1"/>
    <col min="17" max="17" width="15.88671875" style="289" customWidth="1"/>
    <col min="18" max="18" width="23.6640625" style="289" customWidth="1"/>
    <col min="19" max="16384" width="11.44140625" style="289"/>
  </cols>
  <sheetData>
    <row r="1" spans="1:22" ht="36" customHeight="1" x14ac:dyDescent="0.3">
      <c r="A1" s="304"/>
      <c r="B1" s="309"/>
      <c r="C1" s="746" t="s">
        <v>417</v>
      </c>
      <c r="D1" s="746"/>
      <c r="E1" s="746"/>
      <c r="F1" s="746"/>
      <c r="G1" s="746"/>
      <c r="H1" s="746"/>
      <c r="I1" s="746"/>
      <c r="J1" s="746"/>
      <c r="K1" s="746"/>
      <c r="L1" s="746"/>
      <c r="M1" s="746"/>
      <c r="N1" s="746"/>
      <c r="O1" s="746"/>
      <c r="P1" s="746"/>
      <c r="Q1" s="746"/>
      <c r="R1" s="338"/>
    </row>
    <row r="2" spans="1:22" ht="23.4" customHeight="1" x14ac:dyDescent="0.3">
      <c r="A2" s="463"/>
      <c r="B2" s="310"/>
      <c r="J2" s="266"/>
      <c r="K2" s="266"/>
      <c r="L2" s="266"/>
      <c r="M2" s="266"/>
      <c r="N2" s="266"/>
    </row>
    <row r="3" spans="1:22" ht="16.8" customHeight="1" x14ac:dyDescent="0.3">
      <c r="A3" s="305" t="s">
        <v>420</v>
      </c>
      <c r="B3" s="309"/>
      <c r="D3" s="752" t="s">
        <v>418</v>
      </c>
      <c r="E3" s="752"/>
      <c r="F3" s="752"/>
      <c r="G3" s="752"/>
      <c r="H3" s="752"/>
      <c r="I3" s="752" t="s">
        <v>419</v>
      </c>
      <c r="J3" s="752"/>
      <c r="K3" s="752"/>
      <c r="L3" s="755" t="s">
        <v>443</v>
      </c>
      <c r="M3" s="755"/>
      <c r="N3" s="755" t="s">
        <v>422</v>
      </c>
      <c r="O3" s="755"/>
    </row>
    <row r="4" spans="1:22" ht="16.8" customHeight="1" x14ac:dyDescent="0.3">
      <c r="A4" s="306" t="s">
        <v>843</v>
      </c>
      <c r="B4" s="309"/>
      <c r="D4" s="761"/>
      <c r="E4" s="761"/>
      <c r="F4" s="761"/>
      <c r="G4" s="761"/>
      <c r="H4" s="761"/>
      <c r="I4" s="751"/>
      <c r="J4" s="751"/>
      <c r="K4" s="751"/>
      <c r="L4" s="751"/>
      <c r="M4" s="751"/>
      <c r="N4" s="751"/>
      <c r="O4" s="751"/>
    </row>
    <row r="5" spans="1:22" ht="16.8" customHeight="1" x14ac:dyDescent="0.3">
      <c r="A5" s="306" t="s">
        <v>844</v>
      </c>
      <c r="B5" s="309"/>
      <c r="D5" s="266"/>
      <c r="M5" s="266"/>
      <c r="N5" s="266"/>
    </row>
    <row r="6" spans="1:22" ht="16.8" customHeight="1" x14ac:dyDescent="0.3">
      <c r="A6" s="306" t="s">
        <v>845</v>
      </c>
      <c r="B6" s="309"/>
      <c r="E6" s="266"/>
      <c r="F6" s="266"/>
      <c r="G6" s="266"/>
      <c r="H6" s="501" t="s">
        <v>920</v>
      </c>
      <c r="I6" s="501" t="s">
        <v>926</v>
      </c>
      <c r="K6" s="755" t="s">
        <v>934</v>
      </c>
      <c r="L6" s="755"/>
      <c r="M6" s="266"/>
      <c r="N6" s="266"/>
    </row>
    <row r="7" spans="1:22" ht="16.8" customHeight="1" x14ac:dyDescent="0.3">
      <c r="A7" s="306" t="s">
        <v>846</v>
      </c>
      <c r="B7" s="309"/>
      <c r="E7" s="753" t="s">
        <v>923</v>
      </c>
      <c r="F7" s="753"/>
      <c r="G7" s="754"/>
      <c r="H7" s="623"/>
      <c r="I7" s="623"/>
      <c r="K7" s="552" t="str">
        <f>IF(ISNUMBER(H7),H7,"")</f>
        <v/>
      </c>
      <c r="L7" s="552" t="str">
        <f>IF(ISNUMBER(I9),I9,"")</f>
        <v/>
      </c>
      <c r="M7" s="266"/>
      <c r="N7" s="266"/>
    </row>
    <row r="8" spans="1:22" ht="16.8" customHeight="1" x14ac:dyDescent="0.3">
      <c r="A8" s="306" t="s">
        <v>754</v>
      </c>
      <c r="B8" s="309"/>
      <c r="E8" s="753" t="s">
        <v>924</v>
      </c>
      <c r="F8" s="753"/>
      <c r="G8" s="754"/>
      <c r="H8" s="623"/>
      <c r="I8" s="623"/>
      <c r="V8" s="291"/>
    </row>
    <row r="9" spans="1:22" ht="16.8" customHeight="1" x14ac:dyDescent="0.3">
      <c r="A9" s="306" t="s">
        <v>755</v>
      </c>
      <c r="B9" s="309"/>
      <c r="E9" s="753" t="s">
        <v>925</v>
      </c>
      <c r="F9" s="753"/>
      <c r="G9" s="754"/>
      <c r="H9" s="623"/>
      <c r="I9" s="623"/>
      <c r="V9" s="291"/>
    </row>
    <row r="10" spans="1:22" ht="16.8" customHeight="1" x14ac:dyDescent="0.3">
      <c r="A10" s="306" t="s">
        <v>756</v>
      </c>
      <c r="B10" s="309"/>
    </row>
    <row r="11" spans="1:22" ht="16.8" customHeight="1" x14ac:dyDescent="0.3">
      <c r="A11" s="306" t="s">
        <v>757</v>
      </c>
      <c r="B11" s="309"/>
      <c r="E11" s="748" t="s">
        <v>444</v>
      </c>
      <c r="F11" s="749"/>
      <c r="G11" s="750"/>
      <c r="H11" s="748" t="s">
        <v>445</v>
      </c>
      <c r="I11" s="749"/>
      <c r="J11" s="750"/>
      <c r="K11" s="759" t="s">
        <v>421</v>
      </c>
      <c r="L11" s="760"/>
      <c r="M11" s="760"/>
      <c r="N11" s="760"/>
    </row>
    <row r="12" spans="1:22" ht="16.8" customHeight="1" x14ac:dyDescent="0.3">
      <c r="A12" s="463"/>
      <c r="B12" s="309"/>
      <c r="E12" s="756"/>
      <c r="F12" s="757"/>
      <c r="G12" s="758"/>
      <c r="H12" s="751"/>
      <c r="I12" s="751"/>
      <c r="J12" s="751"/>
      <c r="K12" s="761"/>
      <c r="L12" s="761"/>
      <c r="M12" s="761"/>
      <c r="N12" s="761"/>
    </row>
    <row r="13" spans="1:22" ht="16.8" customHeight="1" x14ac:dyDescent="0.3">
      <c r="A13" s="463"/>
    </row>
    <row r="14" spans="1:22" ht="16.8" customHeight="1" x14ac:dyDescent="0.3">
      <c r="A14" s="462"/>
    </row>
    <row r="15" spans="1:22" ht="16.8" customHeight="1" x14ac:dyDescent="0.3">
      <c r="D15" s="292" t="s">
        <v>930</v>
      </c>
      <c r="E15" s="292"/>
      <c r="F15" s="292"/>
      <c r="G15" s="292"/>
      <c r="H15" s="292"/>
      <c r="I15" s="292"/>
      <c r="J15" s="292"/>
      <c r="K15" s="292"/>
      <c r="L15" s="292"/>
      <c r="M15" s="292"/>
      <c r="N15" s="292"/>
      <c r="O15" s="292"/>
    </row>
    <row r="16" spans="1:22" ht="16.8" customHeight="1" x14ac:dyDescent="0.3">
      <c r="D16" s="293"/>
      <c r="E16" s="293"/>
      <c r="F16" s="293"/>
    </row>
    <row r="17" spans="1:20" ht="16.8" customHeight="1" x14ac:dyDescent="0.3">
      <c r="D17" s="293"/>
      <c r="E17" s="293"/>
      <c r="F17" s="293"/>
      <c r="G17" s="293"/>
      <c r="H17" s="293"/>
      <c r="I17" s="747" t="s">
        <v>601</v>
      </c>
      <c r="J17" s="747"/>
      <c r="K17" s="747" t="s">
        <v>447</v>
      </c>
      <c r="L17" s="747"/>
      <c r="M17" s="747" t="s">
        <v>758</v>
      </c>
      <c r="N17" s="747"/>
      <c r="O17" s="747" t="s">
        <v>455</v>
      </c>
      <c r="P17" s="747"/>
      <c r="Q17" s="747" t="s">
        <v>849</v>
      </c>
      <c r="R17" s="747"/>
    </row>
    <row r="18" spans="1:20" ht="16.8" customHeight="1" x14ac:dyDescent="0.3">
      <c r="E18" s="293"/>
      <c r="F18" s="293"/>
      <c r="G18" s="293"/>
      <c r="H18" s="293"/>
      <c r="K18" s="293"/>
      <c r="L18" s="293"/>
      <c r="M18" s="293"/>
      <c r="N18" s="293"/>
    </row>
    <row r="19" spans="1:20" ht="28.2" customHeight="1" x14ac:dyDescent="0.3">
      <c r="D19" s="747" t="s">
        <v>927</v>
      </c>
      <c r="E19" s="762"/>
      <c r="F19" s="623"/>
      <c r="G19" s="266"/>
      <c r="H19" s="503" t="s">
        <v>855</v>
      </c>
      <c r="I19" s="627"/>
      <c r="J19" s="382" t="s">
        <v>1116</v>
      </c>
      <c r="K19" s="627"/>
      <c r="L19" s="382" t="s">
        <v>1117</v>
      </c>
      <c r="M19" s="627"/>
      <c r="N19" s="382" t="s">
        <v>1117</v>
      </c>
      <c r="O19" s="627"/>
      <c r="P19" s="382" t="s">
        <v>1117</v>
      </c>
      <c r="Q19" s="555">
        <f>I19+K19+M19+O19</f>
        <v>0</v>
      </c>
      <c r="R19" s="382" t="s">
        <v>1117</v>
      </c>
    </row>
    <row r="20" spans="1:20" ht="27.6" customHeight="1" x14ac:dyDescent="0.3">
      <c r="G20" s="266"/>
      <c r="I20" s="367"/>
      <c r="J20" s="367"/>
      <c r="K20" s="367"/>
      <c r="L20" s="367"/>
      <c r="M20" s="367"/>
      <c r="N20" s="367"/>
      <c r="O20" s="367"/>
      <c r="P20" s="504" t="s">
        <v>858</v>
      </c>
      <c r="Q20" s="555">
        <f>IF(J36&gt;0,(Q19*1000)/J36,0)</f>
        <v>0</v>
      </c>
      <c r="R20" s="382" t="s">
        <v>1082</v>
      </c>
    </row>
    <row r="21" spans="1:20" ht="7.95" customHeight="1" x14ac:dyDescent="0.3">
      <c r="H21" s="266"/>
      <c r="I21" s="367"/>
      <c r="J21" s="367"/>
      <c r="K21" s="367"/>
      <c r="L21" s="367"/>
      <c r="M21" s="367"/>
      <c r="N21" s="367"/>
      <c r="O21" s="367"/>
      <c r="P21" s="367"/>
      <c r="T21" s="290"/>
    </row>
    <row r="22" spans="1:20" ht="28.2" customHeight="1" x14ac:dyDescent="0.3">
      <c r="D22" s="747" t="s">
        <v>928</v>
      </c>
      <c r="E22" s="762"/>
      <c r="F22" s="623"/>
      <c r="G22" s="266"/>
      <c r="H22" s="503" t="s">
        <v>856</v>
      </c>
      <c r="I22" s="627"/>
      <c r="J22" s="382" t="s">
        <v>1117</v>
      </c>
      <c r="K22" s="627"/>
      <c r="L22" s="382" t="s">
        <v>1117</v>
      </c>
      <c r="M22" s="627"/>
      <c r="N22" s="382" t="s">
        <v>1117</v>
      </c>
      <c r="O22" s="627"/>
      <c r="P22" s="382" t="s">
        <v>1117</v>
      </c>
      <c r="Q22" s="555">
        <f>I22+K22+M22+O22</f>
        <v>0</v>
      </c>
      <c r="R22" s="382" t="s">
        <v>1117</v>
      </c>
    </row>
    <row r="23" spans="1:20" ht="27.6" customHeight="1" x14ac:dyDescent="0.3">
      <c r="F23" s="266"/>
      <c r="G23" s="266"/>
      <c r="I23" s="331"/>
      <c r="J23" s="331"/>
      <c r="K23" s="367"/>
      <c r="L23" s="367"/>
      <c r="M23" s="367"/>
      <c r="N23" s="367"/>
      <c r="O23" s="367"/>
      <c r="P23" s="504" t="s">
        <v>859</v>
      </c>
      <c r="Q23" s="555">
        <f>IF(J37&gt;0,(Q22*1000)/J37,0)</f>
        <v>0</v>
      </c>
      <c r="R23" s="382" t="s">
        <v>1082</v>
      </c>
    </row>
    <row r="24" spans="1:20" ht="7.95" customHeight="1" x14ac:dyDescent="0.3">
      <c r="C24" s="290"/>
      <c r="F24" s="266"/>
      <c r="G24" s="294"/>
      <c r="I24" s="331"/>
      <c r="J24" s="331"/>
      <c r="K24" s="367"/>
      <c r="L24" s="367"/>
      <c r="M24" s="367"/>
      <c r="N24" s="367"/>
      <c r="O24" s="367"/>
      <c r="P24" s="367"/>
      <c r="Q24" s="295"/>
      <c r="R24" s="295"/>
      <c r="T24" s="290"/>
    </row>
    <row r="25" spans="1:20" ht="28.2" customHeight="1" x14ac:dyDescent="0.3">
      <c r="D25" s="747" t="s">
        <v>929</v>
      </c>
      <c r="E25" s="762"/>
      <c r="F25" s="623"/>
      <c r="G25" s="266"/>
      <c r="H25" s="503" t="s">
        <v>854</v>
      </c>
      <c r="I25" s="627"/>
      <c r="J25" s="382" t="s">
        <v>1117</v>
      </c>
      <c r="K25" s="627"/>
      <c r="L25" s="382" t="s">
        <v>1117</v>
      </c>
      <c r="M25" s="627"/>
      <c r="N25" s="382" t="s">
        <v>1117</v>
      </c>
      <c r="O25" s="627"/>
      <c r="P25" s="382" t="s">
        <v>1117</v>
      </c>
      <c r="Q25" s="555">
        <f>I25+K25+M25+O25</f>
        <v>0</v>
      </c>
      <c r="R25" s="382" t="s">
        <v>1117</v>
      </c>
      <c r="S25" s="295"/>
      <c r="T25" s="290"/>
    </row>
    <row r="26" spans="1:20" ht="27.6" customHeight="1" x14ac:dyDescent="0.3">
      <c r="F26" s="266"/>
      <c r="G26" s="266"/>
      <c r="I26" s="331"/>
      <c r="J26" s="331"/>
      <c r="K26" s="367"/>
      <c r="L26" s="367"/>
      <c r="M26" s="367"/>
      <c r="N26" s="367"/>
      <c r="O26" s="367"/>
      <c r="P26" s="504" t="s">
        <v>860</v>
      </c>
      <c r="Q26" s="555">
        <f>IF(J38&gt;0,(Q25*1000)/J38,0)</f>
        <v>0</v>
      </c>
      <c r="R26" s="382" t="s">
        <v>1082</v>
      </c>
      <c r="S26" s="295"/>
      <c r="T26" s="290"/>
    </row>
    <row r="27" spans="1:20" s="290" customFormat="1" ht="7.95" customHeight="1" x14ac:dyDescent="0.3">
      <c r="A27" s="176"/>
      <c r="B27" s="311"/>
      <c r="D27" s="289"/>
      <c r="E27" s="289"/>
      <c r="F27" s="266"/>
      <c r="G27" s="296"/>
      <c r="H27" s="289"/>
      <c r="I27" s="331"/>
      <c r="J27" s="331"/>
      <c r="K27" s="367"/>
      <c r="L27" s="367"/>
      <c r="M27" s="367"/>
      <c r="N27" s="367"/>
      <c r="O27" s="367"/>
      <c r="P27" s="367"/>
      <c r="Q27" s="295"/>
      <c r="R27" s="295"/>
      <c r="S27" s="289"/>
    </row>
    <row r="28" spans="1:20" ht="28.2" customHeight="1" x14ac:dyDescent="0.3">
      <c r="C28" s="290"/>
      <c r="F28" s="266"/>
      <c r="G28" s="266"/>
      <c r="H28" s="505" t="s">
        <v>857</v>
      </c>
      <c r="I28" s="553">
        <f>'6. Informe final. Resultados'!K36</f>
        <v>0</v>
      </c>
      <c r="J28" s="506" t="s">
        <v>1117</v>
      </c>
      <c r="K28" s="553">
        <f>'6. Informe final. Resultados'!K37</f>
        <v>0</v>
      </c>
      <c r="L28" s="506" t="s">
        <v>1117</v>
      </c>
      <c r="M28" s="554">
        <f>'6. Informe final. Resultados'!K67</f>
        <v>0</v>
      </c>
      <c r="N28" s="506" t="s">
        <v>1117</v>
      </c>
      <c r="O28" s="554">
        <f>'6. Informe final. Resultados'!K76</f>
        <v>0</v>
      </c>
      <c r="P28" s="506" t="s">
        <v>1117</v>
      </c>
      <c r="Q28" s="684">
        <f>I28+K28+M28+O28</f>
        <v>0</v>
      </c>
      <c r="R28" s="507" t="s">
        <v>1117</v>
      </c>
      <c r="S28" s="295"/>
      <c r="T28" s="295"/>
    </row>
    <row r="29" spans="1:20" s="290" customFormat="1" ht="27.6" customHeight="1" x14ac:dyDescent="0.3">
      <c r="A29" s="176"/>
      <c r="B29" s="311"/>
      <c r="D29" s="289"/>
      <c r="E29" s="266"/>
      <c r="F29" s="266"/>
      <c r="G29" s="266"/>
      <c r="I29" s="297"/>
      <c r="J29" s="297"/>
      <c r="K29" s="297"/>
      <c r="L29" s="297"/>
      <c r="M29" s="297"/>
      <c r="N29" s="297"/>
      <c r="O29" s="295"/>
      <c r="P29" s="504" t="s">
        <v>862</v>
      </c>
      <c r="Q29" s="684" t="str">
        <f>IFERROR(IF(J34&gt;0,(Q28)/J34,0),"")</f>
        <v/>
      </c>
      <c r="R29" s="508" t="s">
        <v>1083</v>
      </c>
      <c r="S29" s="295"/>
      <c r="T29" s="295"/>
    </row>
    <row r="30" spans="1:20" s="290" customFormat="1" ht="40.799999999999997" customHeight="1" x14ac:dyDescent="0.3">
      <c r="A30" s="176"/>
      <c r="B30" s="311"/>
      <c r="D30" s="297" t="s">
        <v>759</v>
      </c>
      <c r="E30" s="297"/>
      <c r="F30" s="297"/>
      <c r="G30" s="297"/>
      <c r="H30" s="297"/>
      <c r="I30" s="297"/>
      <c r="J30" s="297"/>
      <c r="K30" s="297"/>
      <c r="L30" s="297"/>
      <c r="M30" s="297"/>
      <c r="N30" s="297"/>
      <c r="O30" s="295"/>
      <c r="P30" s="295"/>
      <c r="Q30" s="295"/>
      <c r="R30" s="295"/>
      <c r="S30" s="295"/>
      <c r="T30" s="295"/>
    </row>
    <row r="31" spans="1:20" s="290" customFormat="1" ht="16.8" customHeight="1" x14ac:dyDescent="0.3">
      <c r="A31" s="179"/>
      <c r="B31" s="308"/>
      <c r="D31" s="298"/>
      <c r="E31" s="298"/>
      <c r="F31" s="298"/>
      <c r="G31" s="298"/>
      <c r="H31" s="298"/>
      <c r="I31" s="298"/>
      <c r="J31" s="298"/>
      <c r="K31" s="298"/>
      <c r="L31" s="298"/>
      <c r="M31" s="298"/>
      <c r="N31" s="298"/>
      <c r="O31" s="298"/>
      <c r="P31" s="295"/>
      <c r="Q31" s="295"/>
      <c r="R31" s="295"/>
      <c r="S31" s="295"/>
      <c r="T31" s="289"/>
    </row>
    <row r="32" spans="1:20" s="290" customFormat="1" ht="16.8" customHeight="1" x14ac:dyDescent="0.3">
      <c r="A32" s="179"/>
      <c r="B32" s="311"/>
      <c r="D32" s="299"/>
      <c r="E32" s="299"/>
      <c r="H32" s="747" t="s">
        <v>38</v>
      </c>
      <c r="I32" s="747"/>
      <c r="J32" s="747"/>
      <c r="K32" s="747"/>
      <c r="N32" s="300"/>
      <c r="O32" s="295"/>
      <c r="P32" s="295"/>
      <c r="Q32" s="295"/>
      <c r="R32" s="295"/>
      <c r="S32" s="289"/>
    </row>
    <row r="33" spans="1:19" s="290" customFormat="1" ht="16.8" customHeight="1" x14ac:dyDescent="0.3">
      <c r="A33" s="179"/>
      <c r="B33" s="311"/>
      <c r="C33" s="289"/>
      <c r="D33" s="299"/>
      <c r="E33" s="299"/>
      <c r="H33" s="747" t="s">
        <v>30</v>
      </c>
      <c r="I33" s="747"/>
      <c r="J33" s="500" t="s">
        <v>6</v>
      </c>
      <c r="K33" s="500" t="s">
        <v>32</v>
      </c>
      <c r="M33" s="289"/>
      <c r="O33" s="299"/>
      <c r="P33" s="289"/>
      <c r="Q33" s="289"/>
      <c r="R33" s="289"/>
      <c r="S33" s="289"/>
    </row>
    <row r="34" spans="1:19" s="290" customFormat="1" ht="27.6" customHeight="1" x14ac:dyDescent="0.3">
      <c r="A34" s="179"/>
      <c r="B34" s="311"/>
      <c r="C34" s="289"/>
      <c r="D34" s="299"/>
      <c r="E34" s="299"/>
      <c r="G34" s="500" t="s">
        <v>861</v>
      </c>
      <c r="H34" s="765" t="s">
        <v>446</v>
      </c>
      <c r="I34" s="766"/>
      <c r="J34" s="628" t="str">
        <f>IF(ISNUMBER(N4),N4,"")</f>
        <v/>
      </c>
      <c r="K34" s="628" t="s">
        <v>1086</v>
      </c>
      <c r="L34" s="301"/>
      <c r="M34" s="301"/>
      <c r="O34" s="299"/>
      <c r="P34" s="289"/>
      <c r="Q34" s="289"/>
      <c r="R34" s="289"/>
      <c r="S34" s="289"/>
    </row>
    <row r="35" spans="1:19" ht="25.2" customHeight="1" x14ac:dyDescent="0.3">
      <c r="D35" s="299"/>
      <c r="E35" s="299"/>
      <c r="F35" s="302"/>
      <c r="M35" s="301"/>
      <c r="N35" s="290"/>
    </row>
    <row r="36" spans="1:19" ht="24.6" customHeight="1" x14ac:dyDescent="0.3">
      <c r="G36" s="500" t="s">
        <v>851</v>
      </c>
      <c r="H36" s="767" t="s">
        <v>446</v>
      </c>
      <c r="I36" s="768"/>
      <c r="J36" s="625"/>
      <c r="K36" s="557" t="s">
        <v>1086</v>
      </c>
      <c r="M36" s="301"/>
    </row>
    <row r="37" spans="1:19" ht="24" customHeight="1" x14ac:dyDescent="0.3">
      <c r="A37" s="307"/>
      <c r="G37" s="500" t="s">
        <v>852</v>
      </c>
      <c r="H37" s="763" t="s">
        <v>446</v>
      </c>
      <c r="I37" s="764"/>
      <c r="J37" s="626"/>
      <c r="K37" s="558" t="s">
        <v>1086</v>
      </c>
      <c r="M37" s="301"/>
    </row>
    <row r="38" spans="1:19" ht="24.6" customHeight="1" x14ac:dyDescent="0.3">
      <c r="A38" s="307"/>
      <c r="E38" s="299"/>
      <c r="G38" s="500" t="s">
        <v>853</v>
      </c>
      <c r="H38" s="765" t="s">
        <v>446</v>
      </c>
      <c r="I38" s="766"/>
      <c r="J38" s="624"/>
      <c r="K38" s="556" t="s">
        <v>1086</v>
      </c>
      <c r="L38" s="301"/>
    </row>
    <row r="39" spans="1:19" ht="16.8" customHeight="1" x14ac:dyDescent="0.3">
      <c r="A39" s="307"/>
    </row>
    <row r="51" spans="5:9" x14ac:dyDescent="0.3">
      <c r="E51" s="303"/>
      <c r="F51" s="303"/>
      <c r="G51" s="303"/>
      <c r="H51" s="303"/>
      <c r="I51" s="303"/>
    </row>
    <row r="78" spans="4:8" x14ac:dyDescent="0.3">
      <c r="D78" s="300"/>
      <c r="E78" s="300"/>
      <c r="F78" s="300"/>
      <c r="G78" s="300"/>
      <c r="H78" s="300"/>
    </row>
    <row r="79" spans="4:8" x14ac:dyDescent="0.3">
      <c r="D79" s="300"/>
      <c r="E79" s="300"/>
      <c r="F79" s="300"/>
      <c r="G79" s="300"/>
      <c r="H79" s="300"/>
    </row>
    <row r="80" spans="4:8" x14ac:dyDescent="0.3">
      <c r="D80" s="300"/>
      <c r="E80" s="300"/>
      <c r="F80" s="300"/>
      <c r="G80" s="300"/>
      <c r="H80" s="300"/>
    </row>
    <row r="81" spans="4:7" x14ac:dyDescent="0.3">
      <c r="D81" s="300"/>
      <c r="E81" s="300"/>
      <c r="F81" s="300"/>
      <c r="G81" s="300"/>
    </row>
    <row r="82" spans="4:7" x14ac:dyDescent="0.3">
      <c r="D82" s="300"/>
      <c r="E82" s="300"/>
      <c r="F82" s="300"/>
      <c r="G82" s="300"/>
    </row>
    <row r="83" spans="4:7" x14ac:dyDescent="0.3">
      <c r="D83" s="300"/>
      <c r="E83" s="300"/>
      <c r="F83" s="300"/>
      <c r="G83" s="300"/>
    </row>
    <row r="84" spans="4:7" x14ac:dyDescent="0.3">
      <c r="D84" s="300"/>
      <c r="E84" s="300"/>
      <c r="F84" s="300"/>
      <c r="G84" s="300"/>
    </row>
    <row r="85" spans="4:7" x14ac:dyDescent="0.3">
      <c r="D85" s="300"/>
      <c r="E85" s="300"/>
      <c r="F85" s="300"/>
      <c r="G85" s="300"/>
    </row>
    <row r="86" spans="4:7" x14ac:dyDescent="0.3">
      <c r="D86" s="300"/>
      <c r="E86" s="300"/>
      <c r="F86" s="300"/>
      <c r="G86" s="300"/>
    </row>
    <row r="87" spans="4:7" x14ac:dyDescent="0.3">
      <c r="D87" s="300"/>
      <c r="E87" s="300"/>
      <c r="F87" s="300"/>
      <c r="G87" s="300"/>
    </row>
    <row r="88" spans="4:7" x14ac:dyDescent="0.3">
      <c r="D88" s="300"/>
      <c r="E88" s="300"/>
      <c r="F88" s="300"/>
      <c r="G88" s="300"/>
    </row>
    <row r="89" spans="4:7" x14ac:dyDescent="0.3">
      <c r="D89" s="300"/>
      <c r="E89" s="300"/>
      <c r="F89" s="300"/>
      <c r="G89" s="300"/>
    </row>
    <row r="90" spans="4:7" x14ac:dyDescent="0.3">
      <c r="D90" s="300"/>
      <c r="E90" s="300"/>
      <c r="F90" s="300"/>
      <c r="G90" s="300"/>
    </row>
    <row r="91" spans="4:7" x14ac:dyDescent="0.3">
      <c r="D91" s="300"/>
      <c r="E91" s="300"/>
      <c r="F91" s="300"/>
      <c r="G91" s="300"/>
    </row>
    <row r="92" spans="4:7" x14ac:dyDescent="0.3">
      <c r="D92" s="300"/>
      <c r="E92" s="300"/>
      <c r="F92" s="300"/>
      <c r="G92" s="300"/>
    </row>
    <row r="93" spans="4:7" x14ac:dyDescent="0.3">
      <c r="D93" s="300"/>
      <c r="E93" s="300"/>
      <c r="F93" s="300"/>
      <c r="G93" s="300"/>
    </row>
  </sheetData>
  <sheetProtection algorithmName="SHA-512" hashValue="ScD/zov1cCPfAu7tw1bOafVa//2TuKFyrPmWxL2O+PDG4+nF/OwL47goKSKLXora0MScupobLyEvyfTUFSDCLA==" saltValue="Tw2bZ3F4kCh8CLs6CRRd9w==" spinCount="100000" sheet="1" objects="1" scenarios="1"/>
  <dataConsolidate/>
  <mergeCells count="33">
    <mergeCell ref="H37:I37"/>
    <mergeCell ref="H38:I38"/>
    <mergeCell ref="H36:I36"/>
    <mergeCell ref="H34:I34"/>
    <mergeCell ref="H33:I33"/>
    <mergeCell ref="H32:K32"/>
    <mergeCell ref="K12:N12"/>
    <mergeCell ref="D3:H3"/>
    <mergeCell ref="D4:H4"/>
    <mergeCell ref="L3:M3"/>
    <mergeCell ref="L4:M4"/>
    <mergeCell ref="N4:O4"/>
    <mergeCell ref="N3:O3"/>
    <mergeCell ref="E9:G9"/>
    <mergeCell ref="O17:P17"/>
    <mergeCell ref="D19:E19"/>
    <mergeCell ref="D22:E22"/>
    <mergeCell ref="D25:E25"/>
    <mergeCell ref="C1:Q1"/>
    <mergeCell ref="K17:L17"/>
    <mergeCell ref="M17:N17"/>
    <mergeCell ref="H11:J11"/>
    <mergeCell ref="H12:J12"/>
    <mergeCell ref="I17:J17"/>
    <mergeCell ref="I3:K3"/>
    <mergeCell ref="I4:K4"/>
    <mergeCell ref="Q17:R17"/>
    <mergeCell ref="E7:G7"/>
    <mergeCell ref="E8:G8"/>
    <mergeCell ref="K6:L6"/>
    <mergeCell ref="E11:G11"/>
    <mergeCell ref="E12:G12"/>
    <mergeCell ref="K11:N11"/>
  </mergeCells>
  <conditionalFormatting sqref="D4">
    <cfRule type="expression" dxfId="287" priority="191" stopIfTrue="1">
      <formula>$D$4=""</formula>
    </cfRule>
  </conditionalFormatting>
  <conditionalFormatting sqref="E12">
    <cfRule type="expression" dxfId="286" priority="192" stopIfTrue="1">
      <formula>E12=""</formula>
    </cfRule>
  </conditionalFormatting>
  <conditionalFormatting sqref="H7">
    <cfRule type="expression" dxfId="285" priority="13">
      <formula>$H$7=""</formula>
    </cfRule>
  </conditionalFormatting>
  <conditionalFormatting sqref="H8">
    <cfRule type="expression" dxfId="284" priority="12">
      <formula>$H$8=""</formula>
    </cfRule>
  </conditionalFormatting>
  <conditionalFormatting sqref="H9">
    <cfRule type="expression" dxfId="283" priority="11">
      <formula>$H$9=""</formula>
    </cfRule>
  </conditionalFormatting>
  <conditionalFormatting sqref="H12">
    <cfRule type="expression" dxfId="282" priority="137" stopIfTrue="1">
      <formula>H12=""</formula>
    </cfRule>
  </conditionalFormatting>
  <conditionalFormatting sqref="H34">
    <cfRule type="expression" dxfId="281" priority="94" stopIfTrue="1">
      <formula>ISTEXT(H34)</formula>
    </cfRule>
  </conditionalFormatting>
  <conditionalFormatting sqref="H36:H38">
    <cfRule type="expression" dxfId="280" priority="40" stopIfTrue="1">
      <formula>ISTEXT(H36)</formula>
    </cfRule>
  </conditionalFormatting>
  <conditionalFormatting sqref="I4">
    <cfRule type="expression" dxfId="279" priority="85">
      <formula>$I$4=""</formula>
    </cfRule>
  </conditionalFormatting>
  <conditionalFormatting sqref="I7">
    <cfRule type="expression" dxfId="278" priority="10">
      <formula>$I$7=""</formula>
    </cfRule>
  </conditionalFormatting>
  <conditionalFormatting sqref="I8">
    <cfRule type="expression" dxfId="277" priority="9">
      <formula>$I$8=""</formula>
    </cfRule>
  </conditionalFormatting>
  <conditionalFormatting sqref="I9">
    <cfRule type="expression" dxfId="276" priority="8">
      <formula>$I$9=""</formula>
    </cfRule>
  </conditionalFormatting>
  <conditionalFormatting sqref="I19">
    <cfRule type="expression" dxfId="275" priority="82" stopIfTrue="1">
      <formula>$F$19=""</formula>
    </cfRule>
  </conditionalFormatting>
  <conditionalFormatting sqref="I22">
    <cfRule type="expression" dxfId="274" priority="78" stopIfTrue="1">
      <formula>$F$22=""</formula>
    </cfRule>
  </conditionalFormatting>
  <conditionalFormatting sqref="I25">
    <cfRule type="expression" dxfId="273" priority="74" stopIfTrue="1">
      <formula>$F$25=""</formula>
    </cfRule>
  </conditionalFormatting>
  <conditionalFormatting sqref="J36:J38">
    <cfRule type="expression" dxfId="272" priority="42" stopIfTrue="1">
      <formula>ISNUMBER($J$34)</formula>
    </cfRule>
  </conditionalFormatting>
  <conditionalFormatting sqref="J34:K34">
    <cfRule type="expression" dxfId="271" priority="5" stopIfTrue="1">
      <formula>ISNUMBER($J$34)</formula>
    </cfRule>
  </conditionalFormatting>
  <conditionalFormatting sqref="K12">
    <cfRule type="expression" dxfId="270" priority="143" stopIfTrue="1">
      <formula>$K$12=""</formula>
    </cfRule>
  </conditionalFormatting>
  <conditionalFormatting sqref="K19">
    <cfRule type="expression" dxfId="269" priority="21" stopIfTrue="1">
      <formula>$F$19=""</formula>
    </cfRule>
  </conditionalFormatting>
  <conditionalFormatting sqref="K22">
    <cfRule type="expression" dxfId="268" priority="77" stopIfTrue="1">
      <formula>$F$22=""</formula>
    </cfRule>
  </conditionalFormatting>
  <conditionalFormatting sqref="K25">
    <cfRule type="expression" dxfId="267" priority="73" stopIfTrue="1">
      <formula>$F$25=""</formula>
    </cfRule>
  </conditionalFormatting>
  <conditionalFormatting sqref="K36:K38">
    <cfRule type="expression" dxfId="266" priority="41" stopIfTrue="1">
      <formula>ISTEXT(K36)</formula>
    </cfRule>
  </conditionalFormatting>
  <conditionalFormatting sqref="L4">
    <cfRule type="expression" dxfId="265" priority="2294" stopIfTrue="1">
      <formula>$L$4=""</formula>
    </cfRule>
  </conditionalFormatting>
  <conditionalFormatting sqref="M19">
    <cfRule type="expression" dxfId="264" priority="20" stopIfTrue="1">
      <formula>$F$19=""</formula>
    </cfRule>
  </conditionalFormatting>
  <conditionalFormatting sqref="M22">
    <cfRule type="expression" dxfId="263" priority="76" stopIfTrue="1">
      <formula>$F$22=""</formula>
    </cfRule>
  </conditionalFormatting>
  <conditionalFormatting sqref="M25">
    <cfRule type="expression" dxfId="262" priority="72" stopIfTrue="1">
      <formula>$F$25=""</formula>
    </cfRule>
  </conditionalFormatting>
  <conditionalFormatting sqref="M28">
    <cfRule type="expression" dxfId="261" priority="145" stopIfTrue="1">
      <formula>ISNUMBER($M$28)</formula>
    </cfRule>
  </conditionalFormatting>
  <conditionalFormatting sqref="N4">
    <cfRule type="expression" dxfId="260" priority="1">
      <formula>$N$4=""</formula>
    </cfRule>
  </conditionalFormatting>
  <conditionalFormatting sqref="O19">
    <cfRule type="expression" dxfId="259" priority="19" stopIfTrue="1">
      <formula>$F$19=""</formula>
    </cfRule>
  </conditionalFormatting>
  <conditionalFormatting sqref="O22">
    <cfRule type="expression" dxfId="258" priority="75" stopIfTrue="1">
      <formula>$F$22=""</formula>
    </cfRule>
  </conditionalFormatting>
  <conditionalFormatting sqref="O25">
    <cfRule type="expression" dxfId="257" priority="71" stopIfTrue="1">
      <formula>$F$25=""</formula>
    </cfRule>
  </conditionalFormatting>
  <conditionalFormatting sqref="O28">
    <cfRule type="expression" dxfId="256" priority="131" stopIfTrue="1">
      <formula>ISNUMBER($M$28)</formula>
    </cfRule>
  </conditionalFormatting>
  <conditionalFormatting sqref="Q19:Q20">
    <cfRule type="expression" dxfId="255" priority="18" stopIfTrue="1">
      <formula>$F$19=""</formula>
    </cfRule>
  </conditionalFormatting>
  <conditionalFormatting sqref="Q22:Q23">
    <cfRule type="expression" dxfId="254" priority="27" stopIfTrue="1">
      <formula>$F$19=""</formula>
    </cfRule>
  </conditionalFormatting>
  <conditionalFormatting sqref="Q25:Q26">
    <cfRule type="expression" dxfId="253" priority="22" stopIfTrue="1">
      <formula>$F$19=""</formula>
    </cfRule>
  </conditionalFormatting>
  <conditionalFormatting sqref="Q28:Q29">
    <cfRule type="expression" dxfId="252" priority="63" stopIfTrue="1">
      <formula>ISNUMBER($M$28)</formula>
    </cfRule>
  </conditionalFormatting>
  <dataValidations count="8">
    <dataValidation type="decimal" operator="greaterThan" allowBlank="1" showInputMessage="1" showErrorMessage="1" error="Este dato ha der un valor numérico" sqref="M25 K25" xr:uid="{00000000-0002-0000-0100-000000000000}">
      <formula1>0</formula1>
    </dataValidation>
    <dataValidation type="decimal" operator="greaterThan" allowBlank="1" showInputMessage="1" showErrorMessage="1" error="Este dato ha de ser un valor numérico" sqref="K22 M22 O22 M19 I22 K19 O19 I19 I25" xr:uid="{00000000-0002-0000-0100-000001000000}">
      <formula1>0</formula1>
    </dataValidation>
    <dataValidation type="whole" allowBlank="1" showInputMessage="1" showErrorMessage="1" sqref="F23:F24 F26:F28" xr:uid="{00000000-0002-0000-0100-000003000000}">
      <formula1>2010</formula1>
      <formula2>2050</formula2>
    </dataValidation>
    <dataValidation type="date" operator="greaterThan" allowBlank="1" showInputMessage="1" showErrorMessage="1" error="Formato fecha: dd/mm/aaaa" sqref="F25 F19 H7:I9 F22" xr:uid="{00000000-0002-0000-0100-000007000000}">
      <formula1>36526</formula1>
    </dataValidation>
    <dataValidation operator="equal" allowBlank="1" showInputMessage="1" showErrorMessage="1" error="Introducir 9 caracteres sin incluir guiones ni puntos." sqref="I4" xr:uid="{7DC3935C-2B15-4FD0-BAC3-430071A9C026}"/>
    <dataValidation operator="greaterThan" allowBlank="1" showInputMessage="1" showErrorMessage="1" error="Este dato ha ser un valor numérico." sqref="J34 J36:J38" xr:uid="{00000000-0002-0000-0100-000004000000}"/>
    <dataValidation operator="greaterThan" allowBlank="1" showInputMessage="1" showErrorMessage="1" error="Este dato ha de ser un valor numérico" sqref="Q19:Q20 Q26 Q22:Q23" xr:uid="{A2C75473-EA90-4830-9095-819824A8EA9A}"/>
    <dataValidation operator="greaterThan" allowBlank="1" showInputMessage="1" showErrorMessage="1" error="Este dato ha der un valor numérico" sqref="Q25 O25" xr:uid="{2702CEBE-A8F9-49D0-A065-2BD13056168D}"/>
  </dataValidations>
  <hyperlinks>
    <hyperlink ref="A4" location="'2. Fase - Materiales'!A1" display="2. Fase: Materiales" xr:uid="{00000000-0004-0000-0100-000000000000}"/>
    <hyperlink ref="A5" location="'3. Fase - Montaje'!A1" display="3. Fase: Montaje" xr:uid="{00000000-0004-0000-0100-000001000000}"/>
    <hyperlink ref="A7" location="'5. Fase - Desmontaje'!A1" display="5. Fase: Desmontaje" xr:uid="{00000000-0004-0000-0100-000002000000}"/>
    <hyperlink ref="A6" location="'4. Fase - Celebración'!A1" display="4. Fase: Celebración" xr:uid="{00000000-0004-0000-0100-000009000000}"/>
    <hyperlink ref="A8" location="'6. Informe final. Resultados'!A1" display="6. Informe final. Resultados" xr:uid="{BD49EA8C-C6C6-4F6B-B28B-8968EA98E5AF}"/>
    <hyperlink ref="A9" location="'7. Factores de emisión'!A1" display="7.Factores de emisión" xr:uid="{FF3B1478-344F-4831-BA11-BF9C92F2291D}"/>
    <hyperlink ref="A10" location="'8. Instrucciones uso'!A1" display="8. Instrucciones de uso" xr:uid="{CB2C8D51-C213-42C5-B6BE-0ACDF30F3353}"/>
    <hyperlink ref="A11" location="'9. Revisiones calculadora'!A1" display="9. Revisiones de la calculadora" xr:uid="{A0F227DD-F557-4A87-AD63-872FFFC51E4F}"/>
    <hyperlink ref="A3" location="'1.Datos generales del evento '!A1" display="1. Datos del evento" xr:uid="{993511B2-D92F-4F08-ACC9-39E95FEC5669}"/>
  </hyperlinks>
  <pageMargins left="0.70866141732283472" right="0.70866141732283472" top="0.74803149606299213" bottom="0.74803149606299213" header="0.31496062992125984" footer="0.31496062992125984"/>
  <pageSetup paperSize="9" scale="27" orientation="landscape" verticalDpi="300" r:id="rId1"/>
  <drawing r:id="rId2"/>
  <extLst>
    <ext xmlns:x14="http://schemas.microsoft.com/office/spreadsheetml/2009/9/main" uri="{CCE6A557-97BC-4b89-ADB6-D9C93CAAB3DF}">
      <x14:dataValidations xmlns:xm="http://schemas.microsoft.com/office/excel/2006/main" count="3">
        <x14:dataValidation type="list" operator="equal" allowBlank="1" showInputMessage="1" showErrorMessage="1" xr:uid="{3F7C63B7-B805-4A93-92C1-3019690D3D24}">
          <x14:formula1>
            <xm:f>Datos!$D$8:$D$12</xm:f>
          </x14:formula1>
          <xm:sqref>L4:M4</xm:sqref>
        </x14:dataValidation>
        <x14:dataValidation type="list" allowBlank="1" showInputMessage="1" showErrorMessage="1" xr:uid="{8D0B04F3-18CB-47E9-9B98-4D2B43D273F1}">
          <x14:formula1>
            <xm:f>Datos!$F$8:$F$11</xm:f>
          </x14:formula1>
          <xm:sqref>H12:J12</xm:sqref>
        </x14:dataValidation>
        <x14:dataValidation type="list" allowBlank="1" showInputMessage="1" showErrorMessage="1" xr:uid="{9D9AAA8A-08FA-4D71-892A-5106EFDBF93B}">
          <x14:formula1>
            <xm:f>Datos!$E$8:$E$21</xm:f>
          </x14:formula1>
          <xm:sqref>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E80-F0FF-4AAF-9DB5-BF1DFC9FC6A1}">
  <dimension ref="A1:CL171"/>
  <sheetViews>
    <sheetView showRowColHeaders="0" zoomScale="70" zoomScaleNormal="70" workbookViewId="0">
      <pane xSplit="2" ySplit="1" topLeftCell="C2" activePane="bottomRight" state="frozen"/>
      <selection activeCell="O15" sqref="O15"/>
      <selection pane="topRight" activeCell="O15" sqref="O15"/>
      <selection pane="bottomLeft" activeCell="O15" sqref="O15"/>
      <selection pane="bottomRight" activeCell="C1" sqref="C1:O1"/>
    </sheetView>
  </sheetViews>
  <sheetFormatPr baseColWidth="10" defaultColWidth="11.44140625" defaultRowHeight="14.4" x14ac:dyDescent="0.3"/>
  <cols>
    <col min="1" max="1" width="35.6640625" style="177" customWidth="1"/>
    <col min="2" max="2" width="0.5546875" style="308" customWidth="1"/>
    <col min="3" max="3" width="1" style="289" customWidth="1"/>
    <col min="4" max="4" width="1.44140625" style="290" customWidth="1"/>
    <col min="5" max="5" width="24.6640625" style="290" customWidth="1"/>
    <col min="6" max="7" width="23.5546875" style="290" customWidth="1"/>
    <col min="8" max="8" width="26.6640625" style="290" customWidth="1"/>
    <col min="9" max="9" width="19.109375" style="290" customWidth="1"/>
    <col min="10" max="10" width="17.88671875" style="290" customWidth="1"/>
    <col min="11" max="11" width="16.6640625" style="290" customWidth="1"/>
    <col min="12" max="12" width="16.5546875" style="290" customWidth="1"/>
    <col min="13" max="13" width="17.44140625" style="290" customWidth="1"/>
    <col min="14" max="14" width="12.33203125" style="290" customWidth="1"/>
    <col min="15" max="15" width="3.44140625" style="290" customWidth="1"/>
    <col min="16" max="16384" width="11.44140625" style="290"/>
  </cols>
  <sheetData>
    <row r="1" spans="1:15" s="289" customFormat="1" ht="36" customHeight="1" x14ac:dyDescent="0.3">
      <c r="A1" s="304"/>
      <c r="B1" s="308"/>
      <c r="C1" s="746" t="s">
        <v>452</v>
      </c>
      <c r="D1" s="746"/>
      <c r="E1" s="746"/>
      <c r="F1" s="746"/>
      <c r="G1" s="746"/>
      <c r="H1" s="746"/>
      <c r="I1" s="746"/>
      <c r="J1" s="746"/>
      <c r="K1" s="746"/>
      <c r="L1" s="746"/>
      <c r="M1" s="746"/>
      <c r="N1" s="746"/>
      <c r="O1" s="746"/>
    </row>
    <row r="2" spans="1:15" ht="16.8" customHeight="1" x14ac:dyDescent="0.3">
      <c r="A2" s="463"/>
      <c r="B2" s="310"/>
    </row>
    <row r="3" spans="1:15" ht="16.8" customHeight="1" x14ac:dyDescent="0.3">
      <c r="A3" s="306" t="s">
        <v>420</v>
      </c>
      <c r="B3" s="337"/>
      <c r="E3" s="781" t="s">
        <v>457</v>
      </c>
      <c r="F3" s="781"/>
      <c r="G3" s="781"/>
      <c r="H3" s="781"/>
      <c r="I3" s="781"/>
      <c r="J3" s="781"/>
      <c r="K3" s="781"/>
      <c r="L3" s="781"/>
      <c r="M3" s="781"/>
      <c r="N3" s="781"/>
      <c r="O3" s="314"/>
    </row>
    <row r="4" spans="1:15" ht="16.8" customHeight="1" x14ac:dyDescent="0.3">
      <c r="A4" s="305" t="s">
        <v>843</v>
      </c>
      <c r="B4" s="337"/>
      <c r="E4" s="781"/>
      <c r="F4" s="781"/>
      <c r="G4" s="781"/>
      <c r="H4" s="781"/>
      <c r="I4" s="781"/>
      <c r="J4" s="781"/>
      <c r="K4" s="781"/>
      <c r="L4" s="781"/>
      <c r="M4" s="781"/>
      <c r="N4" s="781"/>
      <c r="O4" s="314"/>
    </row>
    <row r="5" spans="1:15" ht="16.8" customHeight="1" x14ac:dyDescent="0.3">
      <c r="A5" s="306" t="s">
        <v>844</v>
      </c>
      <c r="B5" s="337"/>
      <c r="E5" s="323"/>
      <c r="F5" s="323"/>
      <c r="G5" s="323"/>
      <c r="H5" s="323"/>
      <c r="I5" s="323"/>
      <c r="J5" s="323"/>
      <c r="K5" s="323"/>
      <c r="L5" s="323"/>
      <c r="M5" s="313"/>
      <c r="N5" s="313"/>
      <c r="O5" s="314"/>
    </row>
    <row r="6" spans="1:15" ht="16.8" customHeight="1" x14ac:dyDescent="0.3">
      <c r="A6" s="306" t="s">
        <v>845</v>
      </c>
      <c r="B6" s="337"/>
      <c r="E6" s="292" t="s">
        <v>458</v>
      </c>
      <c r="F6" s="313"/>
      <c r="G6" s="313"/>
      <c r="H6" s="313"/>
      <c r="I6" s="313"/>
      <c r="J6" s="313"/>
      <c r="K6" s="313"/>
      <c r="L6" s="313"/>
      <c r="M6" s="313"/>
      <c r="N6" s="313"/>
      <c r="O6" s="314"/>
    </row>
    <row r="7" spans="1:15" ht="16.8" customHeight="1" x14ac:dyDescent="0.3">
      <c r="A7" s="306" t="s">
        <v>846</v>
      </c>
      <c r="B7" s="337"/>
      <c r="E7" s="292"/>
      <c r="F7" s="313"/>
      <c r="G7" s="313"/>
      <c r="H7" s="313"/>
      <c r="I7" s="313"/>
      <c r="J7" s="313"/>
      <c r="K7" s="313"/>
      <c r="L7" s="313"/>
      <c r="M7" s="313"/>
      <c r="N7" s="313"/>
      <c r="O7" s="314"/>
    </row>
    <row r="8" spans="1:15" ht="16.8" customHeight="1" x14ac:dyDescent="0.3">
      <c r="A8" s="306" t="s">
        <v>754</v>
      </c>
      <c r="B8" s="337"/>
      <c r="E8" s="292" t="s">
        <v>665</v>
      </c>
      <c r="F8" s="313"/>
      <c r="G8" s="313"/>
      <c r="H8" s="313"/>
      <c r="I8" s="313"/>
      <c r="J8" s="313"/>
      <c r="K8" s="313"/>
      <c r="L8" s="313"/>
      <c r="M8" s="313"/>
      <c r="N8" s="313"/>
      <c r="O8" s="314"/>
    </row>
    <row r="9" spans="1:15" ht="16.8" customHeight="1" x14ac:dyDescent="0.3">
      <c r="A9" s="306" t="s">
        <v>755</v>
      </c>
      <c r="B9" s="337"/>
      <c r="E9" s="313"/>
      <c r="F9" s="313"/>
      <c r="G9" s="313"/>
      <c r="H9" s="313"/>
      <c r="I9" s="313"/>
      <c r="J9" s="313"/>
      <c r="K9" s="313"/>
      <c r="L9" s="313"/>
      <c r="M9" s="313"/>
      <c r="N9" s="313"/>
      <c r="O9" s="314"/>
    </row>
    <row r="10" spans="1:15" ht="16.8" customHeight="1" x14ac:dyDescent="0.3">
      <c r="A10" s="306" t="s">
        <v>756</v>
      </c>
      <c r="B10" s="337"/>
      <c r="E10" s="324" t="s">
        <v>816</v>
      </c>
      <c r="F10" s="313"/>
      <c r="G10" s="313"/>
      <c r="H10" s="313"/>
      <c r="I10" s="313"/>
      <c r="J10" s="313"/>
      <c r="K10" s="313"/>
      <c r="L10" s="313"/>
      <c r="M10" s="313"/>
      <c r="N10" s="313"/>
      <c r="O10" s="314"/>
    </row>
    <row r="11" spans="1:15" ht="16.8" customHeight="1" x14ac:dyDescent="0.3">
      <c r="A11" s="306" t="s">
        <v>757</v>
      </c>
      <c r="B11" s="337"/>
      <c r="E11" s="325" t="s">
        <v>762</v>
      </c>
      <c r="F11" s="281"/>
      <c r="G11" s="313"/>
      <c r="H11" s="313"/>
      <c r="I11" s="313"/>
      <c r="J11" s="313"/>
      <c r="K11" s="313"/>
      <c r="L11" s="313"/>
      <c r="M11" s="313"/>
      <c r="N11" s="313"/>
      <c r="O11" s="314"/>
    </row>
    <row r="12" spans="1:15" ht="16.8" customHeight="1" x14ac:dyDescent="0.3">
      <c r="A12" s="463"/>
      <c r="B12" s="337"/>
      <c r="E12" s="324" t="s">
        <v>626</v>
      </c>
      <c r="F12" s="281"/>
      <c r="G12" s="313"/>
      <c r="H12" s="313"/>
      <c r="I12" s="313"/>
      <c r="J12" s="313"/>
      <c r="K12" s="313"/>
      <c r="L12" s="313"/>
      <c r="M12" s="313"/>
      <c r="N12" s="313"/>
      <c r="O12" s="314"/>
    </row>
    <row r="13" spans="1:15" ht="16.8" customHeight="1" x14ac:dyDescent="0.3">
      <c r="A13" s="463"/>
      <c r="B13" s="337"/>
      <c r="E13" s="325" t="s">
        <v>629</v>
      </c>
      <c r="F13" s="281"/>
      <c r="G13" s="313"/>
      <c r="H13" s="313"/>
      <c r="I13" s="313"/>
      <c r="J13" s="313"/>
      <c r="K13" s="313"/>
      <c r="L13" s="313"/>
      <c r="M13" s="313"/>
      <c r="N13" s="313"/>
      <c r="O13" s="314"/>
    </row>
    <row r="14" spans="1:15" ht="16.8" customHeight="1" x14ac:dyDescent="0.3">
      <c r="A14" s="336"/>
      <c r="B14" s="337"/>
      <c r="E14" s="324" t="s">
        <v>627</v>
      </c>
      <c r="F14" s="281"/>
      <c r="G14" s="313"/>
      <c r="H14" s="313"/>
      <c r="I14" s="313"/>
      <c r="J14" s="313"/>
      <c r="K14" s="313"/>
      <c r="L14" s="313"/>
      <c r="M14" s="313"/>
      <c r="N14" s="313"/>
      <c r="O14" s="314"/>
    </row>
    <row r="15" spans="1:15" ht="16.8" customHeight="1" x14ac:dyDescent="0.3">
      <c r="A15" s="336"/>
      <c r="B15" s="337"/>
      <c r="E15" s="325" t="s">
        <v>628</v>
      </c>
      <c r="F15" s="281"/>
      <c r="G15" s="313"/>
      <c r="H15" s="313"/>
      <c r="I15" s="313"/>
      <c r="J15" s="313"/>
      <c r="K15" s="313"/>
      <c r="L15" s="313"/>
      <c r="M15" s="313"/>
      <c r="N15" s="313"/>
      <c r="O15" s="314"/>
    </row>
    <row r="16" spans="1:15" ht="16.8" customHeight="1" x14ac:dyDescent="0.3">
      <c r="A16" s="336"/>
      <c r="B16" s="337"/>
      <c r="E16" s="325"/>
      <c r="F16" s="281"/>
      <c r="G16" s="313"/>
      <c r="H16" s="313"/>
      <c r="I16" s="313"/>
      <c r="J16" s="313"/>
      <c r="K16" s="313"/>
      <c r="L16" s="313"/>
      <c r="M16" s="313"/>
      <c r="N16" s="313"/>
      <c r="O16" s="314"/>
    </row>
    <row r="17" spans="1:23" ht="16.8" customHeight="1" x14ac:dyDescent="0.3">
      <c r="A17" s="336"/>
      <c r="B17" s="337"/>
      <c r="E17" s="317"/>
      <c r="F17" s="313"/>
      <c r="G17" s="313"/>
      <c r="H17" s="313"/>
      <c r="I17" s="313"/>
      <c r="J17" s="313"/>
      <c r="K17" s="313"/>
      <c r="L17" s="313"/>
      <c r="M17" s="313"/>
      <c r="N17" s="313"/>
      <c r="O17" s="314"/>
    </row>
    <row r="18" spans="1:23" ht="16.8" customHeight="1" x14ac:dyDescent="0.3">
      <c r="A18" s="336"/>
      <c r="B18" s="337"/>
      <c r="D18" s="769" t="s">
        <v>815</v>
      </c>
      <c r="E18" s="769"/>
      <c r="F18" s="769"/>
      <c r="G18" s="769"/>
      <c r="H18" s="769"/>
      <c r="I18" s="769"/>
      <c r="J18" s="769"/>
      <c r="K18" s="769"/>
      <c r="L18" s="769"/>
      <c r="M18" s="769"/>
      <c r="N18" s="769"/>
      <c r="O18" s="769"/>
    </row>
    <row r="19" spans="1:23" ht="16.8" customHeight="1" x14ac:dyDescent="0.3">
      <c r="A19" s="336"/>
      <c r="B19" s="337"/>
      <c r="E19" s="318"/>
      <c r="F19" s="318"/>
      <c r="G19" s="318"/>
      <c r="H19" s="318"/>
      <c r="K19" s="318"/>
      <c r="N19" s="289"/>
    </row>
    <row r="20" spans="1:23" ht="16.8" customHeight="1" x14ac:dyDescent="0.3">
      <c r="A20" s="336"/>
      <c r="B20" s="337"/>
      <c r="E20" s="770" t="s">
        <v>453</v>
      </c>
      <c r="F20" s="770" t="s">
        <v>1090</v>
      </c>
      <c r="G20" s="770" t="s">
        <v>814</v>
      </c>
      <c r="H20" s="770" t="s">
        <v>546</v>
      </c>
      <c r="I20" s="774" t="s">
        <v>132</v>
      </c>
      <c r="J20" s="774" t="s">
        <v>608</v>
      </c>
      <c r="K20" s="776" t="s">
        <v>205</v>
      </c>
      <c r="L20" s="779"/>
      <c r="M20" s="775" t="s">
        <v>740</v>
      </c>
      <c r="N20" s="289"/>
    </row>
    <row r="21" spans="1:23" ht="16.8" customHeight="1" x14ac:dyDescent="0.3">
      <c r="A21" s="336"/>
      <c r="B21" s="337"/>
      <c r="D21" s="289"/>
      <c r="E21" s="770"/>
      <c r="F21" s="770"/>
      <c r="G21" s="770"/>
      <c r="H21" s="770"/>
      <c r="I21" s="774"/>
      <c r="J21" s="774"/>
      <c r="K21" s="366" t="s">
        <v>26</v>
      </c>
      <c r="L21" s="339" t="s">
        <v>9</v>
      </c>
      <c r="M21" s="775"/>
      <c r="N21" s="289"/>
    </row>
    <row r="22" spans="1:23" s="312" customFormat="1" ht="16.8" customHeight="1" x14ac:dyDescent="0.3">
      <c r="A22" s="336"/>
      <c r="B22" s="308"/>
      <c r="C22" s="289"/>
      <c r="D22" s="474"/>
      <c r="E22" s="771"/>
      <c r="F22" s="771"/>
      <c r="G22" s="771"/>
      <c r="H22" s="771"/>
      <c r="I22" s="778"/>
      <c r="J22" s="778"/>
      <c r="K22" s="340" t="s">
        <v>547</v>
      </c>
      <c r="L22" s="340" t="s">
        <v>547</v>
      </c>
      <c r="M22" s="780"/>
      <c r="N22" s="474"/>
      <c r="O22" s="475"/>
      <c r="P22" s="475"/>
      <c r="Q22" s="290"/>
      <c r="R22" s="290"/>
      <c r="S22" s="290"/>
      <c r="T22" s="290"/>
      <c r="U22" s="290"/>
      <c r="V22" s="290"/>
      <c r="W22" s="290"/>
    </row>
    <row r="23" spans="1:23" ht="16.8" customHeight="1" x14ac:dyDescent="0.3">
      <c r="A23" s="336"/>
      <c r="D23" s="289"/>
      <c r="E23" s="587"/>
      <c r="F23" s="588"/>
      <c r="G23" s="588"/>
      <c r="H23" s="588"/>
      <c r="I23" s="686" t="str">
        <f>Datos!H182</f>
        <v/>
      </c>
      <c r="J23" s="567"/>
      <c r="K23" s="579" t="str">
        <f>Datos!I182</f>
        <v/>
      </c>
      <c r="L23" s="589"/>
      <c r="M23" s="570" t="str">
        <f>Datos!K182</f>
        <v/>
      </c>
      <c r="N23" s="312"/>
    </row>
    <row r="24" spans="1:23" ht="16.8" customHeight="1" x14ac:dyDescent="0.3">
      <c r="D24" s="289"/>
      <c r="E24" s="587"/>
      <c r="F24" s="588"/>
      <c r="G24" s="588"/>
      <c r="H24" s="588"/>
      <c r="I24" s="686" t="str">
        <f>Datos!H183</f>
        <v/>
      </c>
      <c r="J24" s="567"/>
      <c r="K24" s="579" t="str">
        <f>Datos!I183</f>
        <v/>
      </c>
      <c r="L24" s="589"/>
      <c r="M24" s="570" t="str">
        <f>Datos!K183</f>
        <v/>
      </c>
    </row>
    <row r="25" spans="1:23" ht="16.8" customHeight="1" x14ac:dyDescent="0.3">
      <c r="D25" s="289"/>
      <c r="E25" s="587"/>
      <c r="F25" s="588"/>
      <c r="G25" s="588"/>
      <c r="H25" s="588"/>
      <c r="I25" s="686" t="str">
        <f>Datos!H184</f>
        <v/>
      </c>
      <c r="J25" s="567"/>
      <c r="K25" s="579" t="str">
        <f>Datos!I184</f>
        <v/>
      </c>
      <c r="L25" s="589"/>
      <c r="M25" s="570" t="str">
        <f>Datos!K184</f>
        <v/>
      </c>
      <c r="S25" s="312"/>
      <c r="T25" s="312"/>
      <c r="U25" s="312"/>
      <c r="V25" s="312"/>
      <c r="W25" s="312"/>
    </row>
    <row r="26" spans="1:23" ht="16.8" customHeight="1" x14ac:dyDescent="0.3">
      <c r="A26" s="336"/>
      <c r="D26" s="289"/>
      <c r="E26" s="587"/>
      <c r="F26" s="588"/>
      <c r="G26" s="588"/>
      <c r="H26" s="588"/>
      <c r="I26" s="686" t="str">
        <f>Datos!H185</f>
        <v/>
      </c>
      <c r="J26" s="567"/>
      <c r="K26" s="579" t="str">
        <f>Datos!I185</f>
        <v/>
      </c>
      <c r="L26" s="589"/>
      <c r="M26" s="570" t="str">
        <f>Datos!K185</f>
        <v/>
      </c>
      <c r="O26" s="521"/>
      <c r="Q26" s="313"/>
    </row>
    <row r="27" spans="1:23" ht="16.8" customHeight="1" x14ac:dyDescent="0.3">
      <c r="A27" s="336"/>
      <c r="D27" s="312"/>
      <c r="E27" s="587"/>
      <c r="F27" s="588"/>
      <c r="G27" s="588"/>
      <c r="H27" s="588"/>
      <c r="I27" s="686" t="str">
        <f>Datos!H186</f>
        <v/>
      </c>
      <c r="J27" s="567"/>
      <c r="K27" s="579" t="str">
        <f>Datos!I186</f>
        <v/>
      </c>
      <c r="L27" s="589"/>
      <c r="M27" s="570" t="str">
        <f>Datos!K186</f>
        <v/>
      </c>
      <c r="O27" s="319"/>
      <c r="P27" s="319"/>
      <c r="R27" s="312"/>
    </row>
    <row r="28" spans="1:23" ht="16.8" customHeight="1" x14ac:dyDescent="0.3">
      <c r="A28" s="336"/>
      <c r="E28" s="587"/>
      <c r="F28" s="588"/>
      <c r="G28" s="588"/>
      <c r="H28" s="588"/>
      <c r="I28" s="686" t="str">
        <f>Datos!H187</f>
        <v/>
      </c>
      <c r="J28" s="567"/>
      <c r="K28" s="579" t="str">
        <f>Datos!I187</f>
        <v/>
      </c>
      <c r="L28" s="589"/>
      <c r="M28" s="570" t="str">
        <f>Datos!K192</f>
        <v/>
      </c>
      <c r="O28" s="319"/>
      <c r="P28" s="319"/>
    </row>
    <row r="29" spans="1:23" ht="16.8" customHeight="1" x14ac:dyDescent="0.3">
      <c r="A29" s="336"/>
      <c r="E29" s="587"/>
      <c r="F29" s="588"/>
      <c r="G29" s="588"/>
      <c r="H29" s="588"/>
      <c r="I29" s="686" t="str">
        <f>Datos!H188</f>
        <v/>
      </c>
      <c r="J29" s="567"/>
      <c r="K29" s="579" t="str">
        <f>Datos!I188</f>
        <v/>
      </c>
      <c r="L29" s="589"/>
      <c r="M29" s="570" t="str">
        <f>Datos!K193</f>
        <v/>
      </c>
      <c r="P29" s="312"/>
      <c r="Q29" s="312"/>
    </row>
    <row r="30" spans="1:23" ht="16.8" customHeight="1" x14ac:dyDescent="0.3">
      <c r="A30" s="336"/>
      <c r="E30" s="587"/>
      <c r="F30" s="588"/>
      <c r="G30" s="588"/>
      <c r="H30" s="588"/>
      <c r="I30" s="686" t="str">
        <f>Datos!H189</f>
        <v/>
      </c>
      <c r="J30" s="567"/>
      <c r="K30" s="579" t="str">
        <f>Datos!I189</f>
        <v/>
      </c>
      <c r="L30" s="589"/>
      <c r="M30" s="570" t="str">
        <f>Datos!K194</f>
        <v/>
      </c>
      <c r="O30" s="295"/>
    </row>
    <row r="31" spans="1:23" ht="16.8" customHeight="1" x14ac:dyDescent="0.3">
      <c r="A31" s="336"/>
      <c r="E31" s="587"/>
      <c r="F31" s="588"/>
      <c r="G31" s="588"/>
      <c r="H31" s="588"/>
      <c r="I31" s="686" t="str">
        <f>Datos!H190</f>
        <v/>
      </c>
      <c r="J31" s="567"/>
      <c r="K31" s="579" t="str">
        <f>Datos!I190</f>
        <v/>
      </c>
      <c r="L31" s="589"/>
      <c r="M31" s="570" t="str">
        <f>Datos!K195</f>
        <v/>
      </c>
    </row>
    <row r="32" spans="1:23" ht="16.8" customHeight="1" x14ac:dyDescent="0.3">
      <c r="A32" s="336"/>
      <c r="E32" s="673"/>
      <c r="F32" s="588"/>
      <c r="G32" s="588"/>
      <c r="H32" s="588"/>
      <c r="I32" s="686" t="str">
        <f>Datos!H191</f>
        <v/>
      </c>
      <c r="J32" s="674"/>
      <c r="K32" s="579" t="str">
        <f>Datos!I191</f>
        <v/>
      </c>
      <c r="L32" s="589"/>
      <c r="M32" s="676"/>
    </row>
    <row r="33" spans="1:15" ht="16.8" customHeight="1" x14ac:dyDescent="0.3">
      <c r="A33" s="336"/>
      <c r="E33" s="673"/>
      <c r="F33" s="588"/>
      <c r="G33" s="588"/>
      <c r="H33" s="588"/>
      <c r="I33" s="686" t="str">
        <f>Datos!H192</f>
        <v/>
      </c>
      <c r="J33" s="674"/>
      <c r="K33" s="579" t="str">
        <f>Datos!I192</f>
        <v/>
      </c>
      <c r="L33" s="589"/>
      <c r="M33" s="676"/>
    </row>
    <row r="34" spans="1:15" ht="16.8" customHeight="1" x14ac:dyDescent="0.3">
      <c r="A34" s="336"/>
      <c r="E34" s="673"/>
      <c r="F34" s="588"/>
      <c r="G34" s="588"/>
      <c r="H34" s="588"/>
      <c r="I34" s="686" t="str">
        <f>Datos!H193</f>
        <v/>
      </c>
      <c r="J34" s="674"/>
      <c r="K34" s="579" t="str">
        <f>Datos!I193</f>
        <v/>
      </c>
      <c r="L34" s="589"/>
      <c r="M34" s="676"/>
    </row>
    <row r="35" spans="1:15" ht="16.8" customHeight="1" x14ac:dyDescent="0.3">
      <c r="A35" s="336"/>
      <c r="E35" s="673"/>
      <c r="F35" s="588"/>
      <c r="G35" s="588"/>
      <c r="H35" s="588"/>
      <c r="I35" s="686" t="str">
        <f>Datos!H194</f>
        <v/>
      </c>
      <c r="J35" s="674"/>
      <c r="K35" s="579" t="str">
        <f>Datos!I194</f>
        <v/>
      </c>
      <c r="L35" s="589"/>
      <c r="M35" s="676"/>
    </row>
    <row r="36" spans="1:15" ht="16.8" customHeight="1" x14ac:dyDescent="0.3">
      <c r="A36" s="336"/>
      <c r="E36" s="673"/>
      <c r="F36" s="588"/>
      <c r="G36" s="588"/>
      <c r="H36" s="588"/>
      <c r="I36" s="686" t="str">
        <f>Datos!H195</f>
        <v/>
      </c>
      <c r="J36" s="674"/>
      <c r="K36" s="579" t="str">
        <f>Datos!I195</f>
        <v/>
      </c>
      <c r="L36" s="589"/>
      <c r="M36" s="676"/>
    </row>
    <row r="37" spans="1:15" ht="16.8" customHeight="1" x14ac:dyDescent="0.3">
      <c r="A37" s="336"/>
      <c r="E37" s="587"/>
      <c r="F37" s="588"/>
      <c r="G37" s="588"/>
      <c r="H37" s="588"/>
      <c r="I37" s="686" t="str">
        <f>Datos!H196</f>
        <v/>
      </c>
      <c r="J37" s="567"/>
      <c r="K37" s="579" t="str">
        <f>Datos!I196</f>
        <v/>
      </c>
      <c r="L37" s="589"/>
      <c r="M37" s="570" t="str">
        <f>Datos!K196</f>
        <v/>
      </c>
    </row>
    <row r="38" spans="1:15" ht="16.8" customHeight="1" x14ac:dyDescent="0.3">
      <c r="A38" s="361"/>
      <c r="F38" s="320"/>
      <c r="G38" s="320"/>
      <c r="H38" s="320"/>
      <c r="I38" s="320"/>
      <c r="J38" s="320"/>
      <c r="K38" s="320"/>
      <c r="L38" s="320"/>
      <c r="M38" s="585">
        <f>SUM(M23:M37)</f>
        <v>0</v>
      </c>
    </row>
    <row r="39" spans="1:15" ht="16.8" customHeight="1" x14ac:dyDescent="0.3">
      <c r="A39" s="361"/>
      <c r="E39" s="356" t="s">
        <v>625</v>
      </c>
      <c r="F39" s="320"/>
      <c r="G39" s="320"/>
      <c r="H39" s="320"/>
      <c r="I39" s="320"/>
      <c r="J39" s="320"/>
      <c r="K39" s="320"/>
      <c r="L39" s="320"/>
      <c r="M39" s="357"/>
    </row>
    <row r="40" spans="1:15" ht="16.8" customHeight="1" x14ac:dyDescent="0.3">
      <c r="A40" s="361"/>
      <c r="E40" s="358" t="s">
        <v>1091</v>
      </c>
      <c r="F40" s="358"/>
      <c r="G40" s="358"/>
      <c r="H40" s="358"/>
      <c r="I40" s="358"/>
      <c r="J40" s="358"/>
      <c r="K40" s="358"/>
      <c r="L40" s="358"/>
      <c r="M40" s="320"/>
    </row>
    <row r="41" spans="1:15" ht="16.8" customHeight="1" x14ac:dyDescent="0.3">
      <c r="A41" s="361"/>
      <c r="E41" s="772"/>
      <c r="F41" s="772"/>
      <c r="G41" s="772"/>
      <c r="H41" s="772"/>
      <c r="I41" s="772"/>
      <c r="J41" s="772"/>
      <c r="K41" s="772"/>
      <c r="L41" s="772"/>
      <c r="M41" s="772"/>
    </row>
    <row r="42" spans="1:15" ht="16.8" customHeight="1" x14ac:dyDescent="0.3">
      <c r="A42" s="361"/>
      <c r="E42" s="769" t="s">
        <v>549</v>
      </c>
      <c r="F42" s="769"/>
      <c r="G42" s="769"/>
      <c r="H42" s="769"/>
      <c r="I42" s="769"/>
      <c r="J42" s="769"/>
      <c r="K42" s="769"/>
      <c r="L42" s="769"/>
      <c r="M42" s="769"/>
      <c r="N42" s="769"/>
      <c r="O42" s="769"/>
    </row>
    <row r="43" spans="1:15" ht="16.8" customHeight="1" x14ac:dyDescent="0.3">
      <c r="A43" s="361"/>
      <c r="E43" s="329"/>
    </row>
    <row r="44" spans="1:15" ht="16.8" customHeight="1" x14ac:dyDescent="0.3">
      <c r="A44" s="361"/>
      <c r="E44" s="770" t="s">
        <v>453</v>
      </c>
      <c r="F44" s="770" t="s">
        <v>1090</v>
      </c>
      <c r="G44" s="770" t="s">
        <v>814</v>
      </c>
      <c r="H44" s="773" t="s">
        <v>132</v>
      </c>
      <c r="I44" s="774" t="s">
        <v>608</v>
      </c>
      <c r="J44" s="776" t="s">
        <v>205</v>
      </c>
      <c r="K44" s="777"/>
      <c r="L44" s="775" t="s">
        <v>740</v>
      </c>
    </row>
    <row r="45" spans="1:15" ht="16.8" customHeight="1" x14ac:dyDescent="0.3">
      <c r="A45" s="361"/>
      <c r="E45" s="770"/>
      <c r="F45" s="770"/>
      <c r="G45" s="770"/>
      <c r="H45" s="773"/>
      <c r="I45" s="774"/>
      <c r="J45" s="366" t="s">
        <v>26</v>
      </c>
      <c r="K45" s="339" t="s">
        <v>9</v>
      </c>
      <c r="L45" s="775"/>
    </row>
    <row r="46" spans="1:15" ht="16.8" customHeight="1" x14ac:dyDescent="0.3">
      <c r="A46" s="361"/>
      <c r="E46" s="770"/>
      <c r="F46" s="770"/>
      <c r="G46" s="770"/>
      <c r="H46" s="773"/>
      <c r="I46" s="774"/>
      <c r="J46" s="340" t="s">
        <v>547</v>
      </c>
      <c r="K46" s="340" t="s">
        <v>547</v>
      </c>
      <c r="L46" s="775"/>
    </row>
    <row r="47" spans="1:15" ht="16.8" customHeight="1" x14ac:dyDescent="0.3">
      <c r="A47" s="361"/>
      <c r="E47" s="587"/>
      <c r="F47" s="588"/>
      <c r="G47" s="588"/>
      <c r="H47" s="686" t="str">
        <f>Datos!G203</f>
        <v/>
      </c>
      <c r="I47" s="567"/>
      <c r="J47" s="579" t="str">
        <f>Datos!H203</f>
        <v/>
      </c>
      <c r="K47" s="590"/>
      <c r="L47" s="570" t="str">
        <f>Datos!J203</f>
        <v/>
      </c>
    </row>
    <row r="48" spans="1:15" ht="16.8" customHeight="1" x14ac:dyDescent="0.3">
      <c r="A48" s="361"/>
      <c r="E48" s="587"/>
      <c r="F48" s="588"/>
      <c r="G48" s="588"/>
      <c r="H48" s="686" t="str">
        <f>Datos!G204</f>
        <v/>
      </c>
      <c r="I48" s="567"/>
      <c r="J48" s="579" t="str">
        <f>Datos!H204</f>
        <v/>
      </c>
      <c r="K48" s="590"/>
      <c r="L48" s="570" t="str">
        <f>Datos!J204</f>
        <v/>
      </c>
    </row>
    <row r="49" spans="1:16" ht="16.8" customHeight="1" x14ac:dyDescent="0.3">
      <c r="A49" s="361"/>
      <c r="C49" s="290"/>
      <c r="E49" s="587"/>
      <c r="F49" s="588"/>
      <c r="G49" s="588"/>
      <c r="H49" s="686" t="str">
        <f>Datos!G205</f>
        <v/>
      </c>
      <c r="I49" s="567"/>
      <c r="J49" s="579" t="str">
        <f>Datos!H205</f>
        <v/>
      </c>
      <c r="K49" s="590"/>
      <c r="L49" s="570" t="str">
        <f>Datos!J205</f>
        <v/>
      </c>
    </row>
    <row r="50" spans="1:16" ht="16.8" customHeight="1" x14ac:dyDescent="0.3">
      <c r="C50" s="290"/>
      <c r="E50" s="587"/>
      <c r="F50" s="588"/>
      <c r="G50" s="588"/>
      <c r="H50" s="686" t="str">
        <f>Datos!G206</f>
        <v/>
      </c>
      <c r="I50" s="567"/>
      <c r="J50" s="579" t="str">
        <f>Datos!H206</f>
        <v/>
      </c>
      <c r="K50" s="590"/>
      <c r="L50" s="570" t="str">
        <f>Datos!J206</f>
        <v/>
      </c>
    </row>
    <row r="51" spans="1:16" ht="16.8" customHeight="1" x14ac:dyDescent="0.3">
      <c r="C51" s="290"/>
      <c r="E51" s="587"/>
      <c r="F51" s="588"/>
      <c r="G51" s="588"/>
      <c r="H51" s="686" t="str">
        <f>Datos!G207</f>
        <v/>
      </c>
      <c r="I51" s="567"/>
      <c r="J51" s="579" t="str">
        <f>Datos!H207</f>
        <v/>
      </c>
      <c r="K51" s="590"/>
      <c r="L51" s="570" t="str">
        <f>Datos!J207</f>
        <v/>
      </c>
    </row>
    <row r="52" spans="1:16" ht="16.8" customHeight="1" x14ac:dyDescent="0.3">
      <c r="C52" s="290"/>
      <c r="E52" s="673"/>
      <c r="F52" s="588"/>
      <c r="G52" s="588"/>
      <c r="H52" s="686" t="str">
        <f>Datos!G208</f>
        <v/>
      </c>
      <c r="I52" s="674"/>
      <c r="J52" s="675"/>
      <c r="K52" s="677"/>
      <c r="L52" s="676"/>
    </row>
    <row r="53" spans="1:16" ht="16.8" customHeight="1" x14ac:dyDescent="0.3">
      <c r="C53" s="290"/>
      <c r="E53" s="673"/>
      <c r="F53" s="588"/>
      <c r="G53" s="588"/>
      <c r="H53" s="686" t="str">
        <f>Datos!G209</f>
        <v/>
      </c>
      <c r="I53" s="674"/>
      <c r="J53" s="675"/>
      <c r="K53" s="677"/>
      <c r="L53" s="676"/>
    </row>
    <row r="54" spans="1:16" ht="16.8" customHeight="1" x14ac:dyDescent="0.3">
      <c r="C54" s="290"/>
      <c r="E54" s="673"/>
      <c r="F54" s="588"/>
      <c r="G54" s="588"/>
      <c r="H54" s="686" t="str">
        <f>Datos!G210</f>
        <v/>
      </c>
      <c r="I54" s="674"/>
      <c r="J54" s="675"/>
      <c r="K54" s="677"/>
      <c r="L54" s="676"/>
    </row>
    <row r="55" spans="1:16" ht="16.8" customHeight="1" x14ac:dyDescent="0.3">
      <c r="C55" s="290"/>
      <c r="E55" s="673"/>
      <c r="F55" s="588"/>
      <c r="G55" s="588"/>
      <c r="H55" s="686" t="str">
        <f>Datos!G211</f>
        <v/>
      </c>
      <c r="I55" s="674"/>
      <c r="J55" s="675"/>
      <c r="K55" s="677"/>
      <c r="L55" s="676"/>
    </row>
    <row r="56" spans="1:16" ht="16.8" customHeight="1" x14ac:dyDescent="0.3">
      <c r="C56" s="290"/>
      <c r="E56" s="673"/>
      <c r="F56" s="588"/>
      <c r="G56" s="588"/>
      <c r="H56" s="686" t="str">
        <f>Datos!G212</f>
        <v/>
      </c>
      <c r="I56" s="674"/>
      <c r="J56" s="675"/>
      <c r="K56" s="677"/>
      <c r="L56" s="676"/>
    </row>
    <row r="57" spans="1:16" ht="16.8" customHeight="1" x14ac:dyDescent="0.3">
      <c r="C57" s="290"/>
      <c r="E57" s="587"/>
      <c r="F57" s="588"/>
      <c r="G57" s="588"/>
      <c r="H57" s="686" t="str">
        <f>Datos!G213</f>
        <v/>
      </c>
      <c r="I57" s="567"/>
      <c r="J57" s="579" t="str">
        <f>Datos!H213</f>
        <v/>
      </c>
      <c r="K57" s="590"/>
      <c r="L57" s="570" t="str">
        <f>Datos!J213</f>
        <v/>
      </c>
      <c r="O57" s="320"/>
      <c r="P57" s="320"/>
    </row>
    <row r="58" spans="1:16" ht="16.8" customHeight="1" x14ac:dyDescent="0.3">
      <c r="C58" s="290"/>
      <c r="E58" s="587"/>
      <c r="F58" s="588"/>
      <c r="G58" s="588"/>
      <c r="H58" s="686" t="str">
        <f>Datos!G214</f>
        <v/>
      </c>
      <c r="I58" s="567"/>
      <c r="J58" s="579" t="str">
        <f>Datos!H214</f>
        <v/>
      </c>
      <c r="K58" s="590"/>
      <c r="L58" s="570" t="str">
        <f>Datos!J214</f>
        <v/>
      </c>
      <c r="O58" s="320"/>
      <c r="P58" s="320"/>
    </row>
    <row r="59" spans="1:16" ht="16.8" customHeight="1" x14ac:dyDescent="0.3">
      <c r="E59" s="587"/>
      <c r="F59" s="588"/>
      <c r="G59" s="588"/>
      <c r="H59" s="686" t="str">
        <f>Datos!G215</f>
        <v/>
      </c>
      <c r="I59" s="567"/>
      <c r="J59" s="579" t="str">
        <f>Datos!H215</f>
        <v/>
      </c>
      <c r="K59" s="590"/>
      <c r="L59" s="570" t="str">
        <f>Datos!J215</f>
        <v/>
      </c>
      <c r="O59" s="320"/>
      <c r="P59" s="320"/>
    </row>
    <row r="60" spans="1:16" ht="16.8" customHeight="1" x14ac:dyDescent="0.3">
      <c r="E60" s="587"/>
      <c r="F60" s="588"/>
      <c r="G60" s="588"/>
      <c r="H60" s="686" t="str">
        <f>Datos!G216</f>
        <v/>
      </c>
      <c r="I60" s="567"/>
      <c r="J60" s="579" t="str">
        <f>Datos!H216</f>
        <v/>
      </c>
      <c r="K60" s="590"/>
      <c r="L60" s="570" t="str">
        <f>Datos!J216</f>
        <v/>
      </c>
    </row>
    <row r="61" spans="1:16" ht="16.8" customHeight="1" x14ac:dyDescent="0.3">
      <c r="E61" s="587"/>
      <c r="F61" s="588"/>
      <c r="G61" s="588"/>
      <c r="H61" s="686" t="str">
        <f>Datos!G217</f>
        <v/>
      </c>
      <c r="I61" s="567"/>
      <c r="J61" s="579" t="str">
        <f>Datos!H217</f>
        <v/>
      </c>
      <c r="K61" s="590"/>
      <c r="L61" s="570" t="str">
        <f>Datos!J217</f>
        <v/>
      </c>
    </row>
    <row r="62" spans="1:16" ht="16.8" customHeight="1" x14ac:dyDescent="0.3">
      <c r="F62" s="320"/>
      <c r="G62" s="320"/>
      <c r="H62" s="320"/>
      <c r="J62" s="320"/>
      <c r="K62" s="320"/>
      <c r="L62" s="585">
        <f>SUM(L47:L61)</f>
        <v>0</v>
      </c>
    </row>
    <row r="63" spans="1:16" ht="16.8" customHeight="1" x14ac:dyDescent="0.3">
      <c r="E63" s="356" t="s">
        <v>625</v>
      </c>
      <c r="F63" s="320"/>
      <c r="G63" s="320"/>
      <c r="H63" s="320"/>
      <c r="I63" s="320"/>
      <c r="J63" s="320"/>
      <c r="K63" s="320"/>
      <c r="L63" s="320"/>
    </row>
    <row r="64" spans="1:16" ht="16.8" customHeight="1" x14ac:dyDescent="0.3">
      <c r="E64" s="358" t="s">
        <v>1112</v>
      </c>
      <c r="F64" s="320"/>
      <c r="G64" s="320"/>
      <c r="H64" s="320"/>
      <c r="I64" s="320"/>
      <c r="J64" s="320"/>
      <c r="K64" s="320"/>
      <c r="L64" s="320"/>
    </row>
    <row r="65" spans="5:15" ht="16.8" customHeight="1" x14ac:dyDescent="0.3">
      <c r="E65" s="772"/>
      <c r="F65" s="772"/>
      <c r="G65" s="772"/>
      <c r="H65" s="772"/>
      <c r="I65" s="772"/>
      <c r="J65" s="772"/>
      <c r="K65" s="772"/>
      <c r="L65" s="772"/>
      <c r="M65" s="772"/>
    </row>
    <row r="66" spans="5:15" ht="16.8" customHeight="1" x14ac:dyDescent="0.3">
      <c r="E66" s="769" t="s">
        <v>550</v>
      </c>
      <c r="F66" s="769"/>
      <c r="G66" s="769"/>
      <c r="H66" s="769"/>
      <c r="I66" s="769"/>
      <c r="J66" s="769"/>
      <c r="K66" s="769"/>
      <c r="L66" s="769"/>
      <c r="M66" s="769"/>
      <c r="N66" s="769"/>
      <c r="O66" s="769"/>
    </row>
    <row r="67" spans="5:15" ht="16.8" customHeight="1" x14ac:dyDescent="0.3">
      <c r="E67" s="329"/>
      <c r="F67" s="321"/>
      <c r="G67" s="321"/>
      <c r="H67" s="321"/>
      <c r="I67" s="321"/>
      <c r="J67" s="321"/>
      <c r="K67" s="321"/>
      <c r="L67" s="321"/>
      <c r="M67" s="321"/>
    </row>
    <row r="68" spans="5:15" ht="16.8" customHeight="1" x14ac:dyDescent="0.3">
      <c r="E68" s="770" t="s">
        <v>30</v>
      </c>
      <c r="F68" s="773" t="s">
        <v>1093</v>
      </c>
      <c r="G68" s="773" t="s">
        <v>555</v>
      </c>
      <c r="H68" s="773" t="s">
        <v>132</v>
      </c>
      <c r="I68" s="774" t="s">
        <v>608</v>
      </c>
      <c r="J68" s="776" t="s">
        <v>205</v>
      </c>
      <c r="K68" s="777"/>
      <c r="L68" s="775" t="s">
        <v>678</v>
      </c>
    </row>
    <row r="69" spans="5:15" ht="16.8" customHeight="1" x14ac:dyDescent="0.3">
      <c r="E69" s="770"/>
      <c r="F69" s="773"/>
      <c r="G69" s="773"/>
      <c r="H69" s="773"/>
      <c r="I69" s="774"/>
      <c r="J69" s="366" t="s">
        <v>26</v>
      </c>
      <c r="K69" s="339" t="s">
        <v>9</v>
      </c>
      <c r="L69" s="775"/>
    </row>
    <row r="70" spans="5:15" ht="16.8" customHeight="1" x14ac:dyDescent="0.3">
      <c r="E70" s="770"/>
      <c r="F70" s="773"/>
      <c r="G70" s="773"/>
      <c r="H70" s="773"/>
      <c r="I70" s="774"/>
      <c r="J70" s="340" t="s">
        <v>547</v>
      </c>
      <c r="K70" s="340" t="s">
        <v>547</v>
      </c>
      <c r="L70" s="775"/>
    </row>
    <row r="71" spans="5:15" ht="16.8" customHeight="1" x14ac:dyDescent="0.3">
      <c r="E71" s="587"/>
      <c r="F71" s="588"/>
      <c r="G71" s="588"/>
      <c r="H71" s="686" t="str">
        <f>Datos!G224</f>
        <v/>
      </c>
      <c r="I71" s="567"/>
      <c r="J71" s="579" t="str">
        <f>Datos!H224</f>
        <v/>
      </c>
      <c r="K71" s="590"/>
      <c r="L71" s="570" t="str">
        <f>Datos!J224</f>
        <v/>
      </c>
    </row>
    <row r="72" spans="5:15" ht="16.8" customHeight="1" x14ac:dyDescent="0.3">
      <c r="E72" s="587"/>
      <c r="F72" s="588"/>
      <c r="G72" s="588"/>
      <c r="H72" s="686" t="str">
        <f>Datos!G225</f>
        <v/>
      </c>
      <c r="I72" s="567"/>
      <c r="J72" s="579" t="str">
        <f>Datos!H225</f>
        <v/>
      </c>
      <c r="K72" s="590"/>
      <c r="L72" s="570" t="str">
        <f>Datos!J225</f>
        <v/>
      </c>
    </row>
    <row r="73" spans="5:15" ht="16.8" customHeight="1" x14ac:dyDescent="0.3">
      <c r="E73" s="587"/>
      <c r="F73" s="588"/>
      <c r="G73" s="588"/>
      <c r="H73" s="686" t="str">
        <f>Datos!G226</f>
        <v/>
      </c>
      <c r="I73" s="567"/>
      <c r="J73" s="579" t="str">
        <f>Datos!H226</f>
        <v/>
      </c>
      <c r="K73" s="590"/>
      <c r="L73" s="570" t="str">
        <f>Datos!J226</f>
        <v/>
      </c>
    </row>
    <row r="74" spans="5:15" ht="16.8" customHeight="1" x14ac:dyDescent="0.3">
      <c r="E74" s="587"/>
      <c r="F74" s="588"/>
      <c r="G74" s="588"/>
      <c r="H74" s="686" t="str">
        <f>Datos!G227</f>
        <v/>
      </c>
      <c r="I74" s="567"/>
      <c r="J74" s="579" t="str">
        <f>Datos!H227</f>
        <v/>
      </c>
      <c r="K74" s="590"/>
      <c r="L74" s="570" t="str">
        <f>Datos!J227</f>
        <v/>
      </c>
    </row>
    <row r="75" spans="5:15" ht="16.8" customHeight="1" x14ac:dyDescent="0.3">
      <c r="E75" s="587"/>
      <c r="F75" s="588"/>
      <c r="G75" s="588"/>
      <c r="H75" s="686" t="str">
        <f>Datos!G228</f>
        <v/>
      </c>
      <c r="I75" s="567"/>
      <c r="J75" s="579" t="str">
        <f>Datos!H228</f>
        <v/>
      </c>
      <c r="K75" s="590"/>
      <c r="L75" s="570" t="str">
        <f>Datos!J228</f>
        <v/>
      </c>
    </row>
    <row r="76" spans="5:15" ht="16.8" customHeight="1" x14ac:dyDescent="0.3">
      <c r="E76" s="587"/>
      <c r="F76" s="588"/>
      <c r="G76" s="588"/>
      <c r="H76" s="686" t="str">
        <f>Datos!G229</f>
        <v/>
      </c>
      <c r="I76" s="567"/>
      <c r="J76" s="579" t="str">
        <f>Datos!H229</f>
        <v/>
      </c>
      <c r="K76" s="590"/>
      <c r="L76" s="570" t="str">
        <f>Datos!J229</f>
        <v/>
      </c>
    </row>
    <row r="77" spans="5:15" ht="16.8" customHeight="1" x14ac:dyDescent="0.3">
      <c r="E77" s="587"/>
      <c r="F77" s="588"/>
      <c r="G77" s="588"/>
      <c r="H77" s="686" t="str">
        <f>Datos!G230</f>
        <v/>
      </c>
      <c r="I77" s="567"/>
      <c r="J77" s="579" t="str">
        <f>Datos!H230</f>
        <v/>
      </c>
      <c r="K77" s="590"/>
      <c r="L77" s="570" t="str">
        <f>Datos!J230</f>
        <v/>
      </c>
    </row>
    <row r="78" spans="5:15" ht="16.8" customHeight="1" x14ac:dyDescent="0.3">
      <c r="E78" s="587"/>
      <c r="F78" s="588"/>
      <c r="G78" s="588"/>
      <c r="H78" s="686" t="str">
        <f>Datos!G231</f>
        <v/>
      </c>
      <c r="I78" s="567"/>
      <c r="J78" s="579" t="str">
        <f>Datos!H231</f>
        <v/>
      </c>
      <c r="K78" s="590"/>
      <c r="L78" s="570" t="str">
        <f>Datos!J231</f>
        <v/>
      </c>
    </row>
    <row r="79" spans="5:15" ht="16.8" customHeight="1" x14ac:dyDescent="0.3">
      <c r="E79" s="587"/>
      <c r="F79" s="588"/>
      <c r="G79" s="588"/>
      <c r="H79" s="686" t="str">
        <f>Datos!G232</f>
        <v/>
      </c>
      <c r="I79" s="567"/>
      <c r="J79" s="579" t="str">
        <f>Datos!H232</f>
        <v/>
      </c>
      <c r="K79" s="590"/>
      <c r="L79" s="570" t="str">
        <f>Datos!J232</f>
        <v/>
      </c>
    </row>
    <row r="80" spans="5:15" ht="16.8" customHeight="1" x14ac:dyDescent="0.3">
      <c r="E80" s="587"/>
      <c r="F80" s="588"/>
      <c r="G80" s="588"/>
      <c r="H80" s="686" t="str">
        <f>Datos!G233</f>
        <v/>
      </c>
      <c r="I80" s="567"/>
      <c r="J80" s="579" t="str">
        <f>Datos!H233</f>
        <v/>
      </c>
      <c r="K80" s="590"/>
      <c r="L80" s="570" t="str">
        <f>Datos!J233</f>
        <v/>
      </c>
    </row>
    <row r="81" spans="5:13" ht="16.8" customHeight="1" x14ac:dyDescent="0.3">
      <c r="F81" s="320"/>
      <c r="G81" s="320"/>
      <c r="I81" s="320"/>
      <c r="J81" s="320"/>
      <c r="K81" s="320"/>
      <c r="L81" s="585">
        <f>SUM(L71:L80)</f>
        <v>0</v>
      </c>
    </row>
    <row r="82" spans="5:13" ht="16.8" customHeight="1" x14ac:dyDescent="0.3">
      <c r="E82" s="356" t="s">
        <v>763</v>
      </c>
      <c r="F82" s="320"/>
      <c r="G82" s="320"/>
      <c r="H82" s="320"/>
      <c r="I82" s="320"/>
      <c r="J82" s="320"/>
      <c r="K82" s="320"/>
      <c r="L82" s="320"/>
    </row>
    <row r="83" spans="5:13" ht="16.8" customHeight="1" x14ac:dyDescent="0.3">
      <c r="E83" s="358" t="s">
        <v>1092</v>
      </c>
      <c r="F83" s="359"/>
      <c r="G83" s="359"/>
      <c r="H83" s="359"/>
      <c r="I83" s="359"/>
      <c r="J83" s="359"/>
      <c r="K83" s="359"/>
      <c r="L83" s="359"/>
      <c r="M83" s="357"/>
    </row>
    <row r="84" spans="5:13" ht="16.8" customHeight="1" x14ac:dyDescent="0.3">
      <c r="E84" s="359"/>
      <c r="F84" s="359"/>
      <c r="G84" s="359"/>
      <c r="H84" s="359"/>
      <c r="I84" s="359"/>
      <c r="J84" s="359"/>
      <c r="K84" s="359"/>
      <c r="L84" s="359"/>
      <c r="M84" s="357"/>
    </row>
    <row r="85" spans="5:13" ht="16.8" customHeight="1" x14ac:dyDescent="0.3">
      <c r="E85" s="359"/>
      <c r="F85" s="359"/>
      <c r="G85" s="359"/>
      <c r="H85" s="359"/>
      <c r="I85" s="359"/>
      <c r="J85" s="359"/>
      <c r="K85" s="359"/>
      <c r="L85" s="359"/>
      <c r="M85" s="357"/>
    </row>
    <row r="86" spans="5:13" ht="16.8" customHeight="1" x14ac:dyDescent="0.3">
      <c r="E86" s="359"/>
      <c r="F86" s="359"/>
      <c r="G86" s="359"/>
      <c r="H86" s="359"/>
      <c r="I86" s="359"/>
      <c r="J86" s="359"/>
      <c r="K86" s="359"/>
      <c r="L86" s="359"/>
      <c r="M86" s="357"/>
    </row>
    <row r="87" spans="5:13" ht="16.8" customHeight="1" x14ac:dyDescent="0.3">
      <c r="E87" s="359"/>
      <c r="F87" s="359"/>
      <c r="G87" s="359"/>
      <c r="H87" s="359"/>
      <c r="I87" s="359"/>
      <c r="J87" s="359"/>
      <c r="K87" s="359"/>
      <c r="L87" s="359"/>
      <c r="M87" s="357"/>
    </row>
    <row r="88" spans="5:13" ht="16.8" customHeight="1" x14ac:dyDescent="0.3">
      <c r="E88" s="359"/>
      <c r="F88" s="359"/>
      <c r="G88" s="359"/>
      <c r="H88" s="359"/>
      <c r="I88" s="359"/>
      <c r="J88" s="359"/>
      <c r="K88" s="359"/>
      <c r="L88" s="359"/>
      <c r="M88" s="357"/>
    </row>
    <row r="89" spans="5:13" ht="16.8" customHeight="1" x14ac:dyDescent="0.3">
      <c r="E89" s="359"/>
      <c r="F89" s="359"/>
      <c r="G89" s="359"/>
      <c r="H89" s="359"/>
      <c r="I89" s="359"/>
      <c r="J89" s="359"/>
      <c r="K89" s="359"/>
      <c r="L89" s="359"/>
      <c r="M89" s="360"/>
    </row>
    <row r="90" spans="5:13" ht="16.8" customHeight="1" x14ac:dyDescent="0.3">
      <c r="E90" s="359"/>
      <c r="F90" s="359"/>
      <c r="G90" s="359"/>
      <c r="H90" s="359"/>
      <c r="I90" s="359"/>
      <c r="J90" s="359"/>
      <c r="K90" s="359"/>
      <c r="L90" s="359"/>
    </row>
    <row r="91" spans="5:13" ht="16.8" customHeight="1" x14ac:dyDescent="0.3">
      <c r="E91" s="359"/>
      <c r="F91" s="359"/>
      <c r="G91" s="359"/>
      <c r="H91" s="359"/>
      <c r="I91" s="359"/>
      <c r="J91" s="359"/>
      <c r="K91" s="359"/>
      <c r="L91" s="359"/>
    </row>
    <row r="92" spans="5:13" ht="16.8" customHeight="1" x14ac:dyDescent="0.3">
      <c r="E92" s="359"/>
      <c r="F92" s="359"/>
      <c r="G92" s="359"/>
      <c r="H92" s="359"/>
      <c r="I92" s="359"/>
      <c r="J92" s="359"/>
      <c r="K92" s="359"/>
      <c r="L92" s="359"/>
    </row>
    <row r="93" spans="5:13" ht="16.8" customHeight="1" x14ac:dyDescent="0.3">
      <c r="E93" s="359"/>
      <c r="F93" s="359"/>
      <c r="G93" s="359"/>
      <c r="H93" s="359"/>
      <c r="I93" s="359"/>
      <c r="J93" s="359"/>
      <c r="K93" s="359"/>
      <c r="L93" s="359"/>
    </row>
    <row r="94" spans="5:13" ht="16.8" customHeight="1" x14ac:dyDescent="0.3">
      <c r="E94" s="359"/>
      <c r="F94" s="359"/>
      <c r="G94" s="359"/>
      <c r="H94" s="359"/>
      <c r="I94" s="359"/>
      <c r="J94" s="359"/>
      <c r="K94" s="359"/>
      <c r="L94" s="359"/>
    </row>
    <row r="95" spans="5:13" ht="16.8" customHeight="1" x14ac:dyDescent="0.3">
      <c r="E95" s="359"/>
      <c r="F95" s="359"/>
      <c r="G95" s="359"/>
      <c r="H95" s="359"/>
      <c r="I95" s="359"/>
      <c r="J95" s="359"/>
      <c r="K95" s="359"/>
      <c r="L95" s="359"/>
    </row>
    <row r="96" spans="5:13" ht="16.8" customHeight="1" x14ac:dyDescent="0.3">
      <c r="E96" s="359"/>
      <c r="F96" s="359"/>
      <c r="G96" s="359"/>
      <c r="H96" s="359"/>
      <c r="I96" s="359"/>
      <c r="J96" s="359"/>
      <c r="K96" s="359"/>
      <c r="L96" s="359"/>
    </row>
    <row r="97" spans="1:90" ht="16.8" customHeight="1" x14ac:dyDescent="0.3">
      <c r="E97" s="359"/>
      <c r="F97" s="359"/>
      <c r="G97" s="359"/>
      <c r="H97" s="359"/>
      <c r="I97" s="359"/>
      <c r="J97" s="359"/>
      <c r="K97" s="359"/>
      <c r="L97" s="359"/>
    </row>
    <row r="98" spans="1:90" ht="16.8" customHeight="1" x14ac:dyDescent="0.3">
      <c r="E98" s="359"/>
      <c r="F98" s="359"/>
      <c r="G98" s="359"/>
      <c r="H98" s="359"/>
      <c r="I98" s="359"/>
      <c r="J98" s="359"/>
      <c r="K98" s="359"/>
      <c r="L98" s="359"/>
    </row>
    <row r="99" spans="1:90" ht="16.8" customHeight="1" x14ac:dyDescent="0.3">
      <c r="E99" s="359"/>
      <c r="F99" s="359"/>
      <c r="G99" s="359"/>
      <c r="H99" s="359"/>
      <c r="I99" s="359"/>
      <c r="J99" s="359"/>
      <c r="K99" s="359"/>
      <c r="L99" s="359"/>
    </row>
    <row r="100" spans="1:90" ht="16.8" customHeight="1" x14ac:dyDescent="0.3">
      <c r="E100" s="359"/>
      <c r="F100" s="359"/>
      <c r="G100" s="359"/>
      <c r="H100" s="359"/>
      <c r="I100" s="359"/>
      <c r="J100" s="359"/>
      <c r="K100" s="359"/>
      <c r="L100" s="359"/>
    </row>
    <row r="101" spans="1:90" ht="16.8" customHeight="1" x14ac:dyDescent="0.3">
      <c r="E101" s="359"/>
      <c r="F101" s="359"/>
      <c r="G101" s="359"/>
      <c r="H101" s="359"/>
      <c r="I101" s="359"/>
      <c r="J101" s="359"/>
      <c r="K101" s="359"/>
      <c r="L101" s="359"/>
    </row>
    <row r="102" spans="1:90" ht="16.8" customHeight="1" x14ac:dyDescent="0.3"/>
    <row r="103" spans="1:90" ht="16.8" customHeight="1" x14ac:dyDescent="0.3"/>
    <row r="104" spans="1:90" ht="16.8" customHeight="1" x14ac:dyDescent="0.3"/>
    <row r="105" spans="1:90" ht="16.8" customHeight="1" x14ac:dyDescent="0.3"/>
    <row r="106" spans="1:90" ht="16.8" customHeight="1" x14ac:dyDescent="0.3"/>
    <row r="107" spans="1:90" ht="16.8" customHeight="1" x14ac:dyDescent="0.3"/>
    <row r="108" spans="1:90" ht="16.8" customHeight="1" x14ac:dyDescent="0.3"/>
    <row r="109" spans="1:90" s="312" customFormat="1" ht="16.8" customHeight="1" x14ac:dyDescent="0.3">
      <c r="A109" s="177"/>
      <c r="B109" s="308"/>
      <c r="C109" s="289"/>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row>
    <row r="110" spans="1:90" s="312" customFormat="1" ht="16.8" customHeight="1" x14ac:dyDescent="0.3">
      <c r="A110" s="177"/>
      <c r="B110" s="308"/>
      <c r="C110" s="289"/>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row>
    <row r="111" spans="1:90" s="312" customFormat="1" ht="16.8" customHeight="1" x14ac:dyDescent="0.3">
      <c r="A111" s="177"/>
      <c r="B111" s="308"/>
      <c r="C111" s="289"/>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row>
    <row r="112" spans="1:90" s="312" customFormat="1" ht="16.8" customHeight="1" x14ac:dyDescent="0.3">
      <c r="A112" s="177"/>
      <c r="B112" s="308"/>
      <c r="C112" s="289"/>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row>
    <row r="113" spans="1:90" s="312" customFormat="1" ht="16.8" customHeight="1" x14ac:dyDescent="0.3">
      <c r="A113" s="177"/>
      <c r="B113" s="308"/>
      <c r="C113" s="289"/>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row>
    <row r="114" spans="1:90" s="312" customFormat="1" ht="16.8" customHeight="1" x14ac:dyDescent="0.3">
      <c r="A114" s="177"/>
      <c r="B114" s="308"/>
      <c r="C114" s="289"/>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row>
    <row r="115" spans="1:90" s="312" customFormat="1" ht="16.8" customHeight="1" x14ac:dyDescent="0.3">
      <c r="A115" s="177"/>
      <c r="B115" s="308"/>
      <c r="C115" s="289"/>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row>
    <row r="116" spans="1:90" s="312" customFormat="1" ht="16.8" customHeight="1" x14ac:dyDescent="0.3">
      <c r="A116" s="177"/>
      <c r="B116" s="308"/>
      <c r="C116" s="289"/>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row>
    <row r="117" spans="1:90" s="312" customFormat="1" ht="16.8" customHeight="1" x14ac:dyDescent="0.3">
      <c r="A117" s="177"/>
      <c r="B117" s="308"/>
      <c r="C117" s="289"/>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row>
    <row r="118" spans="1:90" s="312" customFormat="1" ht="16.8" customHeight="1" x14ac:dyDescent="0.3">
      <c r="A118" s="177"/>
      <c r="B118" s="308"/>
      <c r="C118" s="289"/>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c r="CL118" s="290"/>
    </row>
    <row r="119" spans="1:90" s="312" customFormat="1" ht="16.8" customHeight="1" x14ac:dyDescent="0.3">
      <c r="A119" s="177"/>
      <c r="B119" s="308"/>
      <c r="C119" s="289"/>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row>
    <row r="120" spans="1:90" s="312" customFormat="1" ht="16.8" customHeight="1" x14ac:dyDescent="0.3">
      <c r="A120" s="177"/>
      <c r="B120" s="308"/>
      <c r="C120" s="289"/>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c r="CL120" s="290"/>
    </row>
    <row r="121" spans="1:90" s="312" customFormat="1" ht="16.8" customHeight="1" x14ac:dyDescent="0.3">
      <c r="A121" s="177"/>
      <c r="B121" s="308"/>
      <c r="C121" s="289"/>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c r="CL121" s="290"/>
    </row>
    <row r="122" spans="1:90" s="312" customFormat="1" ht="16.8" customHeight="1" x14ac:dyDescent="0.3">
      <c r="A122" s="177"/>
      <c r="B122" s="308"/>
      <c r="C122" s="289"/>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c r="CL122" s="290"/>
    </row>
    <row r="123" spans="1:90" s="312" customFormat="1" ht="16.8" customHeight="1" x14ac:dyDescent="0.3">
      <c r="A123" s="177"/>
      <c r="B123" s="308"/>
      <c r="C123" s="289"/>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row>
    <row r="124" spans="1:90" s="312" customFormat="1" ht="16.8" customHeight="1" x14ac:dyDescent="0.3">
      <c r="A124" s="177"/>
      <c r="B124" s="308"/>
      <c r="C124" s="289"/>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row>
    <row r="125" spans="1:90" s="312" customFormat="1" ht="16.8" customHeight="1" x14ac:dyDescent="0.3">
      <c r="A125" s="177"/>
      <c r="B125" s="308"/>
      <c r="C125" s="289"/>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row>
    <row r="126" spans="1:90" s="312" customFormat="1" ht="16.8" customHeight="1" x14ac:dyDescent="0.3">
      <c r="A126" s="177"/>
      <c r="B126" s="308"/>
      <c r="C126" s="289"/>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row>
    <row r="127" spans="1:90" s="312" customFormat="1" ht="16.8" customHeight="1" x14ac:dyDescent="0.3">
      <c r="A127" s="177"/>
      <c r="B127" s="308"/>
      <c r="C127" s="289"/>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c r="BE127" s="290"/>
      <c r="BF127" s="290"/>
      <c r="BG127" s="290"/>
      <c r="BH127" s="290"/>
      <c r="BI127" s="290"/>
      <c r="BJ127" s="290"/>
      <c r="BK127" s="290"/>
      <c r="BL127" s="290"/>
      <c r="BM127" s="290"/>
      <c r="BN127" s="290"/>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c r="CL127" s="290"/>
    </row>
    <row r="128" spans="1:90" s="312" customFormat="1" ht="16.8" customHeight="1" x14ac:dyDescent="0.3">
      <c r="A128" s="177"/>
      <c r="B128" s="308"/>
      <c r="C128" s="289"/>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row>
    <row r="129" spans="1:90" s="312" customFormat="1" ht="16.8" customHeight="1" x14ac:dyDescent="0.3">
      <c r="A129" s="177"/>
      <c r="B129" s="308"/>
      <c r="C129" s="289"/>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c r="CL129" s="290"/>
    </row>
    <row r="130" spans="1:90" s="312" customFormat="1" ht="16.8" customHeight="1" x14ac:dyDescent="0.3">
      <c r="A130" s="177"/>
      <c r="B130" s="308"/>
      <c r="C130" s="289"/>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0"/>
      <c r="BH130" s="290"/>
      <c r="BI130" s="290"/>
      <c r="BJ130" s="290"/>
      <c r="BK130" s="290"/>
      <c r="BL130" s="290"/>
      <c r="BM130" s="290"/>
      <c r="BN130" s="290"/>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c r="CL130" s="290"/>
    </row>
    <row r="131" spans="1:90" s="312" customFormat="1" ht="16.8" customHeight="1" x14ac:dyDescent="0.3">
      <c r="A131" s="177"/>
      <c r="B131" s="308"/>
      <c r="C131" s="289"/>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row>
    <row r="132" spans="1:90" s="312" customFormat="1" ht="16.8" customHeight="1" x14ac:dyDescent="0.3">
      <c r="A132" s="177"/>
      <c r="B132" s="308"/>
      <c r="C132" s="289"/>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row>
    <row r="133" spans="1:90" s="312" customFormat="1" ht="16.8" customHeight="1" x14ac:dyDescent="0.3">
      <c r="A133" s="177"/>
      <c r="B133" s="308"/>
      <c r="C133" s="289"/>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row>
    <row r="134" spans="1:90" s="312" customFormat="1" ht="16.8" customHeight="1" x14ac:dyDescent="0.3">
      <c r="A134" s="177"/>
      <c r="B134" s="308"/>
      <c r="C134" s="289"/>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row>
    <row r="135" spans="1:90" s="312" customFormat="1" ht="16.8" customHeight="1" x14ac:dyDescent="0.3">
      <c r="A135" s="177"/>
      <c r="B135" s="308"/>
      <c r="C135" s="289"/>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row>
    <row r="136" spans="1:90" s="312" customFormat="1" ht="16.8" customHeight="1" x14ac:dyDescent="0.3">
      <c r="A136" s="177"/>
      <c r="B136" s="308"/>
      <c r="C136" s="289"/>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row>
    <row r="137" spans="1:90" s="312" customFormat="1" ht="16.8" customHeight="1" x14ac:dyDescent="0.3">
      <c r="A137" s="177"/>
      <c r="B137" s="308"/>
      <c r="C137" s="289"/>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row>
    <row r="138" spans="1:90" s="312" customFormat="1" ht="16.8" customHeight="1" x14ac:dyDescent="0.3">
      <c r="A138" s="177"/>
      <c r="B138" s="308"/>
      <c r="C138" s="289"/>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row>
    <row r="139" spans="1:90" s="312" customFormat="1" ht="16.8" customHeight="1" x14ac:dyDescent="0.3">
      <c r="A139" s="177"/>
      <c r="B139" s="308"/>
      <c r="C139" s="289"/>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row>
    <row r="140" spans="1:90" s="312" customFormat="1" ht="16.8" customHeight="1" x14ac:dyDescent="0.3">
      <c r="A140" s="177"/>
      <c r="B140" s="308"/>
      <c r="C140" s="289"/>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row>
    <row r="141" spans="1:90" s="312" customFormat="1" ht="16.8" customHeight="1" x14ac:dyDescent="0.3">
      <c r="A141" s="177"/>
      <c r="B141" s="308"/>
      <c r="C141" s="289"/>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row>
    <row r="142" spans="1:90" s="312" customFormat="1" ht="16.8" customHeight="1" x14ac:dyDescent="0.3">
      <c r="A142" s="177"/>
      <c r="B142" s="308"/>
      <c r="C142" s="289"/>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row>
    <row r="143" spans="1:90" s="312" customFormat="1" ht="16.8" customHeight="1" x14ac:dyDescent="0.3">
      <c r="A143" s="177"/>
      <c r="B143" s="308"/>
      <c r="C143" s="289"/>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row>
    <row r="144" spans="1:90" s="312" customFormat="1" ht="16.8" customHeight="1" x14ac:dyDescent="0.3">
      <c r="A144" s="177"/>
      <c r="B144" s="308"/>
      <c r="C144" s="289"/>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row>
    <row r="145" spans="1:90" s="312" customFormat="1" ht="16.8" customHeight="1" x14ac:dyDescent="0.3">
      <c r="A145" s="177"/>
      <c r="B145" s="308"/>
      <c r="C145" s="289"/>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row>
    <row r="146" spans="1:90" s="312" customFormat="1" ht="16.8" customHeight="1" x14ac:dyDescent="0.3">
      <c r="A146" s="177"/>
      <c r="B146" s="308"/>
      <c r="C146" s="289"/>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row>
    <row r="147" spans="1:90" s="312" customFormat="1" ht="16.8" customHeight="1" x14ac:dyDescent="0.3">
      <c r="A147" s="177"/>
      <c r="B147" s="308"/>
      <c r="C147" s="289"/>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c r="CL147" s="290"/>
    </row>
    <row r="148" spans="1:90" s="312" customFormat="1" ht="16.8" customHeight="1" x14ac:dyDescent="0.3">
      <c r="A148" s="177"/>
      <c r="B148" s="308"/>
      <c r="C148" s="289"/>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90"/>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c r="CL148" s="290"/>
    </row>
    <row r="149" spans="1:90" s="312" customFormat="1" ht="16.8" customHeight="1" x14ac:dyDescent="0.3">
      <c r="A149" s="177"/>
      <c r="B149" s="308"/>
      <c r="C149" s="289"/>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c r="CL149" s="290"/>
    </row>
    <row r="150" spans="1:90" s="312" customFormat="1" ht="16.8" customHeight="1" x14ac:dyDescent="0.3">
      <c r="A150" s="177"/>
      <c r="B150" s="308"/>
      <c r="C150" s="289"/>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c r="CL150" s="290"/>
    </row>
    <row r="151" spans="1:90" s="312" customFormat="1" ht="16.8" customHeight="1" x14ac:dyDescent="0.3">
      <c r="A151" s="177"/>
      <c r="B151" s="308"/>
      <c r="C151" s="289"/>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c r="CL151" s="290"/>
    </row>
    <row r="152" spans="1:90" s="312" customFormat="1" ht="16.8" customHeight="1" x14ac:dyDescent="0.3">
      <c r="A152" s="177"/>
      <c r="B152" s="308"/>
      <c r="C152" s="289"/>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c r="CL152" s="290"/>
    </row>
    <row r="153" spans="1:90" s="312" customFormat="1" ht="16.8" customHeight="1" x14ac:dyDescent="0.3">
      <c r="A153" s="177"/>
      <c r="B153" s="308"/>
      <c r="C153" s="289"/>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c r="CL153" s="290"/>
    </row>
    <row r="154" spans="1:90" s="312" customFormat="1" ht="16.8" customHeight="1" x14ac:dyDescent="0.3">
      <c r="A154" s="177"/>
      <c r="B154" s="308"/>
      <c r="C154" s="289"/>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c r="CL154" s="290"/>
    </row>
    <row r="155" spans="1:90" s="312" customFormat="1" ht="16.8" customHeight="1" x14ac:dyDescent="0.3">
      <c r="A155" s="177"/>
      <c r="B155" s="308"/>
      <c r="C155" s="289"/>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c r="CL155" s="290"/>
    </row>
    <row r="156" spans="1:90" s="312" customFormat="1" ht="16.8" customHeight="1" x14ac:dyDescent="0.3">
      <c r="A156" s="177"/>
      <c r="B156" s="308"/>
      <c r="C156" s="289"/>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c r="CL156" s="290"/>
    </row>
    <row r="157" spans="1:90" s="312" customFormat="1" ht="16.8" customHeight="1" x14ac:dyDescent="0.3">
      <c r="A157" s="177"/>
      <c r="B157" s="308"/>
      <c r="C157" s="289"/>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c r="CL157" s="290"/>
    </row>
    <row r="158" spans="1:90" s="312" customFormat="1" ht="16.8" customHeight="1" x14ac:dyDescent="0.3">
      <c r="A158" s="177"/>
      <c r="B158" s="308"/>
      <c r="C158" s="289"/>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c r="BE158" s="290"/>
      <c r="BF158" s="290"/>
      <c r="BG158" s="290"/>
      <c r="BH158" s="290"/>
      <c r="BI158" s="290"/>
      <c r="BJ158" s="290"/>
      <c r="BK158" s="290"/>
      <c r="BL158" s="290"/>
      <c r="BM158" s="290"/>
      <c r="BN158" s="290"/>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c r="CL158" s="290"/>
    </row>
    <row r="159" spans="1:90" s="312" customFormat="1" ht="16.8" customHeight="1" x14ac:dyDescent="0.3">
      <c r="A159" s="177"/>
      <c r="B159" s="308"/>
      <c r="C159" s="289"/>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row>
    <row r="160" spans="1:90" s="312" customFormat="1" ht="16.8" customHeight="1" x14ac:dyDescent="0.3">
      <c r="A160" s="177"/>
      <c r="B160" s="308"/>
      <c r="C160" s="289"/>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c r="CL160" s="290"/>
    </row>
    <row r="161" spans="1:90" s="312" customFormat="1" ht="16.8" customHeight="1" x14ac:dyDescent="0.3">
      <c r="A161" s="177"/>
      <c r="B161" s="308"/>
      <c r="C161" s="289"/>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c r="CL161" s="290"/>
    </row>
    <row r="162" spans="1:90" s="312" customFormat="1" ht="16.8" customHeight="1" x14ac:dyDescent="0.3">
      <c r="A162" s="177"/>
      <c r="B162" s="308"/>
      <c r="C162" s="289"/>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c r="CL162" s="290"/>
    </row>
    <row r="163" spans="1:90" s="312" customFormat="1" ht="16.8" customHeight="1" x14ac:dyDescent="0.3">
      <c r="A163" s="177"/>
      <c r="B163" s="308"/>
      <c r="C163" s="289"/>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c r="BE163" s="290"/>
      <c r="BF163" s="290"/>
      <c r="BG163" s="290"/>
      <c r="BH163" s="290"/>
      <c r="BI163" s="290"/>
      <c r="BJ163" s="290"/>
      <c r="BK163" s="290"/>
      <c r="BL163" s="290"/>
      <c r="BM163" s="290"/>
      <c r="BN163" s="290"/>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c r="CL163" s="290"/>
    </row>
    <row r="164" spans="1:90" s="312" customFormat="1" ht="16.8" customHeight="1" x14ac:dyDescent="0.3">
      <c r="A164" s="177"/>
      <c r="B164" s="308"/>
      <c r="C164" s="289"/>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c r="BE164" s="290"/>
      <c r="BF164" s="290"/>
      <c r="BG164" s="290"/>
      <c r="BH164" s="290"/>
      <c r="BI164" s="290"/>
      <c r="BJ164" s="290"/>
      <c r="BK164" s="290"/>
      <c r="BL164" s="290"/>
      <c r="BM164" s="290"/>
      <c r="BN164" s="290"/>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c r="CL164" s="290"/>
    </row>
    <row r="165" spans="1:90" s="312" customFormat="1" ht="16.8" customHeight="1" x14ac:dyDescent="0.3">
      <c r="A165" s="177"/>
      <c r="B165" s="308"/>
      <c r="C165" s="289"/>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c r="BE165" s="290"/>
      <c r="BF165" s="290"/>
      <c r="BG165" s="290"/>
      <c r="BH165" s="290"/>
      <c r="BI165" s="290"/>
      <c r="BJ165" s="290"/>
      <c r="BK165" s="290"/>
      <c r="BL165" s="290"/>
      <c r="BM165" s="290"/>
      <c r="BN165" s="290"/>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c r="CL165" s="290"/>
    </row>
    <row r="166" spans="1:90" s="312" customFormat="1" ht="16.8" customHeight="1" x14ac:dyDescent="0.3">
      <c r="A166" s="177"/>
      <c r="B166" s="308"/>
      <c r="C166" s="289"/>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row>
    <row r="167" spans="1:90" s="312" customFormat="1" ht="16.8" customHeight="1" x14ac:dyDescent="0.3">
      <c r="A167" s="177"/>
      <c r="B167" s="308"/>
      <c r="C167" s="289"/>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c r="BE167" s="290"/>
      <c r="BF167" s="290"/>
      <c r="BG167" s="290"/>
      <c r="BH167" s="290"/>
      <c r="BI167" s="290"/>
      <c r="BJ167" s="290"/>
      <c r="BK167" s="290"/>
      <c r="BL167" s="290"/>
      <c r="BM167" s="290"/>
      <c r="BN167" s="290"/>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c r="CL167" s="290"/>
    </row>
    <row r="168" spans="1:90" s="312" customFormat="1" ht="16.8" customHeight="1" x14ac:dyDescent="0.3">
      <c r="A168" s="177"/>
      <c r="B168" s="308"/>
      <c r="C168" s="289"/>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c r="CL168" s="290"/>
    </row>
    <row r="169" spans="1:90" s="312" customFormat="1" ht="16.8" customHeight="1" x14ac:dyDescent="0.3">
      <c r="A169" s="177"/>
      <c r="B169" s="308"/>
      <c r="C169" s="289"/>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90"/>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c r="BE169" s="290"/>
      <c r="BF169" s="290"/>
      <c r="BG169" s="290"/>
      <c r="BH169" s="290"/>
      <c r="BI169" s="290"/>
      <c r="BJ169" s="290"/>
      <c r="BK169" s="290"/>
      <c r="BL169" s="290"/>
      <c r="BM169" s="290"/>
      <c r="BN169" s="290"/>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c r="CL169" s="290"/>
    </row>
    <row r="170" spans="1:90" s="312" customFormat="1" ht="15.75" customHeight="1" x14ac:dyDescent="0.3">
      <c r="A170" s="177"/>
      <c r="B170" s="308"/>
      <c r="C170" s="289"/>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90"/>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c r="BE170" s="290"/>
      <c r="BF170" s="290"/>
      <c r="BG170" s="290"/>
      <c r="BH170" s="290"/>
      <c r="BI170" s="290"/>
      <c r="BJ170" s="290"/>
      <c r="BK170" s="290"/>
      <c r="BL170" s="290"/>
      <c r="BM170" s="290"/>
      <c r="BN170" s="290"/>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c r="CL170" s="290"/>
    </row>
    <row r="171" spans="1:90" s="312" customFormat="1" ht="15.75" customHeight="1" x14ac:dyDescent="0.3">
      <c r="A171" s="177"/>
      <c r="B171" s="308"/>
      <c r="C171" s="289"/>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c r="BE171" s="290"/>
      <c r="BF171" s="290"/>
      <c r="BG171" s="290"/>
      <c r="BH171" s="290"/>
      <c r="BI171" s="290"/>
      <c r="BJ171" s="290"/>
      <c r="BK171" s="290"/>
      <c r="BL171" s="290"/>
      <c r="BM171" s="290"/>
      <c r="BN171" s="290"/>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c r="CL171" s="290"/>
    </row>
  </sheetData>
  <sheetProtection algorithmName="SHA-512" hashValue="WnmFnpe40zio7XlQmbihwuDjrsJYlvDRicWlX4v9aIFCdFzTlTvqDJk/vcS1pwB6PpMoPadZ8NCNt/+Ll3pwhg==" saltValue="2RfWYo2WTS5OyaWhI2qo2g==" spinCount="100000" sheet="1" objects="1" scenarios="1"/>
  <dataConsolidate function="product">
    <dataRefs count="1">
      <dataRef ref="F16" sheet="2. Fase - Materiales" r:id="rId1"/>
    </dataRefs>
  </dataConsolidate>
  <mergeCells count="29">
    <mergeCell ref="C1:O1"/>
    <mergeCell ref="E20:E22"/>
    <mergeCell ref="F20:F22"/>
    <mergeCell ref="J20:J22"/>
    <mergeCell ref="K20:L20"/>
    <mergeCell ref="M20:M22"/>
    <mergeCell ref="I20:I22"/>
    <mergeCell ref="H20:H22"/>
    <mergeCell ref="D18:O18"/>
    <mergeCell ref="E3:N4"/>
    <mergeCell ref="E65:M65"/>
    <mergeCell ref="F68:F70"/>
    <mergeCell ref="E66:O66"/>
    <mergeCell ref="E68:E70"/>
    <mergeCell ref="G68:G70"/>
    <mergeCell ref="I68:I70"/>
    <mergeCell ref="H68:H70"/>
    <mergeCell ref="L68:L70"/>
    <mergeCell ref="J68:K68"/>
    <mergeCell ref="E42:O42"/>
    <mergeCell ref="G20:G22"/>
    <mergeCell ref="G44:G46"/>
    <mergeCell ref="E41:M41"/>
    <mergeCell ref="E44:E46"/>
    <mergeCell ref="F44:F46"/>
    <mergeCell ref="H44:H46"/>
    <mergeCell ref="I44:I46"/>
    <mergeCell ref="L44:L46"/>
    <mergeCell ref="J44:K44"/>
  </mergeCells>
  <conditionalFormatting sqref="E23:E37">
    <cfRule type="expression" dxfId="251" priority="68" stopIfTrue="1">
      <formula>E23=""</formula>
    </cfRule>
  </conditionalFormatting>
  <conditionalFormatting sqref="E47:E61">
    <cfRule type="expression" dxfId="250" priority="19" stopIfTrue="1">
      <formula>E47=""</formula>
    </cfRule>
  </conditionalFormatting>
  <conditionalFormatting sqref="E71:E80">
    <cfRule type="expression" dxfId="249" priority="16" stopIfTrue="1">
      <formula>E71=""</formula>
    </cfRule>
  </conditionalFormatting>
  <conditionalFormatting sqref="F47:G61">
    <cfRule type="expression" dxfId="248" priority="17" stopIfTrue="1">
      <formula>F47=""</formula>
    </cfRule>
  </conditionalFormatting>
  <conditionalFormatting sqref="F71:G80">
    <cfRule type="expression" dxfId="247" priority="14" stopIfTrue="1">
      <formula>F71=""</formula>
    </cfRule>
  </conditionalFormatting>
  <conditionalFormatting sqref="F23:H37">
    <cfRule type="expression" dxfId="246" priority="24" stopIfTrue="1">
      <formula>F23=""</formula>
    </cfRule>
  </conditionalFormatting>
  <conditionalFormatting sqref="I47:I61">
    <cfRule type="expression" dxfId="245" priority="12" stopIfTrue="1">
      <formula>AND(OR(E47&lt;&gt;"",ISTEXT(G47)),$I47="")</formula>
    </cfRule>
  </conditionalFormatting>
  <conditionalFormatting sqref="I71:I80">
    <cfRule type="expression" dxfId="244" priority="4" stopIfTrue="1">
      <formula>AND(OR(E71&lt;&gt;"",ISTEXT(G71)),$I71="")</formula>
    </cfRule>
  </conditionalFormatting>
  <conditionalFormatting sqref="J23:J37">
    <cfRule type="expression" dxfId="243" priority="23" stopIfTrue="1">
      <formula>AND(OR(E23&lt;&gt;"",ISTEXT(H23)),$J23="")</formula>
    </cfRule>
  </conditionalFormatting>
  <conditionalFormatting sqref="J47:J61">
    <cfRule type="expression" dxfId="242" priority="10" stopIfTrue="1">
      <formula>ISNUMBER(J47)</formula>
    </cfRule>
    <cfRule type="expression" dxfId="241" priority="11">
      <formula>J47=""</formula>
    </cfRule>
  </conditionalFormatting>
  <conditionalFormatting sqref="J71:J80">
    <cfRule type="expression" dxfId="240" priority="2" stopIfTrue="1">
      <formula>ISNUMBER(J71)</formula>
    </cfRule>
    <cfRule type="expression" dxfId="239" priority="3">
      <formula>J71=""</formula>
    </cfRule>
  </conditionalFormatting>
  <conditionalFormatting sqref="K23:K37">
    <cfRule type="expression" dxfId="238" priority="22">
      <formula>K23=""</formula>
    </cfRule>
  </conditionalFormatting>
  <conditionalFormatting sqref="K47:K61">
    <cfRule type="expression" dxfId="237" priority="81" stopIfTrue="1">
      <formula>$F47="Otro (ud)"</formula>
    </cfRule>
  </conditionalFormatting>
  <conditionalFormatting sqref="K71:K80">
    <cfRule type="expression" dxfId="236" priority="73" stopIfTrue="1">
      <formula>$F71="Otro (ud)"</formula>
    </cfRule>
  </conditionalFormatting>
  <conditionalFormatting sqref="K23:L37 M39:M41 M83:M88">
    <cfRule type="expression" dxfId="235" priority="20" stopIfTrue="1">
      <formula>ISNUMBER(K23)</formula>
    </cfRule>
  </conditionalFormatting>
  <conditionalFormatting sqref="L23:L37">
    <cfRule type="expression" dxfId="234" priority="21" stopIfTrue="1">
      <formula>K23="Otro (ud)"</formula>
    </cfRule>
  </conditionalFormatting>
  <conditionalFormatting sqref="L47:L61">
    <cfRule type="expression" dxfId="233" priority="9" stopIfTrue="1">
      <formula>L47=""</formula>
    </cfRule>
  </conditionalFormatting>
  <conditionalFormatting sqref="L71:L80">
    <cfRule type="expression" dxfId="232" priority="5" stopIfTrue="1">
      <formula>L71=""</formula>
    </cfRule>
  </conditionalFormatting>
  <conditionalFormatting sqref="M23:M37">
    <cfRule type="expression" dxfId="231" priority="13" stopIfTrue="1">
      <formula>M23=""</formula>
    </cfRule>
  </conditionalFormatting>
  <dataValidations count="3">
    <dataValidation type="decimal" operator="greaterThan" allowBlank="1" showInputMessage="1" showErrorMessage="1" sqref="I47:I61 I71:I80 J23:J37" xr:uid="{9E0DBCCF-D03B-4AE2-B9A1-A371786E092D}">
      <formula1>0</formula1>
    </dataValidation>
    <dataValidation type="list" allowBlank="1" showInputMessage="1" showErrorMessage="1" sqref="G47:G61 G23:G37 G71:G80" xr:uid="{FC876DD4-866E-44A5-8449-8B34154274A7}">
      <formula1>INDIRECT(F23)</formula1>
    </dataValidation>
    <dataValidation type="custom" allowBlank="1" showInputMessage="1" showErrorMessage="1" sqref="K23:K37" xr:uid="{70D4D1D8-AC71-43AD-8C8C-19A803B0CAE2}">
      <formula1>Cemento</formula1>
    </dataValidation>
  </dataValidations>
  <hyperlinks>
    <hyperlink ref="A4" location="'2. Fase - Materiales'!A1" display="2. Fase: Materiales" xr:uid="{3FA03E36-A433-44CD-BD04-EB0F113BB5D9}"/>
    <hyperlink ref="A5" location="'3. Fase - Montaje'!A1" display="3. Fase: Montaje" xr:uid="{2816F4F3-615F-4FE2-A091-DB376B3FE2C9}"/>
    <hyperlink ref="A7" location="'5. Fase - Desmontaje'!A1" display="5. Fase: Desmontaje" xr:uid="{64EC7C47-12B4-40E0-9C49-744E40786F5D}"/>
    <hyperlink ref="A6" location="'4. Fase - Celebración'!A1" display="4. Fase: Celebración" xr:uid="{A0008F0F-B498-4A77-A92A-25588D5DA8AF}"/>
    <hyperlink ref="A8" location="'6. Informe final. Resultados'!A1" display="6. Informe final. Resultados" xr:uid="{E09F6C37-A6DA-4D97-8D57-3823FDB02E5B}"/>
    <hyperlink ref="A9" location="'7. Factores de emisión'!A1" display="7.Factores de emisión" xr:uid="{4F96853C-4A41-4C73-A523-45DEC33B4976}"/>
    <hyperlink ref="A10" location="'8. Instrucciones uso'!A1" display="8. Instrucciones de uso" xr:uid="{08968F9E-C2D6-4AD1-9AA2-8CE3DB06DAC7}"/>
    <hyperlink ref="A11" location="'9. Revisiones calculadora'!A1" display="9. Revisiones de la calculadora" xr:uid="{5ED87E61-8262-411C-A82B-44B2F7FED31A}"/>
    <hyperlink ref="A3" location="'1.Datos generales del evento '!A1" display="1. Datos del evento" xr:uid="{893B587C-F181-4BFA-A3F2-72695D987962}"/>
    <hyperlink ref="E12" location="'2. Fase - Materiales'!E38" display="B.   Merchandising" xr:uid="{CFC00D24-3AC7-4756-82BA-18F42F26603A}"/>
    <hyperlink ref="E14" location="'2. Fase - Materiales'!E57" display="C.   Catering" xr:uid="{7F4A7671-AA1F-4357-BFC6-0649DE3BFD05}"/>
    <hyperlink ref="E10" location="'2. Fase - Materiales'!E19" display="A.   Materiales fabricados y utilizados para el evento" xr:uid="{FAB1B079-7016-4862-944F-13CDCAB892D8}"/>
  </hyperlinks>
  <pageMargins left="0.74803149606299213" right="0.74803149606299213" top="0.98425196850393704" bottom="0.98425196850393704" header="0" footer="0"/>
  <pageSetup paperSize="256" scale="47" orientation="portrait" r:id="rId2"/>
  <headerFooter alignWithMargins="0"/>
  <ignoredErrors>
    <ignoredError sqref="I23 H71:H80 I24 H47:H61 I25:I37" unlocked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12B5DF4-9D82-41E0-BE28-D1CFF211746B}">
          <x14:formula1>
            <xm:f>Datos!$H$40:$H$41</xm:f>
          </x14:formula1>
          <xm:sqref>H23:H37</xm:sqref>
        </x14:dataValidation>
        <x14:dataValidation type="list" allowBlank="1" showInputMessage="1" showErrorMessage="1" xr:uid="{F58F492A-54A8-43A3-90B4-0B3C137AF72F}">
          <x14:formula1>
            <xm:f>Datos!$C$51:$C$58</xm:f>
          </x14:formula1>
          <xm:sqref>F23:F37</xm:sqref>
        </x14:dataValidation>
        <x14:dataValidation type="list" allowBlank="1" showInputMessage="1" showErrorMessage="1" xr:uid="{C3E2D90D-D870-4317-B3F0-0E303D2984EA}">
          <x14:formula1>
            <xm:f>Datos!$C$165:$C$170</xm:f>
          </x14:formula1>
          <xm:sqref>F71:F80</xm:sqref>
        </x14:dataValidation>
        <x14:dataValidation type="list" allowBlank="1" showInputMessage="1" showErrorMessage="1" xr:uid="{88852A58-A90E-4255-95BE-52B4F0C0512F}">
          <x14:formula1>
            <xm:f>Datos!$C$155:$C$158</xm:f>
          </x14:formula1>
          <xm:sqref>F47:F61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36"/>
  <sheetViews>
    <sheetView showRowColHeaders="0" zoomScale="70" zoomScaleNormal="70" workbookViewId="0">
      <pane xSplit="2" ySplit="1" topLeftCell="C2" activePane="bottomRight" state="frozen"/>
      <selection activeCell="O15" sqref="O15"/>
      <selection pane="topRight" activeCell="O15" sqref="O15"/>
      <selection pane="bottomLeft" activeCell="O15" sqref="O15"/>
      <selection pane="bottomRight" activeCell="C1" sqref="C1:S1"/>
    </sheetView>
  </sheetViews>
  <sheetFormatPr baseColWidth="10" defaultColWidth="11.44140625" defaultRowHeight="14.4" x14ac:dyDescent="0.3"/>
  <cols>
    <col min="1" max="1" width="35.6640625" style="177" customWidth="1"/>
    <col min="2" max="2" width="0.5546875" style="308" customWidth="1"/>
    <col min="3" max="3" width="1" style="289" customWidth="1"/>
    <col min="4" max="4" width="3.109375" style="290" customWidth="1"/>
    <col min="5" max="5" width="24.77734375" style="290" customWidth="1"/>
    <col min="6" max="6" width="30.88671875" style="290" customWidth="1"/>
    <col min="7" max="7" width="18.109375" style="290" customWidth="1"/>
    <col min="8" max="8" width="17" style="290" customWidth="1"/>
    <col min="9" max="9" width="14.77734375" style="290" customWidth="1"/>
    <col min="10" max="10" width="15.21875" style="290" customWidth="1"/>
    <col min="11" max="11" width="13.6640625" style="290" customWidth="1"/>
    <col min="12" max="12" width="14.109375" style="290" customWidth="1"/>
    <col min="13" max="14" width="24.77734375" style="290" customWidth="1"/>
    <col min="15" max="15" width="17" style="290" customWidth="1"/>
    <col min="16" max="17" width="15.44140625" style="290" customWidth="1"/>
    <col min="18" max="18" width="12.33203125" style="290" customWidth="1"/>
    <col min="19" max="19" width="3.44140625" style="290" customWidth="1"/>
    <col min="20" max="16384" width="11.44140625" style="290"/>
  </cols>
  <sheetData>
    <row r="1" spans="1:20" s="289" customFormat="1" ht="36" customHeight="1" x14ac:dyDescent="0.3">
      <c r="A1" s="304"/>
      <c r="B1" s="308"/>
      <c r="C1" s="746" t="s">
        <v>733</v>
      </c>
      <c r="D1" s="746"/>
      <c r="E1" s="746"/>
      <c r="F1" s="746"/>
      <c r="G1" s="746"/>
      <c r="H1" s="746"/>
      <c r="I1" s="746"/>
      <c r="J1" s="746"/>
      <c r="K1" s="746"/>
      <c r="L1" s="746"/>
      <c r="M1" s="746"/>
      <c r="N1" s="746"/>
      <c r="O1" s="746"/>
      <c r="P1" s="746"/>
      <c r="Q1" s="746"/>
      <c r="R1" s="746"/>
      <c r="S1" s="746"/>
      <c r="T1" s="338"/>
    </row>
    <row r="2" spans="1:20" ht="16.8" customHeight="1" x14ac:dyDescent="0.3">
      <c r="A2" s="463"/>
      <c r="B2" s="310"/>
    </row>
    <row r="3" spans="1:20" ht="16.8" customHeight="1" x14ac:dyDescent="0.3">
      <c r="A3" s="306" t="s">
        <v>420</v>
      </c>
      <c r="B3" s="337"/>
      <c r="E3" s="292" t="s">
        <v>734</v>
      </c>
      <c r="F3" s="313"/>
      <c r="G3" s="313"/>
      <c r="H3" s="313"/>
      <c r="I3" s="313"/>
      <c r="J3" s="313"/>
      <c r="K3" s="313"/>
      <c r="M3" s="313"/>
      <c r="N3" s="313"/>
      <c r="O3" s="313"/>
      <c r="P3" s="313"/>
      <c r="Q3" s="313"/>
      <c r="R3" s="313"/>
      <c r="S3" s="314"/>
    </row>
    <row r="4" spans="1:20" ht="16.8" customHeight="1" x14ac:dyDescent="0.3">
      <c r="A4" s="306" t="s">
        <v>843</v>
      </c>
      <c r="B4" s="337"/>
      <c r="E4" s="292"/>
      <c r="F4" s="313"/>
      <c r="G4" s="313"/>
      <c r="H4" s="313"/>
      <c r="I4" s="313"/>
      <c r="J4" s="313"/>
      <c r="K4" s="313"/>
      <c r="M4" s="313"/>
      <c r="N4" s="313"/>
      <c r="O4" s="313"/>
      <c r="P4" s="313"/>
      <c r="Q4" s="313"/>
      <c r="R4" s="313"/>
      <c r="S4" s="314"/>
    </row>
    <row r="5" spans="1:20" ht="16.8" customHeight="1" x14ac:dyDescent="0.3">
      <c r="A5" s="305" t="s">
        <v>844</v>
      </c>
      <c r="B5" s="337"/>
      <c r="E5" s="324" t="s">
        <v>735</v>
      </c>
      <c r="F5" s="313"/>
      <c r="G5" s="313"/>
      <c r="H5" s="313"/>
      <c r="I5" s="313"/>
      <c r="J5" s="313"/>
      <c r="K5" s="313"/>
      <c r="M5" s="313"/>
      <c r="N5" s="313"/>
      <c r="O5" s="313"/>
      <c r="P5" s="313"/>
      <c r="Q5" s="313"/>
      <c r="R5" s="313"/>
      <c r="S5" s="314"/>
    </row>
    <row r="6" spans="1:20" ht="16.8" customHeight="1" x14ac:dyDescent="0.3">
      <c r="A6" s="306" t="s">
        <v>845</v>
      </c>
      <c r="B6" s="337"/>
      <c r="E6" s="325" t="s">
        <v>450</v>
      </c>
      <c r="F6" s="313"/>
      <c r="G6" s="313"/>
      <c r="H6" s="313"/>
      <c r="I6" s="313"/>
      <c r="J6" s="313"/>
      <c r="K6" s="313"/>
      <c r="M6" s="313"/>
      <c r="N6" s="313"/>
      <c r="O6" s="313"/>
      <c r="P6" s="313"/>
      <c r="Q6" s="313"/>
      <c r="R6" s="313"/>
      <c r="S6" s="314"/>
    </row>
    <row r="7" spans="1:20" ht="16.8" customHeight="1" x14ac:dyDescent="0.3">
      <c r="A7" s="306" t="s">
        <v>846</v>
      </c>
      <c r="B7" s="337"/>
      <c r="E7" s="324" t="s">
        <v>736</v>
      </c>
      <c r="F7" s="313"/>
      <c r="G7" s="313"/>
      <c r="H7" s="313"/>
      <c r="I7" s="313"/>
      <c r="J7" s="313"/>
      <c r="K7" s="313"/>
      <c r="M7" s="313"/>
      <c r="N7" s="313"/>
      <c r="O7" s="313"/>
      <c r="P7" s="313"/>
      <c r="Q7" s="313"/>
      <c r="R7" s="313"/>
      <c r="S7" s="314"/>
    </row>
    <row r="8" spans="1:20" ht="16.8" customHeight="1" x14ac:dyDescent="0.3">
      <c r="A8" s="306" t="s">
        <v>754</v>
      </c>
      <c r="B8" s="337"/>
      <c r="E8" s="325" t="s">
        <v>766</v>
      </c>
      <c r="F8" s="313"/>
      <c r="G8" s="313"/>
      <c r="H8" s="313"/>
      <c r="I8" s="313"/>
      <c r="J8" s="313"/>
      <c r="K8" s="313"/>
      <c r="M8" s="313"/>
      <c r="N8" s="313"/>
      <c r="O8" s="313"/>
      <c r="P8" s="313"/>
      <c r="Q8" s="313"/>
      <c r="R8" s="313"/>
      <c r="S8" s="314"/>
    </row>
    <row r="9" spans="1:20" ht="16.8" customHeight="1" x14ac:dyDescent="0.3">
      <c r="A9" s="306" t="s">
        <v>755</v>
      </c>
      <c r="B9" s="337"/>
      <c r="E9" s="324" t="s">
        <v>738</v>
      </c>
      <c r="F9" s="313"/>
      <c r="G9" s="313"/>
      <c r="H9" s="313"/>
      <c r="I9" s="313"/>
      <c r="J9" s="313"/>
      <c r="K9" s="313"/>
      <c r="M9" s="313"/>
      <c r="N9" s="313"/>
      <c r="O9" s="313"/>
      <c r="P9" s="313"/>
      <c r="Q9" s="313"/>
      <c r="R9" s="313"/>
      <c r="S9" s="314"/>
    </row>
    <row r="10" spans="1:20" ht="16.8" customHeight="1" x14ac:dyDescent="0.3">
      <c r="A10" s="306" t="s">
        <v>756</v>
      </c>
      <c r="B10" s="337"/>
      <c r="E10" s="325" t="s">
        <v>739</v>
      </c>
      <c r="F10" s="313"/>
      <c r="G10" s="313"/>
      <c r="H10" s="313"/>
      <c r="I10" s="313"/>
      <c r="J10" s="313"/>
      <c r="K10" s="313"/>
      <c r="M10" s="313"/>
      <c r="N10" s="313"/>
      <c r="O10" s="313"/>
      <c r="P10" s="313"/>
      <c r="Q10" s="313"/>
      <c r="R10" s="313"/>
      <c r="S10" s="314"/>
    </row>
    <row r="11" spans="1:20" ht="16.8" customHeight="1" x14ac:dyDescent="0.3">
      <c r="A11" s="306" t="s">
        <v>757</v>
      </c>
      <c r="B11" s="337"/>
      <c r="E11" s="324" t="s">
        <v>744</v>
      </c>
      <c r="F11" s="313"/>
      <c r="G11" s="313"/>
      <c r="H11" s="313"/>
      <c r="I11" s="313"/>
      <c r="J11" s="313"/>
      <c r="K11" s="313"/>
      <c r="M11" s="313"/>
      <c r="N11" s="313"/>
      <c r="O11" s="313"/>
      <c r="P11" s="313"/>
      <c r="Q11" s="313"/>
      <c r="R11" s="313"/>
      <c r="S11" s="314"/>
    </row>
    <row r="12" spans="1:20" ht="16.8" customHeight="1" x14ac:dyDescent="0.3">
      <c r="A12" s="463"/>
      <c r="B12" s="337"/>
      <c r="E12" s="325" t="s">
        <v>745</v>
      </c>
      <c r="F12" s="313"/>
      <c r="G12" s="313"/>
      <c r="H12" s="313"/>
      <c r="I12" s="313"/>
      <c r="J12" s="313"/>
      <c r="K12" s="313"/>
      <c r="M12" s="313"/>
      <c r="N12" s="313"/>
      <c r="O12" s="313"/>
      <c r="P12" s="313"/>
      <c r="Q12" s="313"/>
      <c r="R12" s="313"/>
      <c r="S12" s="314"/>
    </row>
    <row r="13" spans="1:20" ht="16.8" customHeight="1" x14ac:dyDescent="0.3">
      <c r="A13" s="463"/>
      <c r="B13" s="337"/>
      <c r="E13" s="324" t="s">
        <v>748</v>
      </c>
      <c r="F13" s="313"/>
      <c r="G13" s="313"/>
      <c r="H13" s="313"/>
      <c r="I13" s="313"/>
      <c r="J13" s="313"/>
      <c r="K13" s="313"/>
      <c r="M13" s="313"/>
      <c r="N13" s="313"/>
      <c r="O13" s="313"/>
      <c r="P13" s="313"/>
      <c r="Q13" s="313"/>
      <c r="R13" s="313"/>
      <c r="S13" s="314"/>
    </row>
    <row r="14" spans="1:20" ht="16.8" customHeight="1" x14ac:dyDescent="0.3">
      <c r="A14" s="336"/>
      <c r="B14" s="337"/>
      <c r="E14" s="325" t="s">
        <v>764</v>
      </c>
      <c r="F14" s="313"/>
      <c r="G14" s="313"/>
      <c r="H14" s="313"/>
      <c r="I14" s="313"/>
      <c r="J14" s="313"/>
      <c r="K14" s="313"/>
      <c r="M14" s="313"/>
      <c r="N14" s="313"/>
      <c r="O14" s="313"/>
      <c r="P14" s="313"/>
      <c r="Q14" s="313"/>
      <c r="R14" s="313"/>
      <c r="S14" s="314"/>
    </row>
    <row r="15" spans="1:20" ht="16.8" customHeight="1" x14ac:dyDescent="0.3">
      <c r="A15" s="336"/>
      <c r="B15" s="337"/>
      <c r="E15" s="324" t="s">
        <v>749</v>
      </c>
      <c r="F15" s="313"/>
      <c r="G15" s="313"/>
      <c r="H15" s="313"/>
      <c r="I15" s="313"/>
      <c r="J15" s="313"/>
      <c r="K15" s="313"/>
      <c r="M15" s="313"/>
      <c r="N15" s="313"/>
      <c r="O15" s="313"/>
      <c r="P15" s="313"/>
      <c r="Q15" s="313"/>
      <c r="R15" s="313"/>
      <c r="S15" s="314"/>
    </row>
    <row r="16" spans="1:20" ht="16.8" customHeight="1" x14ac:dyDescent="0.3">
      <c r="A16" s="336"/>
      <c r="B16" s="337"/>
      <c r="E16" s="325" t="s">
        <v>750</v>
      </c>
      <c r="F16" s="313"/>
      <c r="G16" s="313"/>
      <c r="H16" s="313"/>
      <c r="I16" s="313"/>
      <c r="J16" s="313"/>
      <c r="K16" s="313"/>
      <c r="M16" s="313"/>
      <c r="N16" s="313"/>
      <c r="O16" s="313"/>
      <c r="P16" s="313"/>
      <c r="Q16" s="313"/>
      <c r="R16" s="313"/>
      <c r="S16" s="314"/>
    </row>
    <row r="17" spans="1:22" ht="16.8" customHeight="1" x14ac:dyDescent="0.3">
      <c r="A17" s="336"/>
      <c r="B17" s="337"/>
      <c r="E17" s="325"/>
      <c r="F17" s="313"/>
      <c r="G17" s="313"/>
      <c r="H17" s="313"/>
      <c r="I17" s="313"/>
      <c r="J17" s="313"/>
      <c r="K17" s="313"/>
      <c r="M17" s="313"/>
      <c r="N17" s="313"/>
      <c r="O17" s="313"/>
      <c r="P17" s="313"/>
      <c r="Q17" s="313"/>
      <c r="R17" s="313"/>
      <c r="S17" s="314"/>
    </row>
    <row r="18" spans="1:22" ht="16.8" customHeight="1" x14ac:dyDescent="0.3">
      <c r="A18" s="336"/>
      <c r="B18" s="337"/>
      <c r="E18" s="782"/>
      <c r="F18" s="782"/>
      <c r="G18" s="782"/>
      <c r="H18" s="782"/>
      <c r="I18" s="782"/>
      <c r="J18" s="782"/>
      <c r="K18" s="782"/>
      <c r="L18" s="782"/>
      <c r="M18" s="782"/>
      <c r="N18" s="782"/>
      <c r="O18" s="782"/>
      <c r="P18" s="782"/>
      <c r="Q18" s="782"/>
      <c r="R18" s="782"/>
      <c r="S18" s="314"/>
    </row>
    <row r="19" spans="1:22" ht="16.8" customHeight="1" x14ac:dyDescent="0.3">
      <c r="A19" s="336"/>
      <c r="B19" s="337"/>
      <c r="D19" s="769" t="s">
        <v>348</v>
      </c>
      <c r="E19" s="769"/>
      <c r="F19" s="769"/>
      <c r="G19" s="769"/>
      <c r="H19" s="769"/>
      <c r="I19" s="769"/>
      <c r="J19" s="769"/>
      <c r="K19" s="769"/>
      <c r="L19" s="769"/>
      <c r="M19" s="769"/>
      <c r="N19" s="769"/>
      <c r="O19" s="769"/>
      <c r="P19" s="769"/>
      <c r="Q19" s="769"/>
      <c r="R19" s="769"/>
    </row>
    <row r="20" spans="1:22" ht="16.8" customHeight="1" x14ac:dyDescent="0.3">
      <c r="A20" s="336"/>
      <c r="B20" s="337"/>
      <c r="D20" s="316"/>
      <c r="E20" s="316"/>
      <c r="F20" s="316"/>
      <c r="G20" s="316"/>
      <c r="H20" s="316"/>
      <c r="I20" s="316"/>
      <c r="J20" s="316"/>
      <c r="K20" s="316"/>
      <c r="L20" s="316"/>
      <c r="M20" s="316"/>
      <c r="N20" s="316"/>
      <c r="O20" s="316"/>
      <c r="P20" s="316"/>
      <c r="Q20" s="316"/>
      <c r="R20" s="316"/>
    </row>
    <row r="21" spans="1:22" ht="21.6" customHeight="1" x14ac:dyDescent="0.3">
      <c r="A21" s="336"/>
      <c r="B21" s="337"/>
      <c r="D21" s="289"/>
      <c r="E21" s="770" t="s">
        <v>323</v>
      </c>
      <c r="F21" s="773" t="s">
        <v>203</v>
      </c>
      <c r="G21" s="774" t="s">
        <v>204</v>
      </c>
      <c r="H21" s="776" t="s">
        <v>1044</v>
      </c>
      <c r="I21" s="798"/>
      <c r="J21" s="798"/>
      <c r="K21" s="818" t="s">
        <v>103</v>
      </c>
      <c r="L21" s="819"/>
      <c r="M21" s="820"/>
      <c r="N21" s="775" t="s">
        <v>678</v>
      </c>
      <c r="O21" s="289"/>
    </row>
    <row r="22" spans="1:22" ht="16.8" customHeight="1" x14ac:dyDescent="0.3">
      <c r="A22" s="336"/>
      <c r="B22" s="337"/>
      <c r="D22" s="289"/>
      <c r="E22" s="770"/>
      <c r="F22" s="773"/>
      <c r="G22" s="774"/>
      <c r="H22" s="340" t="s">
        <v>120</v>
      </c>
      <c r="I22" s="340" t="s">
        <v>121</v>
      </c>
      <c r="J22" s="340" t="s">
        <v>122</v>
      </c>
      <c r="K22" s="340" t="s">
        <v>123</v>
      </c>
      <c r="L22" s="340" t="s">
        <v>124</v>
      </c>
      <c r="M22" s="340" t="s">
        <v>125</v>
      </c>
      <c r="N22" s="775"/>
      <c r="O22" s="289"/>
    </row>
    <row r="23" spans="1:22" ht="16.8" customHeight="1" x14ac:dyDescent="0.3">
      <c r="A23" s="336"/>
      <c r="B23" s="337"/>
      <c r="D23" s="289"/>
      <c r="E23" s="591"/>
      <c r="F23" s="592"/>
      <c r="G23" s="593"/>
      <c r="H23" s="568" t="str">
        <f>Datos!F285</f>
        <v/>
      </c>
      <c r="I23" s="568" t="str">
        <f>Datos!G285</f>
        <v/>
      </c>
      <c r="J23" s="568" t="str">
        <f>Datos!H285</f>
        <v/>
      </c>
      <c r="K23" s="569" t="str">
        <f>Datos!I285</f>
        <v/>
      </c>
      <c r="L23" s="569" t="str">
        <f>Datos!J285</f>
        <v/>
      </c>
      <c r="M23" s="569" t="str">
        <f>Datos!K285</f>
        <v/>
      </c>
      <c r="N23" s="570" t="str">
        <f>Datos!L285</f>
        <v/>
      </c>
      <c r="O23" s="312"/>
    </row>
    <row r="24" spans="1:22" ht="16.8" customHeight="1" x14ac:dyDescent="0.3">
      <c r="A24" s="336"/>
      <c r="D24" s="289"/>
      <c r="E24" s="591"/>
      <c r="F24" s="592"/>
      <c r="G24" s="593"/>
      <c r="H24" s="568" t="str">
        <f>Datos!F286</f>
        <v/>
      </c>
      <c r="I24" s="568" t="str">
        <f>Datos!G286</f>
        <v/>
      </c>
      <c r="J24" s="568" t="str">
        <f>Datos!H286</f>
        <v/>
      </c>
      <c r="K24" s="569" t="str">
        <f>Datos!I286</f>
        <v/>
      </c>
      <c r="L24" s="569" t="str">
        <f>Datos!J286</f>
        <v/>
      </c>
      <c r="M24" s="569" t="str">
        <f>Datos!K286</f>
        <v/>
      </c>
      <c r="N24" s="570" t="str">
        <f>Datos!L286</f>
        <v/>
      </c>
      <c r="P24" s="319"/>
      <c r="Q24" s="319"/>
    </row>
    <row r="25" spans="1:22" ht="16.8" customHeight="1" x14ac:dyDescent="0.3">
      <c r="A25" s="336"/>
      <c r="D25" s="289"/>
      <c r="E25" s="591"/>
      <c r="F25" s="592"/>
      <c r="G25" s="593"/>
      <c r="H25" s="568" t="str">
        <f>Datos!F287</f>
        <v/>
      </c>
      <c r="I25" s="568" t="str">
        <f>Datos!G287</f>
        <v/>
      </c>
      <c r="J25" s="568" t="str">
        <f>Datos!H287</f>
        <v/>
      </c>
      <c r="K25" s="569" t="str">
        <f>Datos!I287</f>
        <v/>
      </c>
      <c r="L25" s="569" t="str">
        <f>Datos!J287</f>
        <v/>
      </c>
      <c r="M25" s="569" t="str">
        <f>Datos!K287</f>
        <v/>
      </c>
      <c r="N25" s="570" t="str">
        <f>Datos!L287</f>
        <v/>
      </c>
      <c r="P25" s="319"/>
      <c r="Q25" s="319"/>
    </row>
    <row r="26" spans="1:22" s="312" customFormat="1" ht="16.8" customHeight="1" x14ac:dyDescent="0.3">
      <c r="A26" s="336"/>
      <c r="B26" s="308"/>
      <c r="C26" s="289"/>
      <c r="E26" s="591"/>
      <c r="F26" s="592"/>
      <c r="G26" s="593"/>
      <c r="H26" s="568" t="str">
        <f>Datos!F288</f>
        <v/>
      </c>
      <c r="I26" s="568" t="str">
        <f>Datos!G288</f>
        <v/>
      </c>
      <c r="J26" s="568" t="str">
        <f>Datos!H288</f>
        <v/>
      </c>
      <c r="K26" s="569" t="str">
        <f>Datos!I288</f>
        <v/>
      </c>
      <c r="L26" s="569" t="str">
        <f>Datos!J288</f>
        <v/>
      </c>
      <c r="M26" s="569" t="str">
        <f>Datos!K288</f>
        <v/>
      </c>
      <c r="N26" s="570" t="str">
        <f>Datos!L288</f>
        <v/>
      </c>
      <c r="O26" s="290"/>
      <c r="P26" s="290"/>
      <c r="R26" s="313"/>
      <c r="S26" s="290"/>
      <c r="T26" s="290"/>
      <c r="U26" s="290"/>
      <c r="V26" s="290"/>
    </row>
    <row r="27" spans="1:22" ht="16.8" customHeight="1" x14ac:dyDescent="0.3">
      <c r="A27" s="336"/>
      <c r="E27" s="591"/>
      <c r="F27" s="592"/>
      <c r="G27" s="593"/>
      <c r="H27" s="568" t="str">
        <f>Datos!F289</f>
        <v/>
      </c>
      <c r="I27" s="568" t="str">
        <f>Datos!G289</f>
        <v/>
      </c>
      <c r="J27" s="568" t="str">
        <f>Datos!H289</f>
        <v/>
      </c>
      <c r="K27" s="569" t="str">
        <f>Datos!I289</f>
        <v/>
      </c>
      <c r="L27" s="569" t="str">
        <f>Datos!J289</f>
        <v/>
      </c>
      <c r="M27" s="569" t="str">
        <f>Datos!K289</f>
        <v/>
      </c>
      <c r="N27" s="570" t="str">
        <f>Datos!L289</f>
        <v/>
      </c>
      <c r="P27" s="295"/>
    </row>
    <row r="28" spans="1:22" ht="16.8" customHeight="1" x14ac:dyDescent="0.3">
      <c r="A28" s="336"/>
      <c r="E28" s="591"/>
      <c r="F28" s="592"/>
      <c r="G28" s="593"/>
      <c r="H28" s="568" t="str">
        <f>Datos!F290</f>
        <v/>
      </c>
      <c r="I28" s="568" t="str">
        <f>Datos!G290</f>
        <v/>
      </c>
      <c r="J28" s="568" t="str">
        <f>Datos!H290</f>
        <v/>
      </c>
      <c r="K28" s="569" t="str">
        <f>Datos!I290</f>
        <v/>
      </c>
      <c r="L28" s="569" t="str">
        <f>Datos!J290</f>
        <v/>
      </c>
      <c r="M28" s="569" t="str">
        <f>Datos!K290</f>
        <v/>
      </c>
      <c r="N28" s="570" t="str">
        <f>Datos!L290</f>
        <v/>
      </c>
    </row>
    <row r="29" spans="1:22" ht="16.8" customHeight="1" x14ac:dyDescent="0.3">
      <c r="A29" s="336"/>
      <c r="E29" s="591"/>
      <c r="F29" s="592"/>
      <c r="G29" s="593"/>
      <c r="H29" s="568" t="str">
        <f>Datos!F291</f>
        <v/>
      </c>
      <c r="I29" s="568" t="str">
        <f>Datos!G291</f>
        <v/>
      </c>
      <c r="J29" s="568" t="str">
        <f>Datos!H291</f>
        <v/>
      </c>
      <c r="K29" s="569" t="str">
        <f>Datos!I291</f>
        <v/>
      </c>
      <c r="L29" s="569" t="str">
        <f>Datos!J291</f>
        <v/>
      </c>
      <c r="M29" s="569" t="str">
        <f>Datos!K291</f>
        <v/>
      </c>
      <c r="N29" s="570" t="str">
        <f>Datos!L291</f>
        <v/>
      </c>
      <c r="R29" s="312"/>
      <c r="S29" s="312"/>
    </row>
    <row r="30" spans="1:22" ht="16.8" customHeight="1" x14ac:dyDescent="0.3">
      <c r="A30" s="336"/>
      <c r="E30" s="591"/>
      <c r="F30" s="592"/>
      <c r="G30" s="593"/>
      <c r="H30" s="568" t="str">
        <f>Datos!F292</f>
        <v/>
      </c>
      <c r="I30" s="568" t="str">
        <f>Datos!G292</f>
        <v/>
      </c>
      <c r="J30" s="568" t="str">
        <f>Datos!H292</f>
        <v/>
      </c>
      <c r="K30" s="569" t="str">
        <f>Datos!I292</f>
        <v/>
      </c>
      <c r="L30" s="569" t="str">
        <f>Datos!J292</f>
        <v/>
      </c>
      <c r="M30" s="569" t="str">
        <f>Datos!K292</f>
        <v/>
      </c>
      <c r="N30" s="570" t="str">
        <f>Datos!L292</f>
        <v/>
      </c>
      <c r="T30" s="312"/>
      <c r="U30" s="312"/>
      <c r="V30" s="312"/>
    </row>
    <row r="31" spans="1:22" ht="16.8" customHeight="1" x14ac:dyDescent="0.3">
      <c r="A31" s="336"/>
      <c r="E31" s="591"/>
      <c r="F31" s="592"/>
      <c r="G31" s="593"/>
      <c r="H31" s="568" t="str">
        <f>Datos!F293</f>
        <v/>
      </c>
      <c r="I31" s="568" t="str">
        <f>Datos!G293</f>
        <v/>
      </c>
      <c r="J31" s="568" t="str">
        <f>Datos!H293</f>
        <v/>
      </c>
      <c r="K31" s="569" t="str">
        <f>Datos!I293</f>
        <v/>
      </c>
      <c r="L31" s="569" t="str">
        <f>Datos!J293</f>
        <v/>
      </c>
      <c r="M31" s="569" t="str">
        <f>Datos!K293</f>
        <v/>
      </c>
      <c r="N31" s="570" t="str">
        <f>Datos!L293</f>
        <v/>
      </c>
    </row>
    <row r="32" spans="1:22" ht="16.8" customHeight="1" x14ac:dyDescent="0.3">
      <c r="A32" s="336"/>
      <c r="E32" s="591"/>
      <c r="F32" s="592"/>
      <c r="G32" s="593"/>
      <c r="H32" s="568" t="str">
        <f>Datos!F294</f>
        <v/>
      </c>
      <c r="I32" s="568" t="str">
        <f>Datos!G294</f>
        <v/>
      </c>
      <c r="J32" s="568" t="str">
        <f>Datos!H294</f>
        <v/>
      </c>
      <c r="K32" s="569" t="str">
        <f>Datos!I294</f>
        <v/>
      </c>
      <c r="L32" s="569" t="str">
        <f>Datos!J294</f>
        <v/>
      </c>
      <c r="M32" s="569" t="str">
        <f>Datos!K294</f>
        <v/>
      </c>
      <c r="N32" s="570" t="str">
        <f>Datos!L294</f>
        <v/>
      </c>
    </row>
    <row r="33" spans="1:20" ht="16.8" customHeight="1" x14ac:dyDescent="0.3">
      <c r="A33" s="336"/>
      <c r="F33" s="320"/>
      <c r="G33" s="320"/>
      <c r="H33" s="320"/>
      <c r="I33" s="320"/>
      <c r="J33" s="320"/>
      <c r="K33" s="571">
        <f>Datos!I295</f>
        <v>0</v>
      </c>
      <c r="L33" s="571">
        <f>Datos!J295</f>
        <v>0</v>
      </c>
      <c r="M33" s="571">
        <f>Datos!K295</f>
        <v>0</v>
      </c>
      <c r="N33" s="572">
        <f>Datos!L295</f>
        <v>0</v>
      </c>
    </row>
    <row r="34" spans="1:20" ht="16.8" customHeight="1" x14ac:dyDescent="0.3">
      <c r="A34" s="336"/>
      <c r="E34" s="322" t="s">
        <v>224</v>
      </c>
      <c r="F34" s="322"/>
      <c r="G34" s="322"/>
      <c r="H34" s="322"/>
      <c r="I34" s="322"/>
      <c r="J34" s="322"/>
      <c r="K34" s="322"/>
      <c r="L34" s="322"/>
      <c r="M34" s="322"/>
      <c r="N34" s="322"/>
      <c r="O34" s="322"/>
      <c r="P34" s="322"/>
      <c r="Q34" s="322"/>
      <c r="R34" s="322"/>
    </row>
    <row r="35" spans="1:20" ht="16.8" customHeight="1" x14ac:dyDescent="0.3">
      <c r="A35" s="336"/>
      <c r="E35" s="322" t="s">
        <v>1042</v>
      </c>
      <c r="F35" s="322"/>
      <c r="G35" s="322"/>
      <c r="H35" s="322"/>
      <c r="I35" s="322"/>
      <c r="J35" s="322"/>
      <c r="K35" s="322"/>
      <c r="L35" s="322"/>
      <c r="M35" s="322"/>
      <c r="N35" s="322"/>
      <c r="O35" s="322"/>
      <c r="P35" s="322"/>
      <c r="Q35" s="322"/>
      <c r="R35" s="322"/>
    </row>
    <row r="36" spans="1:20" ht="16.8" customHeight="1" x14ac:dyDescent="0.3">
      <c r="A36" s="336"/>
      <c r="E36" s="322" t="s">
        <v>1043</v>
      </c>
      <c r="F36" s="322"/>
      <c r="G36" s="322"/>
      <c r="H36" s="322"/>
      <c r="I36" s="322"/>
      <c r="J36" s="322"/>
      <c r="K36" s="322"/>
      <c r="L36" s="322"/>
      <c r="M36" s="322"/>
      <c r="N36" s="322"/>
      <c r="O36" s="322"/>
      <c r="P36" s="322"/>
      <c r="Q36" s="322"/>
      <c r="R36" s="322"/>
    </row>
    <row r="37" spans="1:20" ht="16.8" customHeight="1" x14ac:dyDescent="0.3">
      <c r="E37" s="321"/>
      <c r="F37" s="321"/>
      <c r="G37" s="321"/>
      <c r="H37" s="321"/>
      <c r="I37" s="321"/>
      <c r="J37" s="321"/>
      <c r="K37" s="321"/>
      <c r="L37" s="321"/>
      <c r="M37" s="321"/>
      <c r="N37" s="321"/>
      <c r="O37" s="321"/>
      <c r="P37" s="321"/>
      <c r="Q37" s="321"/>
    </row>
    <row r="38" spans="1:20" ht="16.8" customHeight="1" x14ac:dyDescent="0.3"/>
    <row r="39" spans="1:20" ht="16.8" customHeight="1" x14ac:dyDescent="0.3">
      <c r="D39" s="769" t="s">
        <v>765</v>
      </c>
      <c r="E39" s="769"/>
      <c r="F39" s="769"/>
      <c r="G39" s="769"/>
      <c r="H39" s="769"/>
      <c r="I39" s="769"/>
      <c r="J39" s="769"/>
      <c r="K39" s="769"/>
      <c r="L39" s="769"/>
      <c r="M39" s="769"/>
      <c r="N39" s="769"/>
      <c r="O39" s="769"/>
      <c r="P39" s="769"/>
      <c r="Q39" s="769"/>
      <c r="R39" s="769"/>
    </row>
    <row r="40" spans="1:20" ht="16.8" customHeight="1" x14ac:dyDescent="0.3">
      <c r="D40" s="316"/>
      <c r="F40" s="316"/>
      <c r="G40" s="316"/>
      <c r="H40" s="316"/>
      <c r="I40" s="316"/>
      <c r="J40" s="316"/>
      <c r="K40" s="316"/>
      <c r="L40" s="316"/>
      <c r="M40" s="316"/>
      <c r="N40" s="316"/>
      <c r="O40" s="316"/>
      <c r="P40" s="316"/>
      <c r="Q40" s="316"/>
      <c r="R40" s="316"/>
    </row>
    <row r="41" spans="1:20" ht="16.8" customHeight="1" x14ac:dyDescent="0.3">
      <c r="D41" s="316"/>
      <c r="E41" s="322" t="s">
        <v>1131</v>
      </c>
      <c r="F41" s="316"/>
      <c r="G41" s="316"/>
      <c r="H41" s="316"/>
      <c r="I41" s="316"/>
      <c r="J41" s="316"/>
      <c r="K41" s="316"/>
      <c r="L41" s="316"/>
      <c r="M41" s="316"/>
      <c r="N41" s="316"/>
      <c r="O41" s="316"/>
      <c r="P41" s="316"/>
      <c r="Q41" s="316"/>
      <c r="R41" s="316"/>
    </row>
    <row r="42" spans="1:20" ht="16.8" customHeight="1" x14ac:dyDescent="0.3">
      <c r="E42" s="316"/>
    </row>
    <row r="43" spans="1:20" ht="16.8" customHeight="1" x14ac:dyDescent="0.3">
      <c r="D43" s="326"/>
      <c r="E43" s="330" t="s">
        <v>1126</v>
      </c>
      <c r="F43" s="322"/>
      <c r="G43" s="322"/>
      <c r="H43" s="322"/>
      <c r="I43" s="322"/>
      <c r="J43" s="322"/>
      <c r="K43" s="322"/>
      <c r="L43" s="322"/>
      <c r="M43" s="322"/>
      <c r="N43" s="322"/>
      <c r="O43" s="322"/>
      <c r="P43" s="322"/>
      <c r="Q43" s="322"/>
      <c r="R43" s="322"/>
      <c r="S43" s="326"/>
      <c r="T43" s="319"/>
    </row>
    <row r="44" spans="1:20" ht="16.8" customHeight="1" x14ac:dyDescent="0.3">
      <c r="D44" s="326"/>
      <c r="E44" s="322" t="s">
        <v>1069</v>
      </c>
      <c r="F44" s="326"/>
      <c r="G44" s="326"/>
      <c r="H44" s="326"/>
      <c r="I44" s="326"/>
      <c r="J44" s="326"/>
      <c r="K44" s="326"/>
      <c r="L44" s="326"/>
      <c r="M44" s="326"/>
      <c r="N44" s="326"/>
      <c r="O44" s="326"/>
      <c r="P44" s="326"/>
      <c r="Q44" s="326"/>
      <c r="R44" s="326"/>
      <c r="S44" s="315"/>
    </row>
    <row r="45" spans="1:20" ht="18.75" customHeight="1" x14ac:dyDescent="0.3">
      <c r="D45" s="326"/>
      <c r="E45" s="782" t="s">
        <v>666</v>
      </c>
      <c r="F45" s="782"/>
      <c r="G45" s="782"/>
      <c r="H45" s="782"/>
      <c r="I45" s="782"/>
      <c r="J45" s="782"/>
      <c r="K45" s="782"/>
      <c r="L45" s="782"/>
      <c r="M45" s="782"/>
      <c r="N45" s="782"/>
      <c r="O45" s="782"/>
      <c r="P45" s="782"/>
      <c r="Q45" s="782"/>
      <c r="R45" s="782"/>
      <c r="S45" s="315"/>
    </row>
    <row r="46" spans="1:20" ht="15" customHeight="1" x14ac:dyDescent="0.3">
      <c r="D46" s="326"/>
      <c r="F46" s="330"/>
      <c r="G46" s="328"/>
      <c r="H46" s="328"/>
      <c r="I46" s="328"/>
      <c r="J46" s="328"/>
      <c r="K46" s="328"/>
      <c r="L46" s="328"/>
      <c r="M46" s="328"/>
      <c r="N46" s="328"/>
      <c r="O46" s="328"/>
      <c r="P46" s="328"/>
      <c r="Q46" s="328"/>
      <c r="R46" s="328"/>
      <c r="S46" s="328"/>
      <c r="T46" s="327"/>
    </row>
    <row r="47" spans="1:20" ht="16.8" customHeight="1" x14ac:dyDescent="0.3">
      <c r="D47" s="326"/>
      <c r="E47" s="698" t="s">
        <v>777</v>
      </c>
      <c r="F47" s="328"/>
      <c r="G47" s="328"/>
      <c r="H47" s="328"/>
      <c r="I47" s="328"/>
      <c r="J47" s="328"/>
      <c r="K47" s="328"/>
      <c r="L47" s="328"/>
      <c r="M47" s="328"/>
      <c r="N47" s="328"/>
      <c r="O47" s="328"/>
      <c r="P47" s="328"/>
      <c r="Q47" s="328"/>
      <c r="R47" s="328"/>
      <c r="S47" s="328"/>
      <c r="T47" s="327"/>
    </row>
    <row r="48" spans="1:20" ht="7.8" customHeight="1" x14ac:dyDescent="0.3">
      <c r="D48" s="326"/>
      <c r="E48" s="330"/>
      <c r="F48" s="328"/>
      <c r="G48" s="328"/>
      <c r="H48" s="328"/>
      <c r="I48" s="328"/>
      <c r="J48" s="328"/>
      <c r="K48" s="328"/>
      <c r="L48" s="328"/>
      <c r="M48" s="328"/>
      <c r="N48" s="328"/>
      <c r="O48" s="328"/>
      <c r="P48" s="328"/>
      <c r="Q48" s="328"/>
      <c r="R48" s="328"/>
      <c r="S48" s="328"/>
      <c r="T48" s="327"/>
    </row>
    <row r="49" spans="4:20" ht="16.8" customHeight="1" x14ac:dyDescent="0.3">
      <c r="D49" s="326"/>
      <c r="E49" s="781" t="s">
        <v>1130</v>
      </c>
      <c r="F49" s="781"/>
      <c r="G49" s="781"/>
      <c r="H49" s="781"/>
      <c r="I49" s="781"/>
      <c r="J49" s="781"/>
      <c r="K49" s="781"/>
      <c r="L49" s="781"/>
      <c r="M49" s="781"/>
      <c r="N49" s="781"/>
      <c r="O49" s="781"/>
      <c r="P49" s="781"/>
      <c r="Q49" s="781"/>
      <c r="R49" s="781"/>
      <c r="S49" s="781"/>
      <c r="T49" s="327"/>
    </row>
    <row r="50" spans="4:20" ht="16.8" customHeight="1" x14ac:dyDescent="0.3">
      <c r="D50" s="326"/>
      <c r="E50" s="781"/>
      <c r="F50" s="781"/>
      <c r="G50" s="781"/>
      <c r="H50" s="781"/>
      <c r="I50" s="781"/>
      <c r="J50" s="781"/>
      <c r="K50" s="781"/>
      <c r="L50" s="781"/>
      <c r="M50" s="781"/>
      <c r="N50" s="781"/>
      <c r="O50" s="781"/>
      <c r="P50" s="781"/>
      <c r="Q50" s="781"/>
      <c r="R50" s="781"/>
      <c r="S50" s="781"/>
      <c r="T50" s="327"/>
    </row>
    <row r="51" spans="4:20" ht="9" customHeight="1" x14ac:dyDescent="0.3">
      <c r="D51" s="326"/>
      <c r="E51" s="781"/>
      <c r="F51" s="781"/>
      <c r="G51" s="781"/>
      <c r="H51" s="781"/>
      <c r="I51" s="781"/>
      <c r="J51" s="781"/>
      <c r="K51" s="781"/>
      <c r="L51" s="781"/>
      <c r="M51" s="781"/>
      <c r="N51" s="781"/>
      <c r="O51" s="781"/>
      <c r="P51" s="781"/>
      <c r="Q51" s="781"/>
      <c r="R51" s="781"/>
      <c r="S51" s="781"/>
      <c r="T51" s="327"/>
    </row>
    <row r="52" spans="4:20" ht="16.8" customHeight="1" x14ac:dyDescent="0.3">
      <c r="D52" s="326"/>
      <c r="E52" s="323"/>
      <c r="F52" s="323"/>
      <c r="G52" s="323"/>
      <c r="H52" s="323"/>
      <c r="I52" s="323"/>
      <c r="J52" s="323"/>
      <c r="K52" s="323"/>
      <c r="L52" s="323"/>
      <c r="M52" s="323"/>
      <c r="N52" s="323"/>
      <c r="O52" s="323"/>
      <c r="P52" s="323"/>
      <c r="Q52" s="323"/>
      <c r="R52" s="323"/>
      <c r="S52" s="323"/>
      <c r="T52" s="327"/>
    </row>
    <row r="53" spans="4:20" ht="16.8" customHeight="1" x14ac:dyDescent="0.3">
      <c r="D53" s="326"/>
      <c r="E53" s="330" t="s">
        <v>1128</v>
      </c>
    </row>
    <row r="54" spans="4:20" ht="16.8" customHeight="1" x14ac:dyDescent="0.3">
      <c r="D54" s="312"/>
      <c r="E54" s="331"/>
      <c r="F54" s="331"/>
      <c r="G54" s="331"/>
      <c r="H54" s="331"/>
      <c r="I54" s="331"/>
      <c r="J54" s="331"/>
      <c r="K54" s="331"/>
      <c r="L54" s="331"/>
      <c r="M54" s="331"/>
      <c r="N54" s="331"/>
      <c r="O54" s="331"/>
      <c r="P54" s="331"/>
      <c r="Q54" s="331"/>
      <c r="R54" s="331"/>
      <c r="S54" s="327"/>
      <c r="T54" s="327"/>
    </row>
    <row r="55" spans="4:20" ht="24.6" customHeight="1" x14ac:dyDescent="0.3">
      <c r="D55" s="312"/>
      <c r="E55" s="801" t="s">
        <v>323</v>
      </c>
      <c r="F55" s="803" t="s">
        <v>227</v>
      </c>
      <c r="G55" s="803" t="s">
        <v>1055</v>
      </c>
      <c r="H55" s="805" t="s">
        <v>1056</v>
      </c>
      <c r="I55" s="776" t="s">
        <v>1057</v>
      </c>
      <c r="J55" s="798"/>
      <c r="K55" s="798"/>
      <c r="L55" s="795" t="s">
        <v>103</v>
      </c>
      <c r="M55" s="796"/>
      <c r="N55" s="797"/>
      <c r="O55" s="775" t="s">
        <v>740</v>
      </c>
      <c r="P55" s="327"/>
      <c r="Q55" s="327"/>
    </row>
    <row r="56" spans="4:20" ht="16.8" customHeight="1" x14ac:dyDescent="0.3">
      <c r="D56" s="312"/>
      <c r="E56" s="802"/>
      <c r="F56" s="804"/>
      <c r="G56" s="804"/>
      <c r="H56" s="806"/>
      <c r="I56" s="342" t="s">
        <v>120</v>
      </c>
      <c r="J56" s="342" t="s">
        <v>121</v>
      </c>
      <c r="K56" s="342" t="s">
        <v>122</v>
      </c>
      <c r="L56" s="342" t="s">
        <v>123</v>
      </c>
      <c r="M56" s="342" t="s">
        <v>124</v>
      </c>
      <c r="N56" s="342" t="s">
        <v>125</v>
      </c>
      <c r="O56" s="775"/>
      <c r="P56" s="331"/>
      <c r="Q56" s="331"/>
    </row>
    <row r="57" spans="4:20" ht="16.8" customHeight="1" x14ac:dyDescent="0.3">
      <c r="D57" s="312"/>
      <c r="E57" s="591"/>
      <c r="F57" s="592"/>
      <c r="G57" s="592"/>
      <c r="H57" s="593"/>
      <c r="I57" s="568" t="str">
        <f>Datos!G444</f>
        <v/>
      </c>
      <c r="J57" s="568" t="str">
        <f>Datos!H444</f>
        <v/>
      </c>
      <c r="K57" s="568" t="str">
        <f>Datos!I444</f>
        <v/>
      </c>
      <c r="L57" s="569" t="str">
        <f>Datos!J444</f>
        <v/>
      </c>
      <c r="M57" s="569" t="str">
        <f>Datos!K444</f>
        <v/>
      </c>
      <c r="N57" s="569" t="str">
        <f>Datos!L444</f>
        <v/>
      </c>
      <c r="O57" s="570" t="str">
        <f>Datos!M444</f>
        <v/>
      </c>
      <c r="P57" s="326"/>
      <c r="Q57" s="326"/>
    </row>
    <row r="58" spans="4:20" ht="16.8" customHeight="1" x14ac:dyDescent="0.3">
      <c r="D58" s="312"/>
      <c r="E58" s="591"/>
      <c r="F58" s="592"/>
      <c r="G58" s="592"/>
      <c r="H58" s="593"/>
      <c r="I58" s="568" t="str">
        <f>Datos!G445</f>
        <v/>
      </c>
      <c r="J58" s="568" t="str">
        <f>Datos!H445</f>
        <v/>
      </c>
      <c r="K58" s="568" t="str">
        <f>Datos!I445</f>
        <v/>
      </c>
      <c r="L58" s="569" t="str">
        <f>Datos!J445</f>
        <v/>
      </c>
      <c r="M58" s="569" t="str">
        <f>Datos!K445</f>
        <v/>
      </c>
      <c r="N58" s="569" t="str">
        <f>Datos!L445</f>
        <v/>
      </c>
      <c r="O58" s="570" t="str">
        <f>Datos!M445</f>
        <v/>
      </c>
      <c r="P58" s="326"/>
      <c r="Q58" s="326"/>
    </row>
    <row r="59" spans="4:20" ht="16.8" customHeight="1" x14ac:dyDescent="0.3">
      <c r="D59" s="312"/>
      <c r="E59" s="591"/>
      <c r="F59" s="592"/>
      <c r="G59" s="592"/>
      <c r="H59" s="593"/>
      <c r="I59" s="568" t="str">
        <f>Datos!G446</f>
        <v/>
      </c>
      <c r="J59" s="568" t="str">
        <f>Datos!H446</f>
        <v/>
      </c>
      <c r="K59" s="568" t="str">
        <f>Datos!I446</f>
        <v/>
      </c>
      <c r="L59" s="569" t="str">
        <f>Datos!J446</f>
        <v/>
      </c>
      <c r="M59" s="569" t="str">
        <f>Datos!K446</f>
        <v/>
      </c>
      <c r="N59" s="569" t="str">
        <f>Datos!L446</f>
        <v/>
      </c>
      <c r="O59" s="570" t="str">
        <f>Datos!M446</f>
        <v/>
      </c>
      <c r="P59" s="326"/>
      <c r="Q59" s="326"/>
    </row>
    <row r="60" spans="4:20" ht="16.8" customHeight="1" x14ac:dyDescent="0.3">
      <c r="D60" s="312"/>
      <c r="E60" s="591"/>
      <c r="F60" s="592"/>
      <c r="G60" s="592"/>
      <c r="H60" s="593"/>
      <c r="I60" s="568" t="str">
        <f>Datos!G447</f>
        <v/>
      </c>
      <c r="J60" s="568" t="str">
        <f>Datos!H447</f>
        <v/>
      </c>
      <c r="K60" s="568" t="str">
        <f>Datos!I447</f>
        <v/>
      </c>
      <c r="L60" s="569" t="str">
        <f>Datos!J447</f>
        <v/>
      </c>
      <c r="M60" s="569" t="str">
        <f>Datos!K447</f>
        <v/>
      </c>
      <c r="N60" s="569" t="str">
        <f>Datos!L447</f>
        <v/>
      </c>
      <c r="O60" s="570" t="str">
        <f>Datos!M447</f>
        <v/>
      </c>
      <c r="P60" s="326"/>
      <c r="Q60" s="326"/>
    </row>
    <row r="61" spans="4:20" ht="16.8" customHeight="1" x14ac:dyDescent="0.3">
      <c r="D61" s="312"/>
      <c r="E61" s="591"/>
      <c r="F61" s="592"/>
      <c r="G61" s="592"/>
      <c r="H61" s="593"/>
      <c r="I61" s="568" t="str">
        <f>Datos!G448</f>
        <v/>
      </c>
      <c r="J61" s="568" t="str">
        <f>Datos!H448</f>
        <v/>
      </c>
      <c r="K61" s="568" t="str">
        <f>Datos!I448</f>
        <v/>
      </c>
      <c r="L61" s="569" t="str">
        <f>Datos!J448</f>
        <v/>
      </c>
      <c r="M61" s="569" t="str">
        <f>Datos!K448</f>
        <v/>
      </c>
      <c r="N61" s="569" t="str">
        <f>Datos!L448</f>
        <v/>
      </c>
      <c r="O61" s="570" t="str">
        <f>Datos!M448</f>
        <v/>
      </c>
      <c r="P61" s="326"/>
      <c r="Q61" s="326"/>
    </row>
    <row r="62" spans="4:20" ht="16.8" customHeight="1" x14ac:dyDescent="0.3">
      <c r="D62" s="312"/>
      <c r="E62" s="591"/>
      <c r="F62" s="592"/>
      <c r="G62" s="592"/>
      <c r="H62" s="593"/>
      <c r="I62" s="568" t="str">
        <f>Datos!G449</f>
        <v/>
      </c>
      <c r="J62" s="568" t="str">
        <f>Datos!H449</f>
        <v/>
      </c>
      <c r="K62" s="568" t="str">
        <f>Datos!I449</f>
        <v/>
      </c>
      <c r="L62" s="569" t="str">
        <f>Datos!J449</f>
        <v/>
      </c>
      <c r="M62" s="569" t="str">
        <f>Datos!K449</f>
        <v/>
      </c>
      <c r="N62" s="569" t="str">
        <f>Datos!L449</f>
        <v/>
      </c>
      <c r="O62" s="570" t="str">
        <f>Datos!M449</f>
        <v/>
      </c>
      <c r="P62" s="326"/>
      <c r="Q62" s="326"/>
    </row>
    <row r="63" spans="4:20" ht="16.8" customHeight="1" x14ac:dyDescent="0.3">
      <c r="D63" s="312"/>
      <c r="E63" s="591"/>
      <c r="F63" s="592"/>
      <c r="G63" s="592"/>
      <c r="H63" s="593"/>
      <c r="I63" s="568" t="str">
        <f>Datos!G450</f>
        <v/>
      </c>
      <c r="J63" s="568" t="str">
        <f>Datos!H450</f>
        <v/>
      </c>
      <c r="K63" s="568" t="str">
        <f>Datos!I450</f>
        <v/>
      </c>
      <c r="L63" s="569" t="str">
        <f>Datos!J450</f>
        <v/>
      </c>
      <c r="M63" s="569" t="str">
        <f>Datos!K450</f>
        <v/>
      </c>
      <c r="N63" s="569" t="str">
        <f>Datos!L450</f>
        <v/>
      </c>
      <c r="O63" s="570" t="str">
        <f>Datos!M450</f>
        <v/>
      </c>
      <c r="P63" s="326"/>
      <c r="Q63" s="326"/>
    </row>
    <row r="64" spans="4:20" ht="16.8" customHeight="1" x14ac:dyDescent="0.3">
      <c r="D64" s="312"/>
      <c r="E64" s="591"/>
      <c r="F64" s="592"/>
      <c r="G64" s="592"/>
      <c r="H64" s="593"/>
      <c r="I64" s="568" t="str">
        <f>Datos!G451</f>
        <v/>
      </c>
      <c r="J64" s="568" t="str">
        <f>Datos!H451</f>
        <v/>
      </c>
      <c r="K64" s="568" t="str">
        <f>Datos!I451</f>
        <v/>
      </c>
      <c r="L64" s="569" t="str">
        <f>Datos!J451</f>
        <v/>
      </c>
      <c r="M64" s="569" t="str">
        <f>Datos!K451</f>
        <v/>
      </c>
      <c r="N64" s="569" t="str">
        <f>Datos!L451</f>
        <v/>
      </c>
      <c r="O64" s="570" t="str">
        <f>Datos!M451</f>
        <v/>
      </c>
      <c r="P64" s="326"/>
      <c r="Q64" s="326"/>
    </row>
    <row r="65" spans="4:19" ht="16.8" customHeight="1" x14ac:dyDescent="0.3">
      <c r="D65" s="312"/>
      <c r="E65" s="591"/>
      <c r="F65" s="592"/>
      <c r="G65" s="592"/>
      <c r="H65" s="593"/>
      <c r="I65" s="568" t="str">
        <f>Datos!G452</f>
        <v/>
      </c>
      <c r="J65" s="568" t="str">
        <f>Datos!H452</f>
        <v/>
      </c>
      <c r="K65" s="568" t="str">
        <f>Datos!I452</f>
        <v/>
      </c>
      <c r="L65" s="569" t="str">
        <f>Datos!J452</f>
        <v/>
      </c>
      <c r="M65" s="569" t="str">
        <f>Datos!K452</f>
        <v/>
      </c>
      <c r="N65" s="569" t="str">
        <f>Datos!L452</f>
        <v/>
      </c>
      <c r="O65" s="570" t="str">
        <f>Datos!M452</f>
        <v/>
      </c>
      <c r="P65" s="326"/>
      <c r="Q65" s="326"/>
    </row>
    <row r="66" spans="4:19" ht="16.8" customHeight="1" x14ac:dyDescent="0.3">
      <c r="D66" s="312"/>
      <c r="E66" s="591"/>
      <c r="F66" s="592"/>
      <c r="G66" s="592"/>
      <c r="H66" s="593"/>
      <c r="I66" s="568" t="str">
        <f>Datos!G453</f>
        <v/>
      </c>
      <c r="J66" s="568" t="str">
        <f>Datos!H453</f>
        <v/>
      </c>
      <c r="K66" s="568" t="str">
        <f>Datos!I453</f>
        <v/>
      </c>
      <c r="L66" s="569" t="str">
        <f>Datos!J453</f>
        <v/>
      </c>
      <c r="M66" s="569" t="str">
        <f>Datos!K453</f>
        <v/>
      </c>
      <c r="N66" s="569" t="str">
        <f>Datos!L453</f>
        <v/>
      </c>
      <c r="O66" s="570" t="str">
        <f>Datos!M453</f>
        <v/>
      </c>
      <c r="P66" s="326"/>
      <c r="Q66" s="326"/>
    </row>
    <row r="67" spans="4:19" ht="16.8" customHeight="1" x14ac:dyDescent="0.3">
      <c r="D67" s="312"/>
      <c r="E67" s="312"/>
      <c r="F67" s="312"/>
      <c r="G67" s="313"/>
      <c r="L67" s="573">
        <f>Datos!J454</f>
        <v>0</v>
      </c>
      <c r="M67" s="573">
        <f>Datos!K454</f>
        <v>0</v>
      </c>
      <c r="N67" s="573">
        <f>Datos!L454</f>
        <v>0</v>
      </c>
      <c r="O67" s="574">
        <f>Datos!M454</f>
        <v>0</v>
      </c>
    </row>
    <row r="68" spans="4:19" ht="16.8" customHeight="1" x14ac:dyDescent="0.3">
      <c r="D68" s="312"/>
      <c r="E68" s="322" t="s">
        <v>1045</v>
      </c>
      <c r="F68" s="322"/>
      <c r="G68" s="322"/>
      <c r="H68" s="322"/>
      <c r="I68" s="322"/>
      <c r="J68" s="322"/>
      <c r="K68" s="322"/>
      <c r="L68" s="322"/>
      <c r="M68" s="322"/>
      <c r="N68" s="322"/>
      <c r="O68" s="322"/>
      <c r="P68" s="322"/>
      <c r="Q68" s="322"/>
      <c r="R68" s="322"/>
      <c r="S68" s="322"/>
    </row>
    <row r="69" spans="4:19" ht="16.8" customHeight="1" x14ac:dyDescent="0.3">
      <c r="D69" s="312"/>
      <c r="E69" s="322" t="s">
        <v>329</v>
      </c>
      <c r="F69" s="322"/>
      <c r="G69" s="322"/>
      <c r="H69" s="322"/>
      <c r="I69" s="322"/>
      <c r="J69" s="322"/>
      <c r="K69" s="322"/>
      <c r="L69" s="322"/>
      <c r="M69" s="322"/>
      <c r="N69" s="322"/>
      <c r="O69" s="322"/>
      <c r="P69" s="322"/>
      <c r="Q69" s="322"/>
      <c r="R69" s="322"/>
      <c r="S69" s="322"/>
    </row>
    <row r="70" spans="4:19" ht="16.8" customHeight="1" x14ac:dyDescent="0.3">
      <c r="D70" s="312"/>
      <c r="E70" s="322" t="s">
        <v>328</v>
      </c>
      <c r="F70" s="322"/>
      <c r="G70" s="322"/>
      <c r="H70" s="322"/>
      <c r="I70" s="322"/>
      <c r="J70" s="322"/>
      <c r="K70" s="322"/>
      <c r="L70" s="322"/>
      <c r="M70" s="322"/>
      <c r="N70" s="322"/>
      <c r="O70" s="322"/>
      <c r="P70" s="322"/>
      <c r="Q70" s="322"/>
      <c r="R70" s="322"/>
      <c r="S70" s="322"/>
    </row>
    <row r="71" spans="4:19" ht="16.8" customHeight="1" x14ac:dyDescent="0.3">
      <c r="D71" s="312"/>
      <c r="E71" s="322" t="s">
        <v>1046</v>
      </c>
      <c r="F71" s="322"/>
      <c r="G71" s="322"/>
      <c r="H71" s="322"/>
      <c r="I71" s="322"/>
      <c r="J71" s="322"/>
      <c r="K71" s="322"/>
      <c r="L71" s="322"/>
      <c r="M71" s="322"/>
      <c r="N71" s="322"/>
      <c r="O71" s="322"/>
      <c r="P71" s="322"/>
      <c r="Q71" s="322"/>
      <c r="R71" s="322"/>
      <c r="S71" s="322"/>
    </row>
    <row r="72" spans="4:19" ht="16.8" customHeight="1" x14ac:dyDescent="0.3">
      <c r="D72" s="312"/>
      <c r="E72" s="322" t="s">
        <v>1047</v>
      </c>
      <c r="F72" s="322"/>
      <c r="G72" s="322"/>
      <c r="H72" s="322"/>
      <c r="I72" s="322"/>
      <c r="J72" s="322"/>
      <c r="K72" s="322"/>
      <c r="L72" s="322"/>
      <c r="M72" s="322"/>
      <c r="N72" s="322"/>
      <c r="O72" s="322"/>
      <c r="P72" s="322"/>
      <c r="Q72" s="322"/>
      <c r="R72" s="322"/>
      <c r="S72" s="322"/>
    </row>
    <row r="73" spans="4:19" ht="16.8" customHeight="1" x14ac:dyDescent="0.3">
      <c r="D73" s="312"/>
      <c r="E73" s="322" t="s">
        <v>1048</v>
      </c>
      <c r="F73" s="322"/>
      <c r="G73" s="322"/>
      <c r="H73" s="322"/>
      <c r="I73" s="322"/>
      <c r="J73" s="322"/>
      <c r="K73" s="322"/>
      <c r="L73" s="322"/>
      <c r="M73" s="322"/>
      <c r="N73" s="322"/>
      <c r="O73" s="322"/>
      <c r="P73" s="322"/>
      <c r="Q73" s="322"/>
      <c r="R73" s="322"/>
      <c r="S73" s="322"/>
    </row>
    <row r="74" spans="4:19" ht="16.8" customHeight="1" x14ac:dyDescent="0.3">
      <c r="D74" s="312"/>
      <c r="E74" s="322" t="s">
        <v>1049</v>
      </c>
      <c r="F74" s="322"/>
      <c r="G74" s="322"/>
      <c r="H74" s="322"/>
      <c r="I74" s="322"/>
      <c r="J74" s="322"/>
      <c r="K74" s="322"/>
      <c r="L74" s="322"/>
      <c r="M74" s="322"/>
      <c r="N74" s="322"/>
      <c r="O74" s="322"/>
      <c r="P74" s="322"/>
      <c r="Q74" s="322"/>
      <c r="R74" s="322"/>
      <c r="S74" s="322"/>
    </row>
    <row r="75" spans="4:19" ht="16.8" customHeight="1" x14ac:dyDescent="0.3">
      <c r="D75" s="312"/>
      <c r="E75" s="322" t="s">
        <v>1050</v>
      </c>
      <c r="F75" s="322"/>
      <c r="G75" s="322"/>
      <c r="H75" s="322"/>
      <c r="I75" s="322"/>
      <c r="J75" s="322"/>
      <c r="K75" s="322"/>
      <c r="L75" s="322"/>
      <c r="M75" s="322"/>
      <c r="N75" s="322"/>
      <c r="O75" s="322"/>
      <c r="P75" s="322"/>
      <c r="Q75" s="322"/>
      <c r="R75" s="322"/>
      <c r="S75" s="322"/>
    </row>
    <row r="76" spans="4:19" ht="16.8" customHeight="1" x14ac:dyDescent="0.3">
      <c r="E76" s="322" t="s">
        <v>1051</v>
      </c>
      <c r="F76" s="322"/>
      <c r="G76" s="322"/>
      <c r="H76" s="322"/>
      <c r="I76" s="322"/>
      <c r="J76" s="322"/>
      <c r="K76" s="322"/>
      <c r="L76" s="322"/>
      <c r="M76" s="322"/>
      <c r="N76" s="322"/>
      <c r="O76" s="322"/>
      <c r="P76" s="322"/>
      <c r="Q76" s="322"/>
      <c r="R76" s="322"/>
      <c r="S76" s="322"/>
    </row>
    <row r="77" spans="4:19" ht="16.8" customHeight="1" x14ac:dyDescent="0.3">
      <c r="E77" s="662" t="s">
        <v>1054</v>
      </c>
      <c r="F77" s="322"/>
      <c r="G77" s="322"/>
      <c r="H77" s="322"/>
      <c r="I77" s="322"/>
      <c r="J77" s="322"/>
      <c r="K77" s="322"/>
      <c r="L77" s="322"/>
      <c r="M77" s="322"/>
      <c r="N77" s="322"/>
      <c r="O77" s="322"/>
      <c r="P77" s="322"/>
      <c r="Q77" s="322"/>
      <c r="R77" s="322"/>
      <c r="S77" s="322"/>
    </row>
    <row r="78" spans="4:19" ht="16.8" customHeight="1" x14ac:dyDescent="0.3">
      <c r="E78" s="782" t="s">
        <v>1052</v>
      </c>
      <c r="F78" s="782"/>
      <c r="G78" s="782"/>
      <c r="H78" s="782"/>
      <c r="I78" s="782"/>
      <c r="J78" s="782"/>
      <c r="K78" s="782"/>
      <c r="L78" s="782"/>
      <c r="M78" s="782"/>
      <c r="N78" s="782"/>
      <c r="O78" s="782"/>
      <c r="P78" s="322"/>
      <c r="Q78" s="322"/>
      <c r="R78" s="322"/>
      <c r="S78" s="322"/>
    </row>
    <row r="79" spans="4:19" ht="15" customHeight="1" x14ac:dyDescent="0.3">
      <c r="E79" s="782"/>
      <c r="F79" s="782"/>
      <c r="G79" s="782"/>
      <c r="H79" s="782"/>
      <c r="I79" s="782"/>
      <c r="J79" s="782"/>
      <c r="K79" s="782"/>
      <c r="L79" s="782"/>
      <c r="M79" s="782"/>
      <c r="N79" s="782"/>
      <c r="O79" s="782"/>
      <c r="P79" s="322"/>
      <c r="Q79" s="322"/>
      <c r="R79" s="322"/>
      <c r="S79" s="322"/>
    </row>
    <row r="80" spans="4:19" ht="16.8" customHeight="1" x14ac:dyDescent="0.3">
      <c r="E80" s="322" t="s">
        <v>1053</v>
      </c>
      <c r="F80" s="322"/>
      <c r="G80" s="322"/>
      <c r="H80" s="322"/>
      <c r="I80" s="322"/>
      <c r="J80" s="322"/>
      <c r="K80" s="322"/>
      <c r="L80" s="322"/>
      <c r="M80" s="322"/>
      <c r="N80" s="322"/>
      <c r="O80" s="322"/>
      <c r="P80" s="322"/>
      <c r="Q80" s="322"/>
      <c r="R80" s="322"/>
      <c r="S80" s="322"/>
    </row>
    <row r="81" spans="4:20" ht="16.8" customHeight="1" x14ac:dyDescent="0.3">
      <c r="D81" s="312"/>
      <c r="E81" s="312"/>
      <c r="F81" s="312"/>
      <c r="G81" s="313"/>
    </row>
    <row r="82" spans="4:20" ht="16.8" customHeight="1" x14ac:dyDescent="0.3">
      <c r="D82" s="312"/>
      <c r="E82" s="330" t="s">
        <v>1129</v>
      </c>
      <c r="F82" s="312"/>
      <c r="G82" s="312"/>
      <c r="H82" s="312"/>
      <c r="I82" s="312"/>
      <c r="J82" s="312"/>
      <c r="K82" s="312"/>
      <c r="L82" s="312"/>
      <c r="M82" s="312"/>
      <c r="N82" s="312"/>
      <c r="O82" s="312"/>
      <c r="P82" s="312"/>
      <c r="Q82" s="312"/>
      <c r="R82" s="312"/>
      <c r="S82" s="312"/>
      <c r="T82" s="312"/>
    </row>
    <row r="83" spans="4:20" ht="16.8" customHeight="1" x14ac:dyDescent="0.3">
      <c r="D83" s="312"/>
      <c r="E83" s="332"/>
      <c r="F83" s="332"/>
      <c r="G83" s="313"/>
      <c r="H83" s="313"/>
      <c r="I83" s="313"/>
    </row>
    <row r="84" spans="4:20" ht="24.6" customHeight="1" x14ac:dyDescent="0.3">
      <c r="D84" s="326"/>
      <c r="E84" s="801" t="s">
        <v>323</v>
      </c>
      <c r="F84" s="823" t="s">
        <v>227</v>
      </c>
      <c r="G84" s="823" t="s">
        <v>225</v>
      </c>
      <c r="H84" s="824" t="s">
        <v>368</v>
      </c>
      <c r="I84" s="776" t="s">
        <v>1061</v>
      </c>
      <c r="J84" s="798"/>
      <c r="K84" s="798"/>
      <c r="L84" s="825" t="s">
        <v>741</v>
      </c>
      <c r="M84" s="826"/>
      <c r="N84" s="827"/>
      <c r="O84" s="821" t="s">
        <v>740</v>
      </c>
      <c r="Q84" s="327"/>
    </row>
    <row r="85" spans="4:20" ht="16.8" customHeight="1" x14ac:dyDescent="0.3">
      <c r="D85" s="326"/>
      <c r="E85" s="802"/>
      <c r="F85" s="804"/>
      <c r="G85" s="804"/>
      <c r="H85" s="806"/>
      <c r="I85" s="342" t="s">
        <v>120</v>
      </c>
      <c r="J85" s="342" t="s">
        <v>121</v>
      </c>
      <c r="K85" s="342" t="s">
        <v>122</v>
      </c>
      <c r="L85" s="342" t="s">
        <v>123</v>
      </c>
      <c r="M85" s="342" t="s">
        <v>124</v>
      </c>
      <c r="N85" s="342" t="s">
        <v>125</v>
      </c>
      <c r="O85" s="822"/>
      <c r="Q85" s="327"/>
    </row>
    <row r="86" spans="4:20" ht="16.8" customHeight="1" x14ac:dyDescent="0.3">
      <c r="D86" s="326"/>
      <c r="E86" s="591"/>
      <c r="F86" s="592"/>
      <c r="G86" s="592"/>
      <c r="H86" s="593"/>
      <c r="I86" s="568" t="str">
        <f>Datos!G547</f>
        <v/>
      </c>
      <c r="J86" s="568" t="str">
        <f>Datos!H547</f>
        <v/>
      </c>
      <c r="K86" s="568" t="str">
        <f>Datos!I547</f>
        <v/>
      </c>
      <c r="L86" s="569" t="str">
        <f>Datos!J547</f>
        <v/>
      </c>
      <c r="M86" s="569" t="str">
        <f>Datos!K547</f>
        <v/>
      </c>
      <c r="N86" s="569" t="str">
        <f>Datos!L547</f>
        <v/>
      </c>
      <c r="O86" s="570" t="str">
        <f>Datos!M547</f>
        <v/>
      </c>
      <c r="Q86" s="327"/>
    </row>
    <row r="87" spans="4:20" ht="16.8" customHeight="1" x14ac:dyDescent="0.3">
      <c r="D87" s="326"/>
      <c r="E87" s="591"/>
      <c r="F87" s="592"/>
      <c r="G87" s="592"/>
      <c r="H87" s="593"/>
      <c r="I87" s="568" t="str">
        <f>Datos!G548</f>
        <v/>
      </c>
      <c r="J87" s="568" t="str">
        <f>Datos!H548</f>
        <v/>
      </c>
      <c r="K87" s="568" t="str">
        <f>Datos!I548</f>
        <v/>
      </c>
      <c r="L87" s="569" t="str">
        <f>Datos!J548</f>
        <v/>
      </c>
      <c r="M87" s="569" t="str">
        <f>Datos!K548</f>
        <v/>
      </c>
      <c r="N87" s="569" t="str">
        <f>Datos!L548</f>
        <v/>
      </c>
      <c r="O87" s="570" t="str">
        <f>Datos!M548</f>
        <v/>
      </c>
      <c r="Q87" s="327"/>
    </row>
    <row r="88" spans="4:20" ht="16.8" customHeight="1" x14ac:dyDescent="0.3">
      <c r="D88" s="326"/>
      <c r="E88" s="591"/>
      <c r="F88" s="592"/>
      <c r="G88" s="592"/>
      <c r="H88" s="593"/>
      <c r="I88" s="568" t="str">
        <f>Datos!G549</f>
        <v/>
      </c>
      <c r="J88" s="568" t="str">
        <f>Datos!H549</f>
        <v/>
      </c>
      <c r="K88" s="568" t="str">
        <f>Datos!I549</f>
        <v/>
      </c>
      <c r="L88" s="569" t="str">
        <f>Datos!J549</f>
        <v/>
      </c>
      <c r="M88" s="569" t="str">
        <f>Datos!K549</f>
        <v/>
      </c>
      <c r="N88" s="569" t="str">
        <f>Datos!L549</f>
        <v/>
      </c>
      <c r="O88" s="570" t="str">
        <f>Datos!M549</f>
        <v/>
      </c>
      <c r="Q88" s="327"/>
    </row>
    <row r="89" spans="4:20" ht="16.8" customHeight="1" x14ac:dyDescent="0.3">
      <c r="D89" s="326"/>
      <c r="E89" s="591"/>
      <c r="F89" s="592"/>
      <c r="G89" s="592"/>
      <c r="H89" s="593"/>
      <c r="I89" s="568" t="str">
        <f>Datos!G550</f>
        <v/>
      </c>
      <c r="J89" s="568" t="str">
        <f>Datos!H550</f>
        <v/>
      </c>
      <c r="K89" s="568" t="str">
        <f>Datos!I550</f>
        <v/>
      </c>
      <c r="L89" s="569" t="str">
        <f>Datos!J550</f>
        <v/>
      </c>
      <c r="M89" s="569" t="str">
        <f>Datos!K550</f>
        <v/>
      </c>
      <c r="N89" s="569" t="str">
        <f>Datos!L550</f>
        <v/>
      </c>
      <c r="O89" s="570" t="str">
        <f>Datos!M550</f>
        <v/>
      </c>
      <c r="Q89" s="327"/>
    </row>
    <row r="90" spans="4:20" ht="16.8" customHeight="1" x14ac:dyDescent="0.3">
      <c r="D90" s="326"/>
      <c r="E90" s="591"/>
      <c r="F90" s="592"/>
      <c r="G90" s="592"/>
      <c r="H90" s="593"/>
      <c r="I90" s="568" t="str">
        <f>Datos!G551</f>
        <v/>
      </c>
      <c r="J90" s="568" t="str">
        <f>Datos!H551</f>
        <v/>
      </c>
      <c r="K90" s="568" t="str">
        <f>Datos!I551</f>
        <v/>
      </c>
      <c r="L90" s="569" t="str">
        <f>Datos!J551</f>
        <v/>
      </c>
      <c r="M90" s="569" t="str">
        <f>Datos!K551</f>
        <v/>
      </c>
      <c r="N90" s="569" t="str">
        <f>Datos!L551</f>
        <v/>
      </c>
      <c r="O90" s="570" t="str">
        <f>Datos!M551</f>
        <v/>
      </c>
      <c r="Q90" s="327"/>
    </row>
    <row r="91" spans="4:20" ht="16.8" customHeight="1" x14ac:dyDescent="0.3">
      <c r="D91" s="326"/>
      <c r="E91" s="591"/>
      <c r="F91" s="592"/>
      <c r="G91" s="592"/>
      <c r="H91" s="593"/>
      <c r="I91" s="568" t="str">
        <f>Datos!G552</f>
        <v/>
      </c>
      <c r="J91" s="568" t="str">
        <f>Datos!H552</f>
        <v/>
      </c>
      <c r="K91" s="568" t="str">
        <f>Datos!I552</f>
        <v/>
      </c>
      <c r="L91" s="569" t="str">
        <f>Datos!J552</f>
        <v/>
      </c>
      <c r="M91" s="569" t="str">
        <f>Datos!K552</f>
        <v/>
      </c>
      <c r="N91" s="569" t="str">
        <f>Datos!L552</f>
        <v/>
      </c>
      <c r="O91" s="570" t="str">
        <f>Datos!M552</f>
        <v/>
      </c>
      <c r="Q91" s="327"/>
    </row>
    <row r="92" spans="4:20" ht="16.8" customHeight="1" x14ac:dyDescent="0.3">
      <c r="D92" s="326"/>
      <c r="E92" s="591"/>
      <c r="F92" s="592"/>
      <c r="G92" s="592"/>
      <c r="H92" s="593"/>
      <c r="I92" s="568" t="str">
        <f>Datos!G553</f>
        <v/>
      </c>
      <c r="J92" s="568" t="str">
        <f>Datos!H553</f>
        <v/>
      </c>
      <c r="K92" s="568" t="str">
        <f>Datos!I553</f>
        <v/>
      </c>
      <c r="L92" s="569" t="str">
        <f>Datos!J553</f>
        <v/>
      </c>
      <c r="M92" s="569" t="str">
        <f>Datos!K553</f>
        <v/>
      </c>
      <c r="N92" s="569" t="str">
        <f>Datos!L553</f>
        <v/>
      </c>
      <c r="O92" s="570" t="str">
        <f>Datos!M553</f>
        <v/>
      </c>
      <c r="Q92" s="327"/>
    </row>
    <row r="93" spans="4:20" ht="16.8" customHeight="1" x14ac:dyDescent="0.3">
      <c r="D93" s="326"/>
      <c r="E93" s="591"/>
      <c r="F93" s="592"/>
      <c r="G93" s="592"/>
      <c r="H93" s="593"/>
      <c r="I93" s="568" t="str">
        <f>Datos!G554</f>
        <v/>
      </c>
      <c r="J93" s="568" t="str">
        <f>Datos!H554</f>
        <v/>
      </c>
      <c r="K93" s="568" t="str">
        <f>Datos!I554</f>
        <v/>
      </c>
      <c r="L93" s="569" t="str">
        <f>Datos!J554</f>
        <v/>
      </c>
      <c r="M93" s="569" t="str">
        <f>Datos!K554</f>
        <v/>
      </c>
      <c r="N93" s="569" t="str">
        <f>Datos!L554</f>
        <v/>
      </c>
      <c r="O93" s="570" t="str">
        <f>Datos!M554</f>
        <v/>
      </c>
      <c r="Q93" s="327"/>
    </row>
    <row r="94" spans="4:20" ht="16.8" customHeight="1" x14ac:dyDescent="0.3">
      <c r="D94" s="326"/>
      <c r="E94" s="591"/>
      <c r="F94" s="592"/>
      <c r="G94" s="592"/>
      <c r="H94" s="593"/>
      <c r="I94" s="568" t="str">
        <f>Datos!G555</f>
        <v/>
      </c>
      <c r="J94" s="568" t="str">
        <f>Datos!H555</f>
        <v/>
      </c>
      <c r="K94" s="568" t="str">
        <f>Datos!I555</f>
        <v/>
      </c>
      <c r="L94" s="569" t="str">
        <f>Datos!J555</f>
        <v/>
      </c>
      <c r="M94" s="569" t="str">
        <f>Datos!K555</f>
        <v/>
      </c>
      <c r="N94" s="569" t="str">
        <f>Datos!L555</f>
        <v/>
      </c>
      <c r="O94" s="570" t="str">
        <f>Datos!M555</f>
        <v/>
      </c>
      <c r="Q94" s="327"/>
    </row>
    <row r="95" spans="4:20" ht="16.8" customHeight="1" x14ac:dyDescent="0.3">
      <c r="D95" s="326"/>
      <c r="E95" s="591"/>
      <c r="F95" s="592"/>
      <c r="G95" s="592"/>
      <c r="H95" s="593"/>
      <c r="I95" s="568" t="str">
        <f>Datos!G556</f>
        <v/>
      </c>
      <c r="J95" s="568" t="str">
        <f>Datos!H556</f>
        <v/>
      </c>
      <c r="K95" s="568" t="str">
        <f>Datos!I556</f>
        <v/>
      </c>
      <c r="L95" s="569" t="str">
        <f>Datos!J556</f>
        <v/>
      </c>
      <c r="M95" s="569" t="str">
        <f>Datos!K556</f>
        <v/>
      </c>
      <c r="N95" s="569" t="str">
        <f>Datos!L556</f>
        <v/>
      </c>
      <c r="O95" s="570" t="str">
        <f>Datos!M556</f>
        <v/>
      </c>
      <c r="Q95" s="327"/>
    </row>
    <row r="96" spans="4:20" ht="16.8" customHeight="1" x14ac:dyDescent="0.3">
      <c r="D96" s="326"/>
      <c r="L96" s="575">
        <f>Datos!J557</f>
        <v>0</v>
      </c>
      <c r="M96" s="575">
        <f>Datos!K557</f>
        <v>0</v>
      </c>
      <c r="N96" s="575">
        <f>Datos!L557</f>
        <v>0</v>
      </c>
      <c r="O96" s="576">
        <f>Datos!M557</f>
        <v>0</v>
      </c>
      <c r="Q96" s="327"/>
    </row>
    <row r="97" spans="4:20" ht="16.8" customHeight="1" x14ac:dyDescent="0.3">
      <c r="D97" s="326"/>
      <c r="E97" s="322" t="s">
        <v>415</v>
      </c>
      <c r="F97" s="322"/>
      <c r="G97" s="322"/>
      <c r="H97" s="322"/>
      <c r="I97" s="322"/>
      <c r="J97" s="322"/>
      <c r="K97" s="322"/>
      <c r="L97" s="322"/>
      <c r="M97" s="322"/>
      <c r="N97" s="322"/>
      <c r="O97" s="322"/>
      <c r="P97" s="322"/>
      <c r="Q97" s="322"/>
      <c r="R97" s="322"/>
      <c r="S97" s="322" t="s">
        <v>178</v>
      </c>
    </row>
    <row r="98" spans="4:20" ht="16.8" customHeight="1" x14ac:dyDescent="0.3">
      <c r="D98" s="326"/>
      <c r="E98" s="322" t="s">
        <v>329</v>
      </c>
      <c r="F98" s="322"/>
      <c r="G98" s="322"/>
      <c r="H98" s="322"/>
      <c r="I98" s="322"/>
      <c r="J98" s="322"/>
      <c r="K98" s="322"/>
      <c r="L98" s="322"/>
      <c r="M98" s="322"/>
      <c r="N98" s="322"/>
      <c r="O98" s="322"/>
      <c r="P98" s="322"/>
      <c r="Q98" s="322"/>
      <c r="R98" s="322"/>
      <c r="S98" s="322"/>
    </row>
    <row r="99" spans="4:20" ht="16.8" customHeight="1" x14ac:dyDescent="0.3">
      <c r="D99" s="326"/>
      <c r="E99" s="322" t="s">
        <v>328</v>
      </c>
      <c r="F99" s="322"/>
      <c r="G99" s="322"/>
      <c r="H99" s="322"/>
      <c r="I99" s="322"/>
      <c r="J99" s="322"/>
      <c r="K99" s="322"/>
      <c r="L99" s="322"/>
      <c r="M99" s="322"/>
      <c r="N99" s="322"/>
      <c r="O99" s="322"/>
      <c r="P99" s="322"/>
      <c r="Q99" s="322"/>
      <c r="R99" s="322"/>
      <c r="S99" s="322"/>
    </row>
    <row r="100" spans="4:20" ht="16.8" customHeight="1" x14ac:dyDescent="0.3">
      <c r="D100" s="326"/>
      <c r="E100" s="322" t="s">
        <v>1046</v>
      </c>
      <c r="F100" s="322"/>
      <c r="G100" s="322"/>
      <c r="H100" s="322"/>
      <c r="I100" s="322"/>
      <c r="J100" s="322"/>
      <c r="K100" s="322"/>
      <c r="L100" s="322"/>
      <c r="M100" s="322"/>
      <c r="N100" s="322"/>
      <c r="O100" s="322"/>
      <c r="P100" s="322"/>
      <c r="Q100" s="322"/>
      <c r="R100" s="322"/>
      <c r="S100" s="322"/>
    </row>
    <row r="101" spans="4:20" ht="18.600000000000001" customHeight="1" x14ac:dyDescent="0.3">
      <c r="D101" s="326"/>
      <c r="E101" s="322" t="s">
        <v>1047</v>
      </c>
      <c r="F101" s="322"/>
      <c r="G101" s="322"/>
      <c r="H101" s="322"/>
      <c r="I101" s="322"/>
      <c r="J101" s="322"/>
      <c r="K101" s="322"/>
      <c r="L101" s="322"/>
      <c r="M101" s="322"/>
      <c r="N101" s="322"/>
      <c r="O101" s="322"/>
      <c r="P101" s="322"/>
      <c r="Q101" s="322"/>
      <c r="R101" s="322"/>
      <c r="S101" s="322"/>
      <c r="T101" s="327"/>
    </row>
    <row r="102" spans="4:20" ht="16.8" customHeight="1" x14ac:dyDescent="0.3">
      <c r="D102" s="312"/>
      <c r="E102" s="322" t="s">
        <v>1048</v>
      </c>
      <c r="F102" s="322"/>
      <c r="G102" s="322"/>
      <c r="H102" s="322"/>
      <c r="I102" s="322"/>
      <c r="J102" s="322"/>
      <c r="K102" s="322"/>
      <c r="L102" s="322"/>
      <c r="M102" s="322"/>
      <c r="N102" s="322"/>
      <c r="O102" s="322"/>
      <c r="P102" s="322"/>
      <c r="Q102" s="322"/>
      <c r="R102" s="322"/>
      <c r="S102" s="322"/>
      <c r="T102" s="326"/>
    </row>
    <row r="103" spans="4:20" ht="16.8" customHeight="1" x14ac:dyDescent="0.3">
      <c r="D103" s="312"/>
      <c r="E103" s="322" t="s">
        <v>1049</v>
      </c>
      <c r="F103" s="322"/>
      <c r="G103" s="322"/>
      <c r="H103" s="322"/>
      <c r="I103" s="322"/>
      <c r="J103" s="322"/>
      <c r="K103" s="322"/>
      <c r="L103" s="322"/>
      <c r="M103" s="322"/>
      <c r="N103" s="322"/>
      <c r="O103" s="322"/>
      <c r="P103" s="322"/>
      <c r="Q103" s="322"/>
      <c r="R103" s="322"/>
      <c r="S103" s="322"/>
    </row>
    <row r="104" spans="4:20" ht="16.8" customHeight="1" x14ac:dyDescent="0.3">
      <c r="E104" s="322" t="s">
        <v>1058</v>
      </c>
      <c r="F104" s="322"/>
      <c r="G104" s="322"/>
      <c r="H104" s="322"/>
      <c r="I104" s="322"/>
      <c r="J104" s="322"/>
      <c r="K104" s="322"/>
      <c r="L104" s="322"/>
      <c r="M104" s="322"/>
      <c r="N104" s="322"/>
      <c r="O104" s="322"/>
      <c r="P104" s="322"/>
      <c r="Q104" s="322"/>
      <c r="R104" s="322"/>
      <c r="S104" s="322"/>
    </row>
    <row r="105" spans="4:20" ht="16.8" customHeight="1" x14ac:dyDescent="0.3">
      <c r="E105" s="322" t="s">
        <v>1059</v>
      </c>
      <c r="F105" s="322"/>
      <c r="G105" s="322"/>
      <c r="H105" s="322"/>
      <c r="I105" s="322"/>
      <c r="J105" s="322"/>
      <c r="K105" s="322"/>
      <c r="L105" s="322"/>
      <c r="M105" s="322"/>
      <c r="N105" s="322"/>
      <c r="O105" s="322"/>
      <c r="P105" s="322"/>
      <c r="Q105" s="322"/>
      <c r="R105" s="322"/>
      <c r="S105" s="322"/>
    </row>
    <row r="106" spans="4:20" ht="16.8" customHeight="1" x14ac:dyDescent="0.3">
      <c r="E106" s="322" t="s">
        <v>1060</v>
      </c>
      <c r="F106" s="322"/>
      <c r="G106" s="322"/>
      <c r="H106" s="322"/>
      <c r="I106" s="322"/>
      <c r="J106" s="322"/>
      <c r="K106" s="322"/>
      <c r="L106" s="322"/>
      <c r="M106" s="322"/>
      <c r="N106" s="322"/>
      <c r="O106" s="322"/>
      <c r="P106" s="322"/>
      <c r="Q106" s="322"/>
      <c r="R106" s="322"/>
      <c r="S106" s="322"/>
    </row>
    <row r="107" spans="4:20" ht="13.2" customHeight="1" x14ac:dyDescent="0.3">
      <c r="E107" s="333"/>
      <c r="F107" s="333"/>
      <c r="G107" s="333"/>
      <c r="H107" s="333"/>
      <c r="I107" s="333"/>
      <c r="J107" s="333"/>
      <c r="K107" s="333"/>
      <c r="L107" s="333"/>
      <c r="M107" s="333"/>
      <c r="N107" s="333"/>
      <c r="O107" s="333"/>
      <c r="P107" s="333"/>
      <c r="Q107" s="333"/>
      <c r="R107" s="333"/>
      <c r="S107" s="320"/>
    </row>
    <row r="108" spans="4:20" ht="16.8" customHeight="1" x14ac:dyDescent="0.3">
      <c r="E108" s="698" t="s">
        <v>776</v>
      </c>
      <c r="F108" s="333"/>
      <c r="G108" s="333"/>
      <c r="H108" s="333"/>
      <c r="I108" s="333"/>
      <c r="J108" s="333"/>
      <c r="K108" s="333"/>
      <c r="L108" s="333"/>
      <c r="M108" s="333"/>
      <c r="N108" s="333"/>
      <c r="O108" s="333"/>
      <c r="P108" s="333"/>
      <c r="Q108" s="333"/>
      <c r="R108" s="333"/>
      <c r="S108" s="320"/>
    </row>
    <row r="109" spans="4:20" ht="16.8" customHeight="1" x14ac:dyDescent="0.3">
      <c r="E109" s="330"/>
      <c r="F109" s="333"/>
      <c r="G109" s="333"/>
      <c r="H109" s="333"/>
      <c r="I109" s="333"/>
      <c r="J109" s="333"/>
      <c r="K109" s="333"/>
      <c r="L109" s="333"/>
      <c r="M109" s="333"/>
      <c r="N109" s="333"/>
      <c r="O109" s="333"/>
      <c r="P109" s="333"/>
      <c r="Q109" s="333"/>
      <c r="R109" s="333"/>
      <c r="S109" s="320"/>
    </row>
    <row r="110" spans="4:20" ht="22.2" customHeight="1" x14ac:dyDescent="0.3">
      <c r="E110" s="801" t="s">
        <v>323</v>
      </c>
      <c r="F110" s="803" t="s">
        <v>324</v>
      </c>
      <c r="G110" s="803" t="s">
        <v>1064</v>
      </c>
      <c r="H110" s="805" t="s">
        <v>108</v>
      </c>
      <c r="I110" s="776" t="s">
        <v>942</v>
      </c>
      <c r="J110" s="798"/>
      <c r="K110" s="798"/>
      <c r="L110" s="795" t="s">
        <v>103</v>
      </c>
      <c r="M110" s="796"/>
      <c r="N110" s="797"/>
      <c r="O110" s="775" t="s">
        <v>678</v>
      </c>
      <c r="P110" s="320"/>
    </row>
    <row r="111" spans="4:20" ht="16.8" customHeight="1" x14ac:dyDescent="0.3">
      <c r="E111" s="802"/>
      <c r="F111" s="804"/>
      <c r="G111" s="804"/>
      <c r="H111" s="806"/>
      <c r="I111" s="342" t="s">
        <v>120</v>
      </c>
      <c r="J111" s="342" t="s">
        <v>121</v>
      </c>
      <c r="K111" s="342" t="s">
        <v>122</v>
      </c>
      <c r="L111" s="342" t="s">
        <v>123</v>
      </c>
      <c r="M111" s="342" t="s">
        <v>124</v>
      </c>
      <c r="N111" s="342" t="s">
        <v>125</v>
      </c>
      <c r="O111" s="775"/>
      <c r="P111" s="320"/>
    </row>
    <row r="112" spans="4:20" ht="16.8" customHeight="1" x14ac:dyDescent="0.3">
      <c r="E112" s="591"/>
      <c r="F112" s="592"/>
      <c r="G112" s="592"/>
      <c r="H112" s="593"/>
      <c r="I112" s="568" t="str">
        <f>Datos!G677</f>
        <v/>
      </c>
      <c r="J112" s="568" t="str">
        <f>Datos!H677</f>
        <v/>
      </c>
      <c r="K112" s="568" t="str">
        <f>Datos!I677</f>
        <v/>
      </c>
      <c r="L112" s="569" t="str">
        <f>Datos!J677</f>
        <v/>
      </c>
      <c r="M112" s="569" t="str">
        <f>Datos!K677</f>
        <v/>
      </c>
      <c r="N112" s="569" t="str">
        <f>Datos!L677</f>
        <v/>
      </c>
      <c r="O112" s="570" t="str">
        <f>Datos!M677</f>
        <v/>
      </c>
      <c r="P112" s="320"/>
    </row>
    <row r="113" spans="5:18" ht="16.8" customHeight="1" x14ac:dyDescent="0.3">
      <c r="E113" s="591"/>
      <c r="F113" s="592"/>
      <c r="G113" s="592"/>
      <c r="H113" s="593"/>
      <c r="I113" s="568" t="str">
        <f>Datos!G678</f>
        <v/>
      </c>
      <c r="J113" s="568" t="str">
        <f>Datos!H678</f>
        <v/>
      </c>
      <c r="K113" s="568" t="str">
        <f>Datos!I678</f>
        <v/>
      </c>
      <c r="L113" s="569" t="str">
        <f>Datos!J678</f>
        <v/>
      </c>
      <c r="M113" s="569" t="str">
        <f>Datos!K678</f>
        <v/>
      </c>
      <c r="N113" s="569" t="str">
        <f>Datos!L678</f>
        <v/>
      </c>
      <c r="O113" s="570" t="str">
        <f>Datos!M678</f>
        <v/>
      </c>
      <c r="P113" s="326"/>
    </row>
    <row r="114" spans="5:18" ht="16.8" customHeight="1" x14ac:dyDescent="0.3">
      <c r="E114" s="591"/>
      <c r="F114" s="592"/>
      <c r="G114" s="592"/>
      <c r="H114" s="593"/>
      <c r="I114" s="568" t="str">
        <f>Datos!G679</f>
        <v/>
      </c>
      <c r="J114" s="568" t="str">
        <f>Datos!H679</f>
        <v/>
      </c>
      <c r="K114" s="568" t="str">
        <f>Datos!I679</f>
        <v/>
      </c>
      <c r="L114" s="569" t="str">
        <f>Datos!J679</f>
        <v/>
      </c>
      <c r="M114" s="569" t="str">
        <f>Datos!K679</f>
        <v/>
      </c>
      <c r="N114" s="569" t="str">
        <f>Datos!L679</f>
        <v/>
      </c>
      <c r="O114" s="570" t="str">
        <f>Datos!M679</f>
        <v/>
      </c>
      <c r="P114" s="326"/>
    </row>
    <row r="115" spans="5:18" ht="16.8" customHeight="1" x14ac:dyDescent="0.3">
      <c r="E115" s="591"/>
      <c r="F115" s="592"/>
      <c r="G115" s="592"/>
      <c r="H115" s="593"/>
      <c r="I115" s="568" t="str">
        <f>Datos!G680</f>
        <v/>
      </c>
      <c r="J115" s="568" t="str">
        <f>Datos!H680</f>
        <v/>
      </c>
      <c r="K115" s="568" t="str">
        <f>Datos!I680</f>
        <v/>
      </c>
      <c r="L115" s="569" t="str">
        <f>Datos!J680</f>
        <v/>
      </c>
      <c r="M115" s="569" t="str">
        <f>Datos!K680</f>
        <v/>
      </c>
      <c r="N115" s="569" t="str">
        <f>Datos!L680</f>
        <v/>
      </c>
      <c r="O115" s="570" t="str">
        <f>Datos!M680</f>
        <v/>
      </c>
      <c r="P115" s="326"/>
    </row>
    <row r="116" spans="5:18" ht="16.8" customHeight="1" x14ac:dyDescent="0.3">
      <c r="E116" s="591"/>
      <c r="F116" s="592"/>
      <c r="G116" s="592"/>
      <c r="H116" s="593"/>
      <c r="I116" s="568" t="str">
        <f>Datos!G681</f>
        <v/>
      </c>
      <c r="J116" s="568" t="str">
        <f>Datos!H681</f>
        <v/>
      </c>
      <c r="K116" s="568" t="str">
        <f>Datos!I681</f>
        <v/>
      </c>
      <c r="L116" s="569" t="str">
        <f>Datos!J681</f>
        <v/>
      </c>
      <c r="M116" s="569" t="str">
        <f>Datos!K681</f>
        <v/>
      </c>
      <c r="N116" s="569" t="str">
        <f>Datos!L681</f>
        <v/>
      </c>
      <c r="O116" s="570" t="str">
        <f>Datos!M681</f>
        <v/>
      </c>
      <c r="P116" s="326"/>
    </row>
    <row r="117" spans="5:18" ht="16.8" customHeight="1" x14ac:dyDescent="0.3">
      <c r="E117" s="591"/>
      <c r="F117" s="592"/>
      <c r="G117" s="592"/>
      <c r="H117" s="593"/>
      <c r="I117" s="568" t="str">
        <f>Datos!G682</f>
        <v/>
      </c>
      <c r="J117" s="568" t="str">
        <f>Datos!H682</f>
        <v/>
      </c>
      <c r="K117" s="568" t="str">
        <f>Datos!I682</f>
        <v/>
      </c>
      <c r="L117" s="569" t="str">
        <f>Datos!J682</f>
        <v/>
      </c>
      <c r="M117" s="569" t="str">
        <f>Datos!K682</f>
        <v/>
      </c>
      <c r="N117" s="569" t="str">
        <f>Datos!L682</f>
        <v/>
      </c>
      <c r="O117" s="570" t="str">
        <f>Datos!M682</f>
        <v/>
      </c>
      <c r="P117" s="326"/>
    </row>
    <row r="118" spans="5:18" ht="16.8" customHeight="1" x14ac:dyDescent="0.3">
      <c r="E118" s="591"/>
      <c r="F118" s="592"/>
      <c r="G118" s="592"/>
      <c r="H118" s="593"/>
      <c r="I118" s="568" t="str">
        <f>Datos!G683</f>
        <v/>
      </c>
      <c r="J118" s="568" t="str">
        <f>Datos!H683</f>
        <v/>
      </c>
      <c r="K118" s="568" t="str">
        <f>Datos!I683</f>
        <v/>
      </c>
      <c r="L118" s="569" t="str">
        <f>Datos!J683</f>
        <v/>
      </c>
      <c r="M118" s="569" t="str">
        <f>Datos!K683</f>
        <v/>
      </c>
      <c r="N118" s="569" t="str">
        <f>Datos!L683</f>
        <v/>
      </c>
      <c r="O118" s="570" t="str">
        <f>Datos!M683</f>
        <v/>
      </c>
      <c r="P118" s="326"/>
    </row>
    <row r="119" spans="5:18" ht="16.8" customHeight="1" x14ac:dyDescent="0.3">
      <c r="E119" s="591"/>
      <c r="F119" s="592"/>
      <c r="G119" s="592"/>
      <c r="H119" s="593"/>
      <c r="I119" s="568" t="str">
        <f>Datos!G684</f>
        <v/>
      </c>
      <c r="J119" s="568" t="str">
        <f>Datos!H684</f>
        <v/>
      </c>
      <c r="K119" s="568" t="str">
        <f>Datos!I684</f>
        <v/>
      </c>
      <c r="L119" s="569" t="str">
        <f>Datos!J684</f>
        <v/>
      </c>
      <c r="M119" s="569" t="str">
        <f>Datos!K684</f>
        <v/>
      </c>
      <c r="N119" s="569" t="str">
        <f>Datos!L684</f>
        <v/>
      </c>
      <c r="O119" s="570" t="str">
        <f>Datos!M684</f>
        <v/>
      </c>
      <c r="P119" s="326"/>
    </row>
    <row r="120" spans="5:18" ht="16.8" customHeight="1" x14ac:dyDescent="0.3">
      <c r="L120" s="577">
        <f>Datos!J685</f>
        <v>0</v>
      </c>
      <c r="M120" s="577">
        <f>Datos!K685</f>
        <v>0</v>
      </c>
      <c r="N120" s="577">
        <f>Datos!L685</f>
        <v>0</v>
      </c>
      <c r="O120" s="578">
        <f>Datos!M685</f>
        <v>0</v>
      </c>
    </row>
    <row r="121" spans="5:18" ht="16.8" customHeight="1" x14ac:dyDescent="0.3">
      <c r="E121" s="799" t="s">
        <v>1120</v>
      </c>
      <c r="F121" s="800"/>
      <c r="G121" s="800"/>
      <c r="H121" s="800"/>
      <c r="I121" s="800"/>
      <c r="J121" s="800"/>
      <c r="K121" s="800"/>
      <c r="L121" s="800"/>
      <c r="M121" s="800"/>
      <c r="N121" s="800"/>
      <c r="O121" s="800"/>
      <c r="P121" s="800"/>
      <c r="Q121" s="800"/>
      <c r="R121" s="800"/>
    </row>
    <row r="122" spans="5:18" ht="25.8" customHeight="1" x14ac:dyDescent="0.3">
      <c r="E122" s="781" t="s">
        <v>1062</v>
      </c>
      <c r="F122" s="781"/>
      <c r="G122" s="781"/>
      <c r="H122" s="781"/>
      <c r="I122" s="781"/>
      <c r="J122" s="781"/>
      <c r="K122" s="781"/>
      <c r="L122" s="781"/>
      <c r="M122" s="781"/>
      <c r="N122" s="781"/>
      <c r="O122" s="781"/>
      <c r="P122" s="781"/>
      <c r="Q122" s="781"/>
      <c r="R122" s="781"/>
    </row>
    <row r="123" spans="5:18" ht="16.8" customHeight="1" x14ac:dyDescent="0.3">
      <c r="E123" s="782" t="s">
        <v>325</v>
      </c>
      <c r="F123" s="782"/>
      <c r="G123" s="782"/>
      <c r="H123" s="782"/>
      <c r="I123" s="782"/>
      <c r="J123" s="782"/>
      <c r="K123" s="782"/>
      <c r="L123" s="782"/>
      <c r="M123" s="782"/>
      <c r="N123" s="782"/>
      <c r="O123" s="782"/>
      <c r="P123" s="782"/>
      <c r="Q123" s="782"/>
      <c r="R123" s="782"/>
    </row>
    <row r="124" spans="5:18" ht="16.8" customHeight="1" x14ac:dyDescent="0.3">
      <c r="E124" s="781" t="s">
        <v>330</v>
      </c>
      <c r="F124" s="781"/>
      <c r="G124" s="781"/>
      <c r="H124" s="781"/>
      <c r="I124" s="781"/>
      <c r="J124" s="781"/>
      <c r="K124" s="781"/>
      <c r="L124" s="781"/>
      <c r="M124" s="781"/>
      <c r="N124" s="781"/>
      <c r="O124" s="781"/>
      <c r="P124" s="781"/>
      <c r="Q124" s="781"/>
      <c r="R124" s="781"/>
    </row>
    <row r="125" spans="5:18" ht="16.8" customHeight="1" x14ac:dyDescent="0.3">
      <c r="E125" s="809" t="s">
        <v>1063</v>
      </c>
      <c r="F125" s="781"/>
      <c r="G125" s="781"/>
      <c r="H125" s="781"/>
      <c r="I125" s="781"/>
      <c r="J125" s="781"/>
      <c r="K125" s="781"/>
      <c r="L125" s="781"/>
      <c r="M125" s="781"/>
      <c r="N125" s="781"/>
      <c r="O125" s="781"/>
      <c r="P125" s="781"/>
      <c r="Q125" s="781"/>
      <c r="R125" s="781"/>
    </row>
    <row r="126" spans="5:18" ht="16.8" customHeight="1" x14ac:dyDescent="0.3">
      <c r="E126" s="688"/>
      <c r="F126" s="323"/>
      <c r="G126" s="323"/>
      <c r="H126" s="323"/>
      <c r="I126" s="323"/>
      <c r="J126" s="323"/>
      <c r="K126" s="323"/>
      <c r="L126" s="323"/>
      <c r="M126" s="323"/>
      <c r="N126" s="323"/>
      <c r="O126" s="323"/>
      <c r="P126" s="323"/>
      <c r="Q126" s="323"/>
      <c r="R126" s="323"/>
    </row>
    <row r="127" spans="5:18" ht="16.8" customHeight="1" x14ac:dyDescent="0.3">
      <c r="E127" s="330" t="s">
        <v>1127</v>
      </c>
      <c r="F127" s="323"/>
      <c r="G127" s="323"/>
      <c r="H127" s="323"/>
      <c r="I127" s="323"/>
      <c r="J127" s="323"/>
      <c r="K127" s="323"/>
      <c r="L127" s="323"/>
      <c r="M127" s="323"/>
      <c r="N127" s="323"/>
      <c r="O127" s="323"/>
      <c r="P127" s="323"/>
      <c r="Q127" s="323"/>
      <c r="R127" s="323"/>
    </row>
    <row r="128" spans="5:18" ht="16.8" customHeight="1" x14ac:dyDescent="0.3">
      <c r="E128" s="688"/>
      <c r="F128" s="323"/>
      <c r="G128" s="323"/>
      <c r="H128" s="323"/>
      <c r="I128" s="323"/>
      <c r="J128" s="323"/>
      <c r="K128" s="323"/>
      <c r="L128" s="323"/>
      <c r="M128" s="323"/>
      <c r="N128" s="323"/>
      <c r="O128" s="323"/>
      <c r="P128" s="323"/>
      <c r="Q128" s="323"/>
      <c r="R128" s="323"/>
    </row>
    <row r="129" spans="5:18" ht="16.8" customHeight="1" x14ac:dyDescent="0.3">
      <c r="E129" s="808" t="s">
        <v>1123</v>
      </c>
      <c r="F129" s="808"/>
      <c r="G129" s="808"/>
      <c r="H129" s="808"/>
      <c r="I129" s="808"/>
      <c r="J129" s="808"/>
      <c r="K129" s="808"/>
      <c r="L129" s="808"/>
      <c r="M129" s="808"/>
      <c r="N129" s="808"/>
      <c r="O129" s="808"/>
      <c r="P129" s="808"/>
      <c r="Q129" s="808"/>
      <c r="R129" s="808"/>
    </row>
    <row r="130" spans="5:18" ht="16.8" customHeight="1" x14ac:dyDescent="0.3">
      <c r="E130" s="688"/>
      <c r="F130" s="323"/>
      <c r="G130" s="323"/>
      <c r="H130" s="323"/>
      <c r="I130" s="323"/>
      <c r="J130" s="323"/>
      <c r="K130" s="323"/>
      <c r="L130" s="323"/>
      <c r="M130" s="323"/>
      <c r="N130" s="323"/>
      <c r="O130" s="323"/>
      <c r="P130" s="323"/>
      <c r="Q130" s="323"/>
      <c r="R130" s="323"/>
    </row>
    <row r="131" spans="5:18" ht="16.8" customHeight="1" x14ac:dyDescent="0.3">
      <c r="E131" s="813" t="s">
        <v>1139</v>
      </c>
      <c r="F131" s="815" t="s">
        <v>1140</v>
      </c>
      <c r="G131" s="807" t="s">
        <v>1141</v>
      </c>
      <c r="H131" s="815" t="s">
        <v>1121</v>
      </c>
      <c r="I131" s="816" t="s">
        <v>1124</v>
      </c>
      <c r="J131" s="807" t="s">
        <v>1125</v>
      </c>
      <c r="K131" s="323"/>
      <c r="L131" s="323"/>
      <c r="M131" s="323"/>
      <c r="N131" s="323"/>
      <c r="O131" s="323"/>
      <c r="P131" s="323"/>
      <c r="Q131" s="323"/>
      <c r="R131" s="323"/>
    </row>
    <row r="132" spans="5:18" ht="22.8" customHeight="1" x14ac:dyDescent="0.3">
      <c r="E132" s="814"/>
      <c r="F132" s="815"/>
      <c r="G132" s="807"/>
      <c r="H132" s="815"/>
      <c r="I132" s="817"/>
      <c r="J132" s="807"/>
      <c r="K132" s="323"/>
      <c r="L132" s="323"/>
      <c r="M132" s="323"/>
      <c r="N132" s="323"/>
      <c r="O132" s="323"/>
      <c r="P132" s="323"/>
      <c r="Q132" s="323"/>
      <c r="R132" s="323"/>
    </row>
    <row r="133" spans="5:18" ht="16.8" customHeight="1" x14ac:dyDescent="0.3">
      <c r="E133" s="689"/>
      <c r="F133" s="690"/>
      <c r="G133" s="691"/>
      <c r="H133" s="692"/>
      <c r="I133" s="693" t="str">
        <f>Datos!G722</f>
        <v/>
      </c>
      <c r="J133" s="694" t="str">
        <f>Datos!H722</f>
        <v/>
      </c>
      <c r="K133" s="323"/>
      <c r="L133" s="323"/>
      <c r="M133" s="323"/>
      <c r="N133" s="323"/>
      <c r="O133" s="323"/>
      <c r="P133" s="323"/>
      <c r="Q133" s="323"/>
      <c r="R133" s="323"/>
    </row>
    <row r="134" spans="5:18" ht="16.8" customHeight="1" x14ac:dyDescent="0.3">
      <c r="E134" s="689"/>
      <c r="F134" s="690"/>
      <c r="G134" s="691"/>
      <c r="H134" s="692"/>
      <c r="I134" s="693" t="str">
        <f>Datos!G723</f>
        <v/>
      </c>
      <c r="J134" s="694" t="str">
        <f>Datos!H723</f>
        <v/>
      </c>
      <c r="K134" s="323"/>
      <c r="L134" s="323"/>
      <c r="M134" s="323"/>
      <c r="N134" s="323"/>
      <c r="O134" s="323"/>
      <c r="P134" s="323"/>
      <c r="Q134" s="323"/>
      <c r="R134" s="323"/>
    </row>
    <row r="135" spans="5:18" ht="16.8" customHeight="1" x14ac:dyDescent="0.3">
      <c r="E135" s="689"/>
      <c r="F135" s="690"/>
      <c r="G135" s="691"/>
      <c r="H135" s="695"/>
      <c r="I135" s="693" t="str">
        <f>Datos!G724</f>
        <v/>
      </c>
      <c r="J135" s="694" t="str">
        <f>Datos!H724</f>
        <v/>
      </c>
      <c r="K135" s="323"/>
      <c r="L135" s="323"/>
      <c r="M135" s="323"/>
      <c r="N135" s="323"/>
      <c r="O135" s="323"/>
      <c r="P135" s="323"/>
      <c r="Q135" s="323"/>
      <c r="R135" s="323"/>
    </row>
    <row r="136" spans="5:18" ht="16.8" customHeight="1" x14ac:dyDescent="0.3">
      <c r="E136" s="689"/>
      <c r="F136" s="690"/>
      <c r="G136" s="691"/>
      <c r="H136" s="695"/>
      <c r="I136" s="693" t="str">
        <f>Datos!G725</f>
        <v/>
      </c>
      <c r="J136" s="694" t="str">
        <f>Datos!H725</f>
        <v/>
      </c>
      <c r="K136" s="323"/>
      <c r="L136" s="323"/>
      <c r="M136" s="323"/>
      <c r="N136" s="323"/>
      <c r="O136" s="323"/>
      <c r="P136" s="323"/>
      <c r="Q136" s="323"/>
      <c r="R136" s="323"/>
    </row>
    <row r="137" spans="5:18" ht="16.8" customHeight="1" x14ac:dyDescent="0.3">
      <c r="E137" s="689"/>
      <c r="F137" s="690"/>
      <c r="G137" s="691"/>
      <c r="H137" s="695"/>
      <c r="I137" s="693" t="str">
        <f>Datos!G726</f>
        <v/>
      </c>
      <c r="J137" s="694" t="str">
        <f>Datos!H726</f>
        <v/>
      </c>
      <c r="K137" s="323"/>
      <c r="L137" s="323"/>
      <c r="M137" s="323"/>
      <c r="N137" s="323"/>
      <c r="O137" s="323"/>
      <c r="P137" s="323"/>
      <c r="Q137" s="323"/>
      <c r="R137" s="323"/>
    </row>
    <row r="138" spans="5:18" ht="16.8" customHeight="1" x14ac:dyDescent="0.3">
      <c r="E138" s="689"/>
      <c r="F138" s="690"/>
      <c r="G138" s="691"/>
      <c r="H138" s="695"/>
      <c r="I138" s="693" t="str">
        <f>Datos!G727</f>
        <v/>
      </c>
      <c r="J138" s="694" t="str">
        <f>Datos!H727</f>
        <v/>
      </c>
      <c r="K138" s="323"/>
      <c r="L138" s="323"/>
      <c r="M138" s="323"/>
      <c r="N138" s="323"/>
      <c r="O138" s="323"/>
      <c r="P138" s="323"/>
      <c r="Q138" s="323"/>
      <c r="R138" s="323"/>
    </row>
    <row r="139" spans="5:18" ht="16.8" customHeight="1" x14ac:dyDescent="0.3">
      <c r="E139" s="689"/>
      <c r="F139" s="690"/>
      <c r="G139" s="691"/>
      <c r="H139" s="695"/>
      <c r="I139" s="693" t="str">
        <f>Datos!G728</f>
        <v/>
      </c>
      <c r="J139" s="694" t="str">
        <f>Datos!H728</f>
        <v/>
      </c>
      <c r="K139" s="323"/>
      <c r="L139" s="323"/>
      <c r="M139" s="323"/>
      <c r="N139" s="323"/>
      <c r="O139" s="323"/>
      <c r="P139" s="323"/>
      <c r="Q139" s="323"/>
      <c r="R139" s="323"/>
    </row>
    <row r="140" spans="5:18" ht="16.8" customHeight="1" x14ac:dyDescent="0.3">
      <c r="E140" s="689"/>
      <c r="F140" s="690"/>
      <c r="G140" s="691"/>
      <c r="H140" s="695"/>
      <c r="I140" s="693" t="str">
        <f>Datos!G729</f>
        <v/>
      </c>
      <c r="J140" s="694" t="str">
        <f>Datos!H729</f>
        <v/>
      </c>
      <c r="K140" s="323"/>
      <c r="L140" s="323"/>
      <c r="M140" s="323"/>
      <c r="N140" s="323"/>
      <c r="O140" s="323"/>
      <c r="P140" s="323"/>
      <c r="Q140" s="323"/>
      <c r="R140" s="323"/>
    </row>
    <row r="141" spans="5:18" ht="16.8" customHeight="1" x14ac:dyDescent="0.3">
      <c r="E141" s="689"/>
      <c r="F141" s="690"/>
      <c r="G141" s="691"/>
      <c r="H141" s="695"/>
      <c r="I141" s="693" t="str">
        <f>Datos!G730</f>
        <v/>
      </c>
      <c r="J141" s="694" t="str">
        <f>Datos!H730</f>
        <v/>
      </c>
      <c r="K141" s="323"/>
      <c r="L141" s="323"/>
      <c r="M141" s="323"/>
      <c r="N141" s="323"/>
      <c r="O141" s="323"/>
      <c r="P141" s="323"/>
      <c r="Q141" s="323"/>
      <c r="R141" s="323"/>
    </row>
    <row r="142" spans="5:18" ht="16.8" customHeight="1" x14ac:dyDescent="0.3">
      <c r="E142" s="689"/>
      <c r="F142" s="690"/>
      <c r="G142" s="691"/>
      <c r="H142" s="695"/>
      <c r="I142" s="693" t="str">
        <f>Datos!G731</f>
        <v/>
      </c>
      <c r="J142" s="694" t="str">
        <f>Datos!H731</f>
        <v/>
      </c>
      <c r="K142" s="323"/>
      <c r="L142" s="323"/>
      <c r="M142" s="323"/>
      <c r="N142" s="323"/>
      <c r="O142" s="323"/>
      <c r="P142" s="323"/>
      <c r="Q142" s="323"/>
      <c r="R142" s="323"/>
    </row>
    <row r="143" spans="5:18" ht="16.8" customHeight="1" x14ac:dyDescent="0.3">
      <c r="E143" s="688"/>
      <c r="F143" s="323"/>
      <c r="G143" s="323"/>
      <c r="H143" s="323"/>
      <c r="I143" s="323"/>
      <c r="J143" s="696">
        <f>SUM(J133:J142)</f>
        <v>0</v>
      </c>
      <c r="K143" s="323"/>
      <c r="L143" s="323"/>
      <c r="M143" s="323"/>
      <c r="N143" s="323"/>
      <c r="O143" s="323"/>
      <c r="P143" s="323"/>
      <c r="Q143" s="323"/>
      <c r="R143" s="323"/>
    </row>
    <row r="144" spans="5:18" ht="16.8" customHeight="1" x14ac:dyDescent="0.3">
      <c r="E144" s="809" t="s">
        <v>1144</v>
      </c>
      <c r="F144" s="809"/>
      <c r="G144" s="809"/>
      <c r="H144" s="809"/>
      <c r="I144" s="809"/>
      <c r="J144" s="809"/>
      <c r="K144" s="809"/>
      <c r="L144" s="809"/>
      <c r="M144" s="809"/>
      <c r="N144" s="809"/>
      <c r="O144" s="809"/>
      <c r="P144" s="809"/>
      <c r="Q144" s="809"/>
      <c r="R144" s="323"/>
    </row>
    <row r="145" spans="4:18" ht="16.8" customHeight="1" x14ac:dyDescent="0.3">
      <c r="E145" s="809" t="s">
        <v>1142</v>
      </c>
      <c r="F145" s="809"/>
      <c r="G145" s="809"/>
      <c r="H145" s="809"/>
      <c r="I145" s="809"/>
      <c r="J145" s="809"/>
      <c r="K145" s="809"/>
      <c r="L145" s="809"/>
      <c r="M145" s="809"/>
      <c r="N145" s="809"/>
      <c r="O145" s="809"/>
      <c r="P145" s="809"/>
      <c r="Q145" s="809"/>
      <c r="R145" s="323"/>
    </row>
    <row r="146" spans="4:18" ht="16.8" customHeight="1" x14ac:dyDescent="0.3">
      <c r="E146" s="809" t="s">
        <v>1143</v>
      </c>
      <c r="F146" s="809"/>
      <c r="G146" s="809"/>
      <c r="H146" s="809"/>
      <c r="I146" s="809"/>
      <c r="J146" s="809"/>
      <c r="K146" s="809"/>
      <c r="L146" s="809"/>
      <c r="M146" s="809"/>
      <c r="N146" s="809"/>
      <c r="O146" s="323"/>
      <c r="P146" s="323"/>
      <c r="Q146" s="323"/>
      <c r="R146" s="323"/>
    </row>
    <row r="147" spans="4:18" ht="16.8" customHeight="1" x14ac:dyDescent="0.3">
      <c r="E147" s="688"/>
      <c r="F147" s="323"/>
      <c r="G147" s="323"/>
      <c r="H147" s="323"/>
      <c r="I147" s="323"/>
      <c r="J147" s="323"/>
      <c r="K147" s="323"/>
      <c r="L147" s="323"/>
      <c r="M147" s="323"/>
      <c r="N147" s="323"/>
      <c r="O147" s="323"/>
      <c r="P147" s="323"/>
      <c r="Q147" s="323"/>
      <c r="R147" s="323"/>
    </row>
    <row r="148" spans="4:18" ht="16.8" customHeight="1" x14ac:dyDescent="0.3">
      <c r="D148" s="769" t="s">
        <v>737</v>
      </c>
      <c r="E148" s="769"/>
      <c r="F148" s="769"/>
      <c r="G148" s="769"/>
      <c r="H148" s="769"/>
      <c r="I148" s="769"/>
      <c r="J148" s="769"/>
      <c r="K148" s="769"/>
      <c r="L148" s="769"/>
      <c r="M148" s="769"/>
      <c r="N148" s="769"/>
      <c r="O148" s="769"/>
      <c r="P148" s="769"/>
      <c r="Q148" s="769"/>
      <c r="R148" s="769"/>
    </row>
    <row r="149" spans="4:18" ht="16.8" customHeight="1" x14ac:dyDescent="0.3">
      <c r="E149" s="335"/>
      <c r="F149" s="312"/>
      <c r="G149" s="312"/>
      <c r="H149" s="312"/>
      <c r="I149" s="312"/>
      <c r="J149" s="312"/>
      <c r="K149" s="312"/>
      <c r="L149" s="312"/>
    </row>
    <row r="150" spans="4:18" ht="16.8" customHeight="1" x14ac:dyDescent="0.3">
      <c r="E150" s="781" t="s">
        <v>560</v>
      </c>
      <c r="F150" s="781"/>
      <c r="G150" s="781"/>
      <c r="H150" s="781"/>
      <c r="I150" s="781"/>
      <c r="J150" s="781"/>
      <c r="K150" s="781"/>
      <c r="L150" s="781"/>
      <c r="M150" s="781"/>
      <c r="N150" s="781"/>
      <c r="O150" s="781"/>
      <c r="P150" s="781"/>
      <c r="Q150" s="781"/>
      <c r="R150" s="781"/>
    </row>
    <row r="151" spans="4:18" ht="14.4" customHeight="1" x14ac:dyDescent="0.3">
      <c r="E151" s="781"/>
      <c r="F151" s="781"/>
      <c r="G151" s="781"/>
      <c r="H151" s="781"/>
      <c r="I151" s="781"/>
      <c r="J151" s="781"/>
      <c r="K151" s="781"/>
      <c r="L151" s="781"/>
      <c r="M151" s="781"/>
      <c r="N151" s="781"/>
      <c r="O151" s="781"/>
      <c r="P151" s="781"/>
      <c r="Q151" s="781"/>
      <c r="R151" s="781"/>
    </row>
    <row r="152" spans="4:18" ht="16.8" customHeight="1" x14ac:dyDescent="0.3">
      <c r="E152" s="315"/>
      <c r="F152" s="315"/>
      <c r="G152" s="315"/>
      <c r="H152" s="315"/>
      <c r="I152" s="315"/>
      <c r="J152" s="315"/>
      <c r="K152" s="315"/>
      <c r="L152" s="315"/>
    </row>
    <row r="153" spans="4:18" ht="13.8" customHeight="1" x14ac:dyDescent="0.3">
      <c r="E153" s="782" t="s">
        <v>767</v>
      </c>
      <c r="F153" s="782"/>
      <c r="G153" s="782"/>
      <c r="H153" s="782"/>
      <c r="I153" s="782"/>
      <c r="J153" s="782"/>
      <c r="K153" s="782"/>
      <c r="L153" s="782"/>
      <c r="M153" s="782"/>
      <c r="N153" s="782"/>
      <c r="O153" s="782"/>
      <c r="P153" s="782"/>
      <c r="Q153" s="782"/>
      <c r="R153" s="782"/>
    </row>
    <row r="154" spans="4:18" ht="16.8" customHeight="1" x14ac:dyDescent="0.3">
      <c r="E154" s="782"/>
      <c r="F154" s="782"/>
      <c r="G154" s="782"/>
      <c r="H154" s="782"/>
      <c r="I154" s="782"/>
      <c r="J154" s="782"/>
      <c r="K154" s="782"/>
      <c r="L154" s="782"/>
      <c r="M154" s="782"/>
      <c r="N154" s="782"/>
      <c r="O154" s="782"/>
      <c r="P154" s="782"/>
      <c r="Q154" s="782"/>
      <c r="R154" s="782"/>
    </row>
    <row r="155" spans="4:18" ht="16.8" customHeight="1" x14ac:dyDescent="0.3">
      <c r="E155" s="289"/>
      <c r="F155" s="289"/>
      <c r="G155" s="315"/>
      <c r="H155" s="315"/>
      <c r="I155" s="315"/>
      <c r="J155" s="315"/>
      <c r="K155" s="315"/>
      <c r="L155" s="315"/>
    </row>
    <row r="156" spans="4:18" ht="16.8" customHeight="1" x14ac:dyDescent="0.3">
      <c r="E156" s="811" t="s">
        <v>938</v>
      </c>
      <c r="F156" s="831" t="s">
        <v>561</v>
      </c>
      <c r="G156" s="770"/>
      <c r="H156" s="832" t="s">
        <v>563</v>
      </c>
      <c r="I156" s="833"/>
      <c r="J156" s="803" t="s">
        <v>195</v>
      </c>
      <c r="K156" s="773" t="s">
        <v>946</v>
      </c>
      <c r="L156" s="775" t="s">
        <v>678</v>
      </c>
    </row>
    <row r="157" spans="4:18" ht="24.6" customHeight="1" x14ac:dyDescent="0.3">
      <c r="E157" s="812"/>
      <c r="F157" s="831"/>
      <c r="G157" s="770"/>
      <c r="H157" s="832"/>
      <c r="I157" s="833"/>
      <c r="J157" s="804"/>
      <c r="K157" s="773"/>
      <c r="L157" s="775"/>
    </row>
    <row r="158" spans="4:18" ht="16.8" customHeight="1" x14ac:dyDescent="0.3">
      <c r="E158" s="594"/>
      <c r="F158" s="810"/>
      <c r="G158" s="810"/>
      <c r="H158" s="810"/>
      <c r="I158" s="810"/>
      <c r="J158" s="582"/>
      <c r="K158" s="579" t="str">
        <f>Datos!G772</f>
        <v/>
      </c>
      <c r="L158" s="570" t="str">
        <f>Datos!H772</f>
        <v/>
      </c>
    </row>
    <row r="159" spans="4:18" ht="16.8" customHeight="1" x14ac:dyDescent="0.3">
      <c r="E159" s="594"/>
      <c r="F159" s="810"/>
      <c r="G159" s="810"/>
      <c r="H159" s="810"/>
      <c r="I159" s="810"/>
      <c r="J159" s="582"/>
      <c r="K159" s="579" t="str">
        <f>Datos!G773</f>
        <v/>
      </c>
      <c r="L159" s="570" t="str">
        <f>Datos!H773</f>
        <v/>
      </c>
    </row>
    <row r="160" spans="4:18" ht="16.8" customHeight="1" x14ac:dyDescent="0.3">
      <c r="E160" s="594"/>
      <c r="F160" s="810"/>
      <c r="G160" s="810"/>
      <c r="H160" s="810"/>
      <c r="I160" s="810"/>
      <c r="J160" s="582"/>
      <c r="K160" s="579" t="str">
        <f>Datos!G774</f>
        <v/>
      </c>
      <c r="L160" s="570" t="str">
        <f>Datos!H774</f>
        <v/>
      </c>
    </row>
    <row r="161" spans="4:26" ht="16.8" customHeight="1" x14ac:dyDescent="0.3">
      <c r="E161" s="594"/>
      <c r="F161" s="810"/>
      <c r="G161" s="810"/>
      <c r="H161" s="810"/>
      <c r="I161" s="810"/>
      <c r="J161" s="582"/>
      <c r="K161" s="579" t="str">
        <f>Datos!G775</f>
        <v/>
      </c>
      <c r="L161" s="570" t="str">
        <f>Datos!H775</f>
        <v/>
      </c>
    </row>
    <row r="162" spans="4:26" ht="16.8" customHeight="1" x14ac:dyDescent="0.3">
      <c r="E162" s="594"/>
      <c r="F162" s="810"/>
      <c r="G162" s="810"/>
      <c r="H162" s="810"/>
      <c r="I162" s="810"/>
      <c r="J162" s="582"/>
      <c r="K162" s="579" t="str">
        <f>Datos!G776</f>
        <v/>
      </c>
      <c r="L162" s="570" t="str">
        <f>Datos!H776</f>
        <v/>
      </c>
    </row>
    <row r="163" spans="4:26" ht="16.8" customHeight="1" x14ac:dyDescent="0.3">
      <c r="E163" s="594"/>
      <c r="F163" s="810"/>
      <c r="G163" s="810"/>
      <c r="H163" s="810"/>
      <c r="I163" s="810"/>
      <c r="J163" s="582"/>
      <c r="K163" s="579" t="str">
        <f>Datos!G777</f>
        <v/>
      </c>
      <c r="L163" s="570" t="str">
        <f>Datos!H777</f>
        <v/>
      </c>
    </row>
    <row r="164" spans="4:26" ht="16.8" customHeight="1" x14ac:dyDescent="0.3">
      <c r="E164" s="594"/>
      <c r="F164" s="810"/>
      <c r="G164" s="810"/>
      <c r="H164" s="810"/>
      <c r="I164" s="810"/>
      <c r="J164" s="582"/>
      <c r="K164" s="579" t="str">
        <f>Datos!G778</f>
        <v/>
      </c>
      <c r="L164" s="570" t="str">
        <f>Datos!H778</f>
        <v/>
      </c>
    </row>
    <row r="165" spans="4:26" ht="16.8" customHeight="1" x14ac:dyDescent="0.3">
      <c r="E165" s="594"/>
      <c r="F165" s="810"/>
      <c r="G165" s="810"/>
      <c r="H165" s="810"/>
      <c r="I165" s="810"/>
      <c r="J165" s="582"/>
      <c r="K165" s="579" t="str">
        <f>Datos!G779</f>
        <v/>
      </c>
      <c r="L165" s="570" t="str">
        <f>Datos!H779</f>
        <v/>
      </c>
    </row>
    <row r="166" spans="4:26" ht="16.8" customHeight="1" x14ac:dyDescent="0.3">
      <c r="E166" s="594"/>
      <c r="F166" s="810"/>
      <c r="G166" s="810"/>
      <c r="H166" s="810"/>
      <c r="I166" s="810"/>
      <c r="J166" s="582"/>
      <c r="K166" s="579" t="str">
        <f>Datos!G780</f>
        <v/>
      </c>
      <c r="L166" s="570" t="str">
        <f>Datos!H780</f>
        <v/>
      </c>
    </row>
    <row r="167" spans="4:26" ht="16.8" customHeight="1" x14ac:dyDescent="0.3">
      <c r="E167" s="594"/>
      <c r="F167" s="810"/>
      <c r="G167" s="810"/>
      <c r="H167" s="810"/>
      <c r="I167" s="810"/>
      <c r="J167" s="582"/>
      <c r="K167" s="579" t="str">
        <f>Datos!G781</f>
        <v/>
      </c>
      <c r="L167" s="570" t="str">
        <f>Datos!H781</f>
        <v/>
      </c>
    </row>
    <row r="168" spans="4:26" ht="16.8" customHeight="1" x14ac:dyDescent="0.3">
      <c r="E168" s="266"/>
      <c r="F168" s="266"/>
      <c r="H168" s="266"/>
      <c r="J168" s="266"/>
      <c r="K168" s="266"/>
      <c r="L168" s="580">
        <f>SUM(L158:L167)</f>
        <v>0</v>
      </c>
    </row>
    <row r="169" spans="4:26" ht="16.8" customHeight="1" x14ac:dyDescent="0.3">
      <c r="E169" s="346" t="s">
        <v>562</v>
      </c>
      <c r="F169" s="345"/>
      <c r="G169" s="345"/>
      <c r="H169" s="345"/>
      <c r="I169" s="345"/>
      <c r="J169" s="345"/>
      <c r="K169" s="345"/>
    </row>
    <row r="170" spans="4:26" ht="16.8" customHeight="1" x14ac:dyDescent="0.3">
      <c r="E170" s="663" t="s">
        <v>1066</v>
      </c>
      <c r="F170" s="347"/>
      <c r="G170" s="347"/>
      <c r="H170" s="347"/>
      <c r="I170" s="347"/>
      <c r="J170" s="347"/>
      <c r="K170" s="347"/>
    </row>
    <row r="171" spans="4:26" ht="16.8" customHeight="1" x14ac:dyDescent="0.3">
      <c r="E171" s="347" t="s">
        <v>1065</v>
      </c>
      <c r="F171" s="347"/>
      <c r="G171" s="347"/>
      <c r="H171" s="347"/>
      <c r="I171" s="347"/>
      <c r="J171" s="347"/>
      <c r="K171" s="347"/>
    </row>
    <row r="172" spans="4:26" ht="16.8" customHeight="1" x14ac:dyDescent="0.3"/>
    <row r="173" spans="4:26" ht="16.8" customHeight="1" x14ac:dyDescent="0.3">
      <c r="D173" s="830" t="s">
        <v>743</v>
      </c>
      <c r="E173" s="830"/>
      <c r="F173" s="830"/>
      <c r="G173" s="830"/>
      <c r="H173" s="830"/>
      <c r="I173" s="830"/>
      <c r="J173" s="830"/>
      <c r="K173" s="830"/>
      <c r="L173" s="830"/>
      <c r="M173" s="830"/>
      <c r="N173" s="830"/>
      <c r="O173" s="830"/>
      <c r="P173" s="830"/>
      <c r="Q173" s="830"/>
      <c r="R173" s="830"/>
    </row>
    <row r="174" spans="4:26" ht="16.8" customHeight="1" x14ac:dyDescent="0.3"/>
    <row r="175" spans="4:26" ht="32.4" customHeight="1" x14ac:dyDescent="0.3">
      <c r="E175" s="782" t="s">
        <v>1104</v>
      </c>
      <c r="F175" s="782"/>
      <c r="G175" s="782"/>
      <c r="H175" s="782"/>
      <c r="I175" s="782"/>
      <c r="J175" s="782"/>
      <c r="K175" s="782"/>
      <c r="L175" s="782"/>
      <c r="M175" s="782"/>
      <c r="N175" s="782"/>
      <c r="O175" s="782"/>
      <c r="P175" s="782"/>
      <c r="Q175" s="782"/>
      <c r="R175" s="782"/>
    </row>
    <row r="176" spans="4:26" ht="16.8" customHeight="1" x14ac:dyDescent="0.3">
      <c r="Q176" s="352"/>
      <c r="R176" s="352"/>
      <c r="S176" s="352"/>
      <c r="T176" s="352"/>
      <c r="U176" s="352"/>
      <c r="V176" s="352"/>
      <c r="W176" s="352"/>
      <c r="X176" s="352"/>
      <c r="Y176" s="352"/>
      <c r="Z176" s="352"/>
    </row>
    <row r="177" spans="5:26" ht="16.8" customHeight="1" x14ac:dyDescent="0.3">
      <c r="E177" s="787" t="s">
        <v>1096</v>
      </c>
      <c r="F177" s="787"/>
      <c r="G177" s="787"/>
      <c r="H177" s="787"/>
      <c r="I177" s="787"/>
      <c r="J177" s="787"/>
      <c r="K177" s="787"/>
      <c r="M177" s="788" t="s">
        <v>1097</v>
      </c>
      <c r="N177" s="788"/>
      <c r="O177" s="788"/>
      <c r="P177" s="788"/>
      <c r="Q177" s="788"/>
      <c r="R177" s="788"/>
      <c r="S177" s="788"/>
      <c r="T177" s="788"/>
      <c r="U177" s="352"/>
      <c r="V177" s="352"/>
      <c r="W177" s="352"/>
      <c r="X177" s="352"/>
      <c r="Y177" s="352"/>
      <c r="Z177" s="352"/>
    </row>
    <row r="178" spans="5:26" ht="16.8" customHeight="1" x14ac:dyDescent="0.3">
      <c r="E178" s="322"/>
      <c r="F178" s="322"/>
      <c r="Q178" s="352"/>
      <c r="R178" s="352"/>
      <c r="S178" s="352"/>
      <c r="T178" s="352"/>
      <c r="U178" s="352"/>
      <c r="V178" s="352"/>
      <c r="W178" s="352"/>
      <c r="X178" s="352"/>
      <c r="Y178" s="352"/>
      <c r="Z178" s="352"/>
    </row>
    <row r="179" spans="5:26" ht="16.8" customHeight="1" x14ac:dyDescent="0.3">
      <c r="E179" s="678" t="s">
        <v>691</v>
      </c>
      <c r="F179" s="678" t="s">
        <v>638</v>
      </c>
      <c r="G179" s="828" t="s">
        <v>1102</v>
      </c>
      <c r="H179" s="792" t="s">
        <v>943</v>
      </c>
      <c r="I179" s="793"/>
      <c r="J179" s="794"/>
      <c r="K179" s="791" t="s">
        <v>678</v>
      </c>
      <c r="L179" s="352"/>
      <c r="M179" s="785" t="s">
        <v>691</v>
      </c>
      <c r="N179" s="678" t="s">
        <v>638</v>
      </c>
      <c r="O179" s="828" t="s">
        <v>1102</v>
      </c>
      <c r="P179" s="792" t="s">
        <v>943</v>
      </c>
      <c r="Q179" s="793"/>
      <c r="R179" s="794"/>
      <c r="S179" s="791" t="s">
        <v>678</v>
      </c>
      <c r="T179" s="791"/>
      <c r="U179" s="352"/>
      <c r="V179" s="352"/>
    </row>
    <row r="180" spans="5:26" ht="25.8" customHeight="1" x14ac:dyDescent="0.3">
      <c r="E180" s="679"/>
      <c r="F180" s="679"/>
      <c r="G180" s="829"/>
      <c r="H180" s="342" t="s">
        <v>120</v>
      </c>
      <c r="I180" s="342" t="s">
        <v>121</v>
      </c>
      <c r="J180" s="342" t="s">
        <v>122</v>
      </c>
      <c r="K180" s="791"/>
      <c r="M180" s="786"/>
      <c r="N180" s="679"/>
      <c r="O180" s="829"/>
      <c r="P180" s="342" t="s">
        <v>120</v>
      </c>
      <c r="Q180" s="342" t="s">
        <v>121</v>
      </c>
      <c r="R180" s="342" t="s">
        <v>122</v>
      </c>
      <c r="S180" s="791"/>
      <c r="T180" s="791"/>
      <c r="U180" s="315"/>
      <c r="V180" s="315"/>
    </row>
    <row r="181" spans="5:26" ht="16.8" customHeight="1" x14ac:dyDescent="0.3">
      <c r="E181" s="681"/>
      <c r="F181" s="681"/>
      <c r="G181" s="582"/>
      <c r="H181" s="579" t="str">
        <f>'Datos Indirectos'!E91</f>
        <v/>
      </c>
      <c r="I181" s="579" t="str">
        <f>'Datos Indirectos'!F91</f>
        <v/>
      </c>
      <c r="J181" s="579" t="str">
        <f>'Datos Indirectos'!G91</f>
        <v/>
      </c>
      <c r="K181" s="570" t="str">
        <f>'Datos Indirectos'!K91</f>
        <v/>
      </c>
      <c r="L181" s="353"/>
      <c r="M181" s="681"/>
      <c r="N181" s="681"/>
      <c r="O181" s="582"/>
      <c r="P181" s="579" t="str">
        <f>'Datos Indirectos'!P91</f>
        <v/>
      </c>
      <c r="Q181" s="579" t="str">
        <f>'Datos Indirectos'!Q91</f>
        <v/>
      </c>
      <c r="R181" s="579" t="str">
        <f>'Datos Indirectos'!R91</f>
        <v/>
      </c>
      <c r="S181" s="789" t="str">
        <f>'Datos Indirectos'!V91</f>
        <v/>
      </c>
      <c r="T181" s="790"/>
      <c r="U181" s="348"/>
      <c r="V181" s="348"/>
    </row>
    <row r="182" spans="5:26" ht="16.8" customHeight="1" x14ac:dyDescent="0.3">
      <c r="E182" s="681"/>
      <c r="F182" s="681"/>
      <c r="G182" s="582"/>
      <c r="H182" s="579" t="str">
        <f>'Datos Indirectos'!E92</f>
        <v/>
      </c>
      <c r="I182" s="579" t="str">
        <f>'Datos Indirectos'!F92</f>
        <v/>
      </c>
      <c r="J182" s="579" t="str">
        <f>'Datos Indirectos'!G92</f>
        <v/>
      </c>
      <c r="K182" s="570" t="str">
        <f>'Datos Indirectos'!K92</f>
        <v/>
      </c>
      <c r="M182" s="681"/>
      <c r="N182" s="681"/>
      <c r="O182" s="582"/>
      <c r="P182" s="579" t="str">
        <f>'Datos Indirectos'!P92</f>
        <v/>
      </c>
      <c r="Q182" s="579" t="str">
        <f>'Datos Indirectos'!Q92</f>
        <v/>
      </c>
      <c r="R182" s="579" t="str">
        <f>'Datos Indirectos'!R92</f>
        <v/>
      </c>
      <c r="S182" s="789" t="str">
        <f>'Datos Indirectos'!V92</f>
        <v/>
      </c>
      <c r="T182" s="790"/>
      <c r="U182" s="292"/>
      <c r="V182" s="292"/>
    </row>
    <row r="183" spans="5:26" ht="16.8" customHeight="1" x14ac:dyDescent="0.3">
      <c r="E183" s="681"/>
      <c r="F183" s="681"/>
      <c r="G183" s="582"/>
      <c r="H183" s="579" t="str">
        <f>'Datos Indirectos'!E93</f>
        <v/>
      </c>
      <c r="I183" s="579" t="str">
        <f>'Datos Indirectos'!F93</f>
        <v/>
      </c>
      <c r="J183" s="579" t="str">
        <f>'Datos Indirectos'!G93</f>
        <v/>
      </c>
      <c r="K183" s="570" t="str">
        <f>'Datos Indirectos'!K93</f>
        <v/>
      </c>
      <c r="M183" s="681"/>
      <c r="N183" s="681"/>
      <c r="O183" s="582"/>
      <c r="P183" s="579" t="str">
        <f>'Datos Indirectos'!P93</f>
        <v/>
      </c>
      <c r="Q183" s="579" t="str">
        <f>'Datos Indirectos'!Q93</f>
        <v/>
      </c>
      <c r="R183" s="579" t="str">
        <f>'Datos Indirectos'!R93</f>
        <v/>
      </c>
      <c r="S183" s="789" t="str">
        <f>'Datos Indirectos'!V93</f>
        <v/>
      </c>
      <c r="T183" s="790"/>
    </row>
    <row r="184" spans="5:26" ht="16.8" customHeight="1" x14ac:dyDescent="0.3">
      <c r="E184" s="681"/>
      <c r="F184" s="681"/>
      <c r="G184" s="582"/>
      <c r="H184" s="579" t="str">
        <f>'Datos Indirectos'!E94</f>
        <v/>
      </c>
      <c r="I184" s="579" t="str">
        <f>'Datos Indirectos'!F94</f>
        <v/>
      </c>
      <c r="J184" s="579" t="str">
        <f>'Datos Indirectos'!G94</f>
        <v/>
      </c>
      <c r="K184" s="570" t="str">
        <f>'Datos Indirectos'!K94</f>
        <v/>
      </c>
      <c r="M184" s="681"/>
      <c r="N184" s="681"/>
      <c r="O184" s="582"/>
      <c r="P184" s="579" t="str">
        <f>'Datos Indirectos'!P94</f>
        <v/>
      </c>
      <c r="Q184" s="579" t="str">
        <f>'Datos Indirectos'!Q94</f>
        <v/>
      </c>
      <c r="R184" s="579" t="str">
        <f>'Datos Indirectos'!R94</f>
        <v/>
      </c>
      <c r="S184" s="789" t="str">
        <f>'Datos Indirectos'!V94</f>
        <v/>
      </c>
      <c r="T184" s="790"/>
    </row>
    <row r="185" spans="5:26" ht="16.8" customHeight="1" x14ac:dyDescent="0.3">
      <c r="E185" s="681"/>
      <c r="F185" s="681"/>
      <c r="G185" s="582"/>
      <c r="H185" s="579" t="str">
        <f>'Datos Indirectos'!E95</f>
        <v/>
      </c>
      <c r="I185" s="579" t="str">
        <f>'Datos Indirectos'!F95</f>
        <v/>
      </c>
      <c r="J185" s="579" t="str">
        <f>'Datos Indirectos'!G95</f>
        <v/>
      </c>
      <c r="K185" s="570" t="str">
        <f>'Datos Indirectos'!K95</f>
        <v/>
      </c>
      <c r="M185" s="680"/>
      <c r="N185" s="680"/>
      <c r="O185" s="582"/>
      <c r="P185" s="579" t="str">
        <f>'Datos Indirectos'!P95</f>
        <v/>
      </c>
      <c r="Q185" s="579" t="str">
        <f>'Datos Indirectos'!Q95</f>
        <v/>
      </c>
      <c r="R185" s="579" t="str">
        <f>'Datos Indirectos'!R95</f>
        <v/>
      </c>
      <c r="S185" s="789" t="str">
        <f>'Datos Indirectos'!V95</f>
        <v/>
      </c>
      <c r="T185" s="790"/>
    </row>
    <row r="186" spans="5:26" ht="16.8" customHeight="1" x14ac:dyDescent="0.3">
      <c r="E186" s="681"/>
      <c r="F186" s="681"/>
      <c r="G186" s="582"/>
      <c r="H186" s="579" t="str">
        <f>'Datos Indirectos'!E96</f>
        <v/>
      </c>
      <c r="I186" s="579" t="str">
        <f>'Datos Indirectos'!F96</f>
        <v/>
      </c>
      <c r="J186" s="579" t="str">
        <f>'Datos Indirectos'!G96</f>
        <v/>
      </c>
      <c r="K186" s="570" t="str">
        <f>'Datos Indirectos'!K96</f>
        <v/>
      </c>
      <c r="M186" s="680"/>
      <c r="N186" s="680"/>
      <c r="O186" s="582"/>
      <c r="P186" s="579" t="str">
        <f>'Datos Indirectos'!P96</f>
        <v/>
      </c>
      <c r="Q186" s="579" t="str">
        <f>'Datos Indirectos'!Q96</f>
        <v/>
      </c>
      <c r="R186" s="579" t="str">
        <f>'Datos Indirectos'!R96</f>
        <v/>
      </c>
      <c r="S186" s="789" t="str">
        <f>'Datos Indirectos'!V96</f>
        <v/>
      </c>
      <c r="T186" s="790"/>
    </row>
    <row r="187" spans="5:26" ht="16.8" customHeight="1" x14ac:dyDescent="0.3">
      <c r="E187" s="681"/>
      <c r="F187" s="681"/>
      <c r="G187" s="582"/>
      <c r="H187" s="579" t="str">
        <f>'Datos Indirectos'!E97</f>
        <v/>
      </c>
      <c r="I187" s="579" t="str">
        <f>'Datos Indirectos'!F97</f>
        <v/>
      </c>
      <c r="J187" s="579" t="str">
        <f>'Datos Indirectos'!G97</f>
        <v/>
      </c>
      <c r="K187" s="570" t="str">
        <f>'Datos Indirectos'!K97</f>
        <v/>
      </c>
      <c r="M187" s="680"/>
      <c r="N187" s="680"/>
      <c r="O187" s="582"/>
      <c r="P187" s="579" t="str">
        <f>'Datos Indirectos'!P97</f>
        <v/>
      </c>
      <c r="Q187" s="579" t="str">
        <f>'Datos Indirectos'!Q97</f>
        <v/>
      </c>
      <c r="R187" s="579" t="str">
        <f>'Datos Indirectos'!R97</f>
        <v/>
      </c>
      <c r="S187" s="789" t="str">
        <f>'Datos Indirectos'!V97</f>
        <v/>
      </c>
      <c r="T187" s="790"/>
    </row>
    <row r="188" spans="5:26" ht="16.8" customHeight="1" x14ac:dyDescent="0.3">
      <c r="E188" s="681"/>
      <c r="F188" s="681"/>
      <c r="G188" s="582"/>
      <c r="H188" s="579" t="str">
        <f>'Datos Indirectos'!E98</f>
        <v/>
      </c>
      <c r="I188" s="579" t="str">
        <f>'Datos Indirectos'!F98</f>
        <v/>
      </c>
      <c r="J188" s="579" t="str">
        <f>'Datos Indirectos'!G98</f>
        <v/>
      </c>
      <c r="K188" s="570" t="str">
        <f>'Datos Indirectos'!K98</f>
        <v/>
      </c>
      <c r="M188" s="680"/>
      <c r="N188" s="680"/>
      <c r="O188" s="582"/>
      <c r="P188" s="579" t="str">
        <f>'Datos Indirectos'!P98</f>
        <v/>
      </c>
      <c r="Q188" s="579" t="str">
        <f>'Datos Indirectos'!Q98</f>
        <v/>
      </c>
      <c r="R188" s="579" t="str">
        <f>'Datos Indirectos'!R98</f>
        <v/>
      </c>
      <c r="S188" s="789" t="str">
        <f>'Datos Indirectos'!V98</f>
        <v/>
      </c>
      <c r="T188" s="790"/>
    </row>
    <row r="189" spans="5:26" ht="16.8" customHeight="1" x14ac:dyDescent="0.3">
      <c r="E189" s="681"/>
      <c r="F189" s="681"/>
      <c r="G189" s="582"/>
      <c r="H189" s="579" t="str">
        <f>'Datos Indirectos'!E99</f>
        <v/>
      </c>
      <c r="I189" s="579" t="str">
        <f>'Datos Indirectos'!F99</f>
        <v/>
      </c>
      <c r="J189" s="579" t="str">
        <f>'Datos Indirectos'!G99</f>
        <v/>
      </c>
      <c r="K189" s="570" t="str">
        <f>'Datos Indirectos'!K99</f>
        <v/>
      </c>
      <c r="M189" s="680"/>
      <c r="N189" s="680"/>
      <c r="O189" s="582"/>
      <c r="P189" s="579" t="str">
        <f>'Datos Indirectos'!P99</f>
        <v/>
      </c>
      <c r="Q189" s="579" t="str">
        <f>'Datos Indirectos'!Q99</f>
        <v/>
      </c>
      <c r="R189" s="579" t="str">
        <f>'Datos Indirectos'!R99</f>
        <v/>
      </c>
      <c r="S189" s="789" t="str">
        <f>'Datos Indirectos'!V99</f>
        <v/>
      </c>
      <c r="T189" s="790"/>
    </row>
    <row r="190" spans="5:26" ht="16.8" customHeight="1" x14ac:dyDescent="0.3">
      <c r="E190" s="681"/>
      <c r="F190" s="681"/>
      <c r="G190" s="582"/>
      <c r="H190" s="579" t="str">
        <f>'Datos Indirectos'!E100</f>
        <v/>
      </c>
      <c r="I190" s="579" t="str">
        <f>'Datos Indirectos'!F100</f>
        <v/>
      </c>
      <c r="J190" s="579" t="str">
        <f>'Datos Indirectos'!G100</f>
        <v/>
      </c>
      <c r="K190" s="570" t="str">
        <f>'Datos Indirectos'!K100</f>
        <v/>
      </c>
      <c r="M190" s="680"/>
      <c r="N190" s="680"/>
      <c r="O190" s="582"/>
      <c r="P190" s="579" t="str">
        <f>'Datos Indirectos'!P100</f>
        <v/>
      </c>
      <c r="Q190" s="579" t="str">
        <f>'Datos Indirectos'!Q100</f>
        <v/>
      </c>
      <c r="R190" s="579" t="str">
        <f>'Datos Indirectos'!R100</f>
        <v/>
      </c>
      <c r="S190" s="789" t="str">
        <f>'Datos Indirectos'!V100</f>
        <v/>
      </c>
      <c r="T190" s="790"/>
    </row>
    <row r="191" spans="5:26" ht="16.8" customHeight="1" x14ac:dyDescent="0.3">
      <c r="E191" s="681"/>
      <c r="F191" s="681"/>
      <c r="G191" s="582"/>
      <c r="H191" s="579" t="str">
        <f>'Datos Indirectos'!E101</f>
        <v/>
      </c>
      <c r="I191" s="579" t="str">
        <f>'Datos Indirectos'!F101</f>
        <v/>
      </c>
      <c r="J191" s="579" t="str">
        <f>'Datos Indirectos'!G101</f>
        <v/>
      </c>
      <c r="K191" s="570" t="str">
        <f>'Datos Indirectos'!K101</f>
        <v/>
      </c>
      <c r="M191" s="680"/>
      <c r="N191" s="680"/>
      <c r="O191" s="582"/>
      <c r="P191" s="579" t="str">
        <f>'Datos Indirectos'!P101</f>
        <v/>
      </c>
      <c r="Q191" s="579" t="str">
        <f>'Datos Indirectos'!Q101</f>
        <v/>
      </c>
      <c r="R191" s="579" t="str">
        <f>'Datos Indirectos'!R101</f>
        <v/>
      </c>
      <c r="S191" s="789" t="str">
        <f>'Datos Indirectos'!V101</f>
        <v/>
      </c>
      <c r="T191" s="790"/>
    </row>
    <row r="192" spans="5:26" ht="16.8" customHeight="1" x14ac:dyDescent="0.3">
      <c r="E192" s="681"/>
      <c r="F192" s="681"/>
      <c r="G192" s="582"/>
      <c r="H192" s="579" t="str">
        <f>'Datos Indirectos'!E102</f>
        <v/>
      </c>
      <c r="I192" s="579" t="str">
        <f>'Datos Indirectos'!F102</f>
        <v/>
      </c>
      <c r="J192" s="579" t="str">
        <f>'Datos Indirectos'!G102</f>
        <v/>
      </c>
      <c r="K192" s="570" t="str">
        <f>'Datos Indirectos'!K102</f>
        <v/>
      </c>
      <c r="M192" s="680"/>
      <c r="N192" s="680"/>
      <c r="O192" s="582"/>
      <c r="P192" s="579" t="str">
        <f>'Datos Indirectos'!P102</f>
        <v/>
      </c>
      <c r="Q192" s="579" t="str">
        <f>'Datos Indirectos'!Q102</f>
        <v/>
      </c>
      <c r="R192" s="579" t="str">
        <f>'Datos Indirectos'!R102</f>
        <v/>
      </c>
      <c r="S192" s="789" t="str">
        <f>'Datos Indirectos'!V102</f>
        <v/>
      </c>
      <c r="T192" s="790"/>
    </row>
    <row r="193" spans="5:20" ht="16.8" customHeight="1" x14ac:dyDescent="0.3">
      <c r="E193" s="681"/>
      <c r="F193" s="681"/>
      <c r="G193" s="582"/>
      <c r="H193" s="579" t="str">
        <f>'Datos Indirectos'!E103</f>
        <v/>
      </c>
      <c r="I193" s="579" t="str">
        <f>'Datos Indirectos'!F103</f>
        <v/>
      </c>
      <c r="J193" s="579" t="str">
        <f>'Datos Indirectos'!G103</f>
        <v/>
      </c>
      <c r="K193" s="570" t="str">
        <f>'Datos Indirectos'!K103</f>
        <v/>
      </c>
      <c r="M193" s="680"/>
      <c r="N193" s="680"/>
      <c r="O193" s="582"/>
      <c r="P193" s="579" t="str">
        <f>'Datos Indirectos'!P103</f>
        <v/>
      </c>
      <c r="Q193" s="579" t="str">
        <f>'Datos Indirectos'!Q103</f>
        <v/>
      </c>
      <c r="R193" s="579" t="str">
        <f>'Datos Indirectos'!R103</f>
        <v/>
      </c>
      <c r="S193" s="789" t="str">
        <f>'Datos Indirectos'!V103</f>
        <v/>
      </c>
      <c r="T193" s="790"/>
    </row>
    <row r="194" spans="5:20" ht="16.8" customHeight="1" x14ac:dyDescent="0.3">
      <c r="E194" s="681"/>
      <c r="F194" s="681"/>
      <c r="G194" s="582"/>
      <c r="H194" s="579" t="str">
        <f>'Datos Indirectos'!E104</f>
        <v/>
      </c>
      <c r="I194" s="579" t="str">
        <f>'Datos Indirectos'!F104</f>
        <v/>
      </c>
      <c r="J194" s="579" t="str">
        <f>'Datos Indirectos'!G104</f>
        <v/>
      </c>
      <c r="K194" s="570" t="str">
        <f>'Datos Indirectos'!K104</f>
        <v/>
      </c>
      <c r="M194" s="680"/>
      <c r="N194" s="680"/>
      <c r="O194" s="582"/>
      <c r="P194" s="579" t="str">
        <f>'Datos Indirectos'!P104</f>
        <v/>
      </c>
      <c r="Q194" s="579" t="str">
        <f>'Datos Indirectos'!Q104</f>
        <v/>
      </c>
      <c r="R194" s="579" t="str">
        <f>'Datos Indirectos'!R104</f>
        <v/>
      </c>
      <c r="S194" s="789" t="str">
        <f>'Datos Indirectos'!V104</f>
        <v/>
      </c>
      <c r="T194" s="790"/>
    </row>
    <row r="195" spans="5:20" ht="16.8" customHeight="1" x14ac:dyDescent="0.3">
      <c r="E195" s="681"/>
      <c r="F195" s="681"/>
      <c r="G195" s="582"/>
      <c r="H195" s="579" t="str">
        <f>'Datos Indirectos'!E105</f>
        <v/>
      </c>
      <c r="I195" s="579" t="str">
        <f>'Datos Indirectos'!F105</f>
        <v/>
      </c>
      <c r="J195" s="579" t="str">
        <f>'Datos Indirectos'!G105</f>
        <v/>
      </c>
      <c r="K195" s="570" t="str">
        <f>'Datos Indirectos'!K105</f>
        <v/>
      </c>
      <c r="M195" s="680"/>
      <c r="N195" s="581"/>
      <c r="O195" s="582"/>
      <c r="P195" s="579" t="str">
        <f>'Datos Indirectos'!P105</f>
        <v/>
      </c>
      <c r="Q195" s="579" t="str">
        <f>'Datos Indirectos'!Q105</f>
        <v/>
      </c>
      <c r="R195" s="579" t="str">
        <f>'Datos Indirectos'!R105</f>
        <v/>
      </c>
      <c r="S195" s="789" t="str">
        <f>'Datos Indirectos'!V105</f>
        <v/>
      </c>
      <c r="T195" s="790"/>
    </row>
    <row r="196" spans="5:20" ht="16.8" customHeight="1" x14ac:dyDescent="0.3">
      <c r="E196" s="681"/>
      <c r="F196" s="681"/>
      <c r="G196" s="582"/>
      <c r="H196" s="579" t="str">
        <f>'Datos Indirectos'!E106</f>
        <v/>
      </c>
      <c r="I196" s="579" t="str">
        <f>'Datos Indirectos'!F106</f>
        <v/>
      </c>
      <c r="J196" s="579" t="str">
        <f>'Datos Indirectos'!G106</f>
        <v/>
      </c>
      <c r="K196" s="570" t="str">
        <f>'Datos Indirectos'!K106</f>
        <v/>
      </c>
      <c r="M196" s="680"/>
      <c r="N196" s="581"/>
      <c r="O196" s="582"/>
      <c r="P196" s="579" t="str">
        <f>'Datos Indirectos'!P106</f>
        <v/>
      </c>
      <c r="Q196" s="579" t="str">
        <f>'Datos Indirectos'!Q106</f>
        <v/>
      </c>
      <c r="R196" s="579" t="str">
        <f>'Datos Indirectos'!R106</f>
        <v/>
      </c>
      <c r="S196" s="789" t="str">
        <f>'Datos Indirectos'!V106</f>
        <v/>
      </c>
      <c r="T196" s="790"/>
    </row>
    <row r="197" spans="5:20" ht="16.8" customHeight="1" x14ac:dyDescent="0.3">
      <c r="E197" s="681"/>
      <c r="F197" s="681"/>
      <c r="G197" s="582"/>
      <c r="H197" s="579" t="str">
        <f>'Datos Indirectos'!E107</f>
        <v/>
      </c>
      <c r="I197" s="579" t="str">
        <f>'Datos Indirectos'!F107</f>
        <v/>
      </c>
      <c r="J197" s="579" t="str">
        <f>'Datos Indirectos'!G107</f>
        <v/>
      </c>
      <c r="K197" s="570" t="str">
        <f>'Datos Indirectos'!K107</f>
        <v/>
      </c>
      <c r="M197" s="680"/>
      <c r="N197" s="581"/>
      <c r="O197" s="582"/>
      <c r="P197" s="579" t="str">
        <f>'Datos Indirectos'!P107</f>
        <v/>
      </c>
      <c r="Q197" s="579" t="str">
        <f>'Datos Indirectos'!Q107</f>
        <v/>
      </c>
      <c r="R197" s="579" t="str">
        <f>'Datos Indirectos'!R107</f>
        <v/>
      </c>
      <c r="S197" s="789" t="str">
        <f>'Datos Indirectos'!V107</f>
        <v/>
      </c>
      <c r="T197" s="790"/>
    </row>
    <row r="198" spans="5:20" ht="16.8" customHeight="1" x14ac:dyDescent="0.3">
      <c r="E198" s="681"/>
      <c r="F198" s="681"/>
      <c r="G198" s="582"/>
      <c r="H198" s="579" t="str">
        <f>'Datos Indirectos'!E108</f>
        <v/>
      </c>
      <c r="I198" s="579" t="str">
        <f>'Datos Indirectos'!F108</f>
        <v/>
      </c>
      <c r="J198" s="579" t="str">
        <f>'Datos Indirectos'!G108</f>
        <v/>
      </c>
      <c r="K198" s="570" t="str">
        <f>'Datos Indirectos'!K108</f>
        <v/>
      </c>
      <c r="M198" s="680"/>
      <c r="N198" s="581"/>
      <c r="O198" s="582"/>
      <c r="P198" s="579" t="str">
        <f>'Datos Indirectos'!P108</f>
        <v/>
      </c>
      <c r="Q198" s="579" t="str">
        <f>'Datos Indirectos'!Q108</f>
        <v/>
      </c>
      <c r="R198" s="579" t="str">
        <f>'Datos Indirectos'!R108</f>
        <v/>
      </c>
      <c r="S198" s="789" t="str">
        <f>'Datos Indirectos'!V108</f>
        <v/>
      </c>
      <c r="T198" s="790"/>
    </row>
    <row r="199" spans="5:20" ht="16.8" customHeight="1" x14ac:dyDescent="0.3">
      <c r="E199" s="681"/>
      <c r="F199" s="681"/>
      <c r="G199" s="582"/>
      <c r="H199" s="579" t="str">
        <f>'Datos Indirectos'!E109</f>
        <v/>
      </c>
      <c r="I199" s="579" t="str">
        <f>'Datos Indirectos'!F109</f>
        <v/>
      </c>
      <c r="J199" s="579" t="str">
        <f>'Datos Indirectos'!G109</f>
        <v/>
      </c>
      <c r="K199" s="570" t="str">
        <f>'Datos Indirectos'!K109</f>
        <v/>
      </c>
      <c r="M199" s="680"/>
      <c r="N199" s="581"/>
      <c r="O199" s="582"/>
      <c r="P199" s="579" t="str">
        <f>'Datos Indirectos'!P109</f>
        <v/>
      </c>
      <c r="Q199" s="579" t="str">
        <f>'Datos Indirectos'!Q109</f>
        <v/>
      </c>
      <c r="R199" s="579" t="str">
        <f>'Datos Indirectos'!R109</f>
        <v/>
      </c>
      <c r="S199" s="789" t="str">
        <f>'Datos Indirectos'!V109</f>
        <v/>
      </c>
      <c r="T199" s="790"/>
    </row>
    <row r="200" spans="5:20" ht="16.8" customHeight="1" x14ac:dyDescent="0.3">
      <c r="E200" s="681"/>
      <c r="F200" s="681"/>
      <c r="G200" s="582"/>
      <c r="H200" s="579" t="str">
        <f>'Datos Indirectos'!E110</f>
        <v/>
      </c>
      <c r="I200" s="579" t="str">
        <f>'Datos Indirectos'!F110</f>
        <v/>
      </c>
      <c r="J200" s="579" t="str">
        <f>'Datos Indirectos'!G110</f>
        <v/>
      </c>
      <c r="K200" s="570" t="str">
        <f>'Datos Indirectos'!K110</f>
        <v/>
      </c>
      <c r="M200" s="680"/>
      <c r="N200" s="581"/>
      <c r="O200" s="582"/>
      <c r="P200" s="579" t="str">
        <f>'Datos Indirectos'!P110</f>
        <v/>
      </c>
      <c r="Q200" s="579" t="str">
        <f>'Datos Indirectos'!Q110</f>
        <v/>
      </c>
      <c r="R200" s="579" t="str">
        <f>'Datos Indirectos'!R110</f>
        <v/>
      </c>
      <c r="S200" s="789" t="str">
        <f>'Datos Indirectos'!V110</f>
        <v/>
      </c>
      <c r="T200" s="790"/>
    </row>
    <row r="201" spans="5:20" ht="16.8" customHeight="1" x14ac:dyDescent="0.3">
      <c r="E201" s="681"/>
      <c r="F201" s="681"/>
      <c r="G201" s="582"/>
      <c r="H201" s="579" t="str">
        <f>'Datos Indirectos'!E111</f>
        <v/>
      </c>
      <c r="I201" s="579" t="str">
        <f>'Datos Indirectos'!F111</f>
        <v/>
      </c>
      <c r="J201" s="579" t="str">
        <f>'Datos Indirectos'!G111</f>
        <v/>
      </c>
      <c r="K201" s="570" t="str">
        <f>'Datos Indirectos'!K111</f>
        <v/>
      </c>
      <c r="M201" s="680"/>
      <c r="N201" s="680"/>
      <c r="O201" s="582"/>
      <c r="P201" s="579" t="str">
        <f>'Datos Indirectos'!P111</f>
        <v/>
      </c>
      <c r="Q201" s="579" t="str">
        <f>'Datos Indirectos'!Q111</f>
        <v/>
      </c>
      <c r="R201" s="579" t="str">
        <f>'Datos Indirectos'!R111</f>
        <v/>
      </c>
      <c r="S201" s="789" t="str">
        <f>'Datos Indirectos'!V111</f>
        <v/>
      </c>
      <c r="T201" s="790"/>
    </row>
    <row r="202" spans="5:20" ht="16.8" customHeight="1" x14ac:dyDescent="0.3">
      <c r="E202" s="681"/>
      <c r="F202" s="681"/>
      <c r="G202" s="582"/>
      <c r="H202" s="579" t="str">
        <f>'Datos Indirectos'!E112</f>
        <v/>
      </c>
      <c r="I202" s="579" t="str">
        <f>'Datos Indirectos'!F112</f>
        <v/>
      </c>
      <c r="J202" s="579" t="str">
        <f>'Datos Indirectos'!G112</f>
        <v/>
      </c>
      <c r="K202" s="570" t="str">
        <f>'Datos Indirectos'!K112</f>
        <v/>
      </c>
      <c r="M202" s="680"/>
      <c r="N202" s="680"/>
      <c r="O202" s="582"/>
      <c r="P202" s="579" t="str">
        <f>'Datos Indirectos'!P112</f>
        <v/>
      </c>
      <c r="Q202" s="579" t="str">
        <f>'Datos Indirectos'!Q112</f>
        <v/>
      </c>
      <c r="R202" s="579" t="str">
        <f>'Datos Indirectos'!R112</f>
        <v/>
      </c>
      <c r="S202" s="789" t="str">
        <f>'Datos Indirectos'!V112</f>
        <v/>
      </c>
      <c r="T202" s="790"/>
    </row>
    <row r="203" spans="5:20" ht="16.8" customHeight="1" x14ac:dyDescent="0.3">
      <c r="E203" s="681"/>
      <c r="F203" s="681"/>
      <c r="G203" s="582"/>
      <c r="H203" s="579" t="str">
        <f>'Datos Indirectos'!E113</f>
        <v/>
      </c>
      <c r="I203" s="579" t="str">
        <f>'Datos Indirectos'!F113</f>
        <v/>
      </c>
      <c r="J203" s="579" t="str">
        <f>'Datos Indirectos'!G113</f>
        <v/>
      </c>
      <c r="K203" s="570" t="str">
        <f>'Datos Indirectos'!K113</f>
        <v/>
      </c>
      <c r="M203" s="680"/>
      <c r="N203" s="680"/>
      <c r="O203" s="582"/>
      <c r="P203" s="579" t="str">
        <f>'Datos Indirectos'!P113</f>
        <v/>
      </c>
      <c r="Q203" s="579" t="str">
        <f>'Datos Indirectos'!Q113</f>
        <v/>
      </c>
      <c r="R203" s="579" t="str">
        <f>'Datos Indirectos'!R113</f>
        <v/>
      </c>
      <c r="S203" s="789" t="str">
        <f>'Datos Indirectos'!V113</f>
        <v/>
      </c>
      <c r="T203" s="790"/>
    </row>
    <row r="204" spans="5:20" ht="16.8" customHeight="1" x14ac:dyDescent="0.3">
      <c r="E204" s="681"/>
      <c r="F204" s="681"/>
      <c r="G204" s="582"/>
      <c r="H204" s="579" t="str">
        <f>'Datos Indirectos'!E114</f>
        <v/>
      </c>
      <c r="I204" s="579" t="str">
        <f>'Datos Indirectos'!F114</f>
        <v/>
      </c>
      <c r="J204" s="579" t="str">
        <f>'Datos Indirectos'!G114</f>
        <v/>
      </c>
      <c r="K204" s="570" t="str">
        <f>'Datos Indirectos'!K114</f>
        <v/>
      </c>
      <c r="M204" s="680"/>
      <c r="N204" s="680"/>
      <c r="O204" s="582"/>
      <c r="P204" s="579" t="str">
        <f>'Datos Indirectos'!P114</f>
        <v/>
      </c>
      <c r="Q204" s="579" t="str">
        <f>'Datos Indirectos'!Q114</f>
        <v/>
      </c>
      <c r="R204" s="579" t="str">
        <f>'Datos Indirectos'!R114</f>
        <v/>
      </c>
      <c r="S204" s="789" t="str">
        <f>'Datos Indirectos'!V114</f>
        <v/>
      </c>
      <c r="T204" s="790"/>
    </row>
    <row r="205" spans="5:20" ht="16.8" customHeight="1" x14ac:dyDescent="0.3">
      <c r="E205" s="681"/>
      <c r="F205" s="681"/>
      <c r="G205" s="582"/>
      <c r="H205" s="579" t="str">
        <f>'Datos Indirectos'!E115</f>
        <v/>
      </c>
      <c r="I205" s="579" t="str">
        <f>'Datos Indirectos'!F115</f>
        <v/>
      </c>
      <c r="J205" s="579" t="str">
        <f>'Datos Indirectos'!G115</f>
        <v/>
      </c>
      <c r="K205" s="570" t="str">
        <f>'Datos Indirectos'!K115</f>
        <v/>
      </c>
      <c r="M205" s="680"/>
      <c r="N205" s="680"/>
      <c r="O205" s="582"/>
      <c r="P205" s="579" t="str">
        <f>'Datos Indirectos'!P115</f>
        <v/>
      </c>
      <c r="Q205" s="579" t="str">
        <f>'Datos Indirectos'!Q115</f>
        <v/>
      </c>
      <c r="R205" s="579" t="str">
        <f>'Datos Indirectos'!R115</f>
        <v/>
      </c>
      <c r="S205" s="789" t="str">
        <f>'Datos Indirectos'!V115</f>
        <v/>
      </c>
      <c r="T205" s="790"/>
    </row>
    <row r="206" spans="5:20" ht="16.8" customHeight="1" x14ac:dyDescent="0.3">
      <c r="E206" s="681"/>
      <c r="F206" s="681"/>
      <c r="G206" s="582"/>
      <c r="H206" s="579" t="str">
        <f>'Datos Indirectos'!E116</f>
        <v/>
      </c>
      <c r="I206" s="579" t="str">
        <f>'Datos Indirectos'!F116</f>
        <v/>
      </c>
      <c r="J206" s="579" t="str">
        <f>'Datos Indirectos'!G116</f>
        <v/>
      </c>
      <c r="K206" s="570" t="str">
        <f>'Datos Indirectos'!K116</f>
        <v/>
      </c>
      <c r="M206" s="680"/>
      <c r="N206" s="680"/>
      <c r="O206" s="582"/>
      <c r="P206" s="579" t="str">
        <f>'Datos Indirectos'!P116</f>
        <v/>
      </c>
      <c r="Q206" s="579" t="str">
        <f>'Datos Indirectos'!Q116</f>
        <v/>
      </c>
      <c r="R206" s="579" t="str">
        <f>'Datos Indirectos'!R116</f>
        <v/>
      </c>
      <c r="S206" s="789" t="str">
        <f>'Datos Indirectos'!V116</f>
        <v/>
      </c>
      <c r="T206" s="790"/>
    </row>
    <row r="207" spans="5:20" ht="16.8" customHeight="1" x14ac:dyDescent="0.3">
      <c r="E207" s="348"/>
      <c r="F207" s="349"/>
      <c r="G207" s="349"/>
      <c r="H207" s="349"/>
      <c r="I207" s="349"/>
      <c r="K207" s="580">
        <f>'Datos Indirectos'!K117</f>
        <v>0</v>
      </c>
      <c r="M207" s="348"/>
      <c r="N207" s="349"/>
      <c r="O207" s="349"/>
      <c r="P207" s="349"/>
      <c r="Q207" s="349"/>
      <c r="S207" s="783">
        <f>'Datos Indirectos'!V117</f>
        <v>0</v>
      </c>
      <c r="T207" s="784"/>
    </row>
    <row r="208" spans="5:20" ht="16.8" customHeight="1" x14ac:dyDescent="0.3">
      <c r="E208" s="350"/>
      <c r="F208" s="349"/>
      <c r="G208" s="349"/>
      <c r="H208" s="349"/>
      <c r="I208" s="349"/>
      <c r="J208" s="349"/>
      <c r="K208" s="349"/>
    </row>
    <row r="209" spans="4:18" ht="16.8" customHeight="1" x14ac:dyDescent="0.3"/>
    <row r="210" spans="4:18" ht="16.8" customHeight="1" x14ac:dyDescent="0.3">
      <c r="D210" s="769" t="s">
        <v>746</v>
      </c>
      <c r="E210" s="769"/>
      <c r="F210" s="769"/>
      <c r="G210" s="769"/>
      <c r="H210" s="769"/>
      <c r="I210" s="769"/>
      <c r="J210" s="769"/>
      <c r="K210" s="769"/>
      <c r="L210" s="769"/>
      <c r="M210" s="769"/>
      <c r="N210" s="769"/>
      <c r="O210" s="769"/>
      <c r="P210" s="769"/>
      <c r="Q210" s="769"/>
      <c r="R210" s="769"/>
    </row>
    <row r="211" spans="4:18" ht="16.8" customHeight="1" x14ac:dyDescent="0.3"/>
    <row r="212" spans="4:18" ht="42.6" customHeight="1" x14ac:dyDescent="0.3">
      <c r="E212" s="781" t="s">
        <v>1105</v>
      </c>
      <c r="F212" s="781"/>
      <c r="G212" s="781"/>
      <c r="H212" s="781"/>
      <c r="I212" s="781"/>
      <c r="J212" s="781"/>
      <c r="K212" s="781"/>
      <c r="L212" s="781"/>
      <c r="M212" s="781"/>
      <c r="N212" s="781"/>
      <c r="O212" s="781"/>
      <c r="P212" s="781"/>
      <c r="Q212" s="781"/>
      <c r="R212" s="781"/>
    </row>
    <row r="213" spans="4:18" ht="16.8" customHeight="1" x14ac:dyDescent="0.3">
      <c r="E213" s="317"/>
      <c r="F213" s="313"/>
      <c r="G213" s="313"/>
      <c r="H213" s="313"/>
      <c r="I213" s="313"/>
      <c r="J213" s="313"/>
      <c r="K213" s="313"/>
    </row>
    <row r="214" spans="4:18" ht="16.8" customHeight="1" x14ac:dyDescent="0.3">
      <c r="E214" s="770" t="s">
        <v>323</v>
      </c>
      <c r="F214" s="774" t="s">
        <v>635</v>
      </c>
      <c r="G214" s="776" t="s">
        <v>205</v>
      </c>
      <c r="H214" s="779"/>
      <c r="I214" s="775" t="s">
        <v>740</v>
      </c>
    </row>
    <row r="215" spans="4:18" ht="16.8" customHeight="1" x14ac:dyDescent="0.3">
      <c r="E215" s="770"/>
      <c r="F215" s="774"/>
      <c r="G215" s="339" t="s">
        <v>26</v>
      </c>
      <c r="H215" s="339" t="s">
        <v>9</v>
      </c>
      <c r="I215" s="775"/>
    </row>
    <row r="216" spans="4:18" ht="16.8" customHeight="1" x14ac:dyDescent="0.3">
      <c r="E216" s="770"/>
      <c r="F216" s="774"/>
      <c r="G216" s="340" t="s">
        <v>547</v>
      </c>
      <c r="H216" s="340" t="s">
        <v>547</v>
      </c>
      <c r="I216" s="775"/>
    </row>
    <row r="217" spans="4:18" ht="16.8" customHeight="1" x14ac:dyDescent="0.3">
      <c r="E217" s="581"/>
      <c r="F217" s="582"/>
      <c r="G217" s="583" t="str">
        <f>Datos!E1027</f>
        <v/>
      </c>
      <c r="H217" s="590"/>
      <c r="I217" s="584" t="str">
        <f>Datos!G1027</f>
        <v/>
      </c>
    </row>
    <row r="218" spans="4:18" ht="16.8" customHeight="1" x14ac:dyDescent="0.3">
      <c r="E218" s="581"/>
      <c r="F218" s="582"/>
      <c r="G218" s="583" t="str">
        <f>Datos!E1028</f>
        <v/>
      </c>
      <c r="H218" s="590"/>
      <c r="I218" s="584" t="str">
        <f>Datos!G1028</f>
        <v/>
      </c>
    </row>
    <row r="219" spans="4:18" ht="16.8" customHeight="1" x14ac:dyDescent="0.3">
      <c r="F219" s="320"/>
      <c r="G219" s="320"/>
      <c r="H219" s="320"/>
      <c r="I219" s="585">
        <f>SUM(I217:I218)</f>
        <v>0</v>
      </c>
    </row>
    <row r="220" spans="4:18" ht="16.8" customHeight="1" x14ac:dyDescent="0.3">
      <c r="E220" s="350" t="s">
        <v>634</v>
      </c>
      <c r="F220" s="320"/>
      <c r="G220" s="320"/>
      <c r="H220" s="320"/>
      <c r="I220" s="320"/>
      <c r="J220" s="321"/>
    </row>
    <row r="221" spans="4:18" ht="16.8" customHeight="1" x14ac:dyDescent="0.3"/>
    <row r="222" spans="4:18" ht="16.8" customHeight="1" x14ac:dyDescent="0.3"/>
    <row r="223" spans="4:18" ht="16.8" customHeight="1" x14ac:dyDescent="0.3">
      <c r="D223" s="769" t="s">
        <v>747</v>
      </c>
      <c r="E223" s="769"/>
      <c r="F223" s="769"/>
      <c r="G223" s="769"/>
      <c r="H223" s="769"/>
      <c r="I223" s="769"/>
      <c r="J223" s="769"/>
      <c r="K223" s="769"/>
      <c r="L223" s="769"/>
      <c r="M223" s="769"/>
      <c r="N223" s="769"/>
      <c r="O223" s="769"/>
      <c r="P223" s="769"/>
      <c r="Q223" s="769"/>
      <c r="R223" s="769"/>
    </row>
    <row r="224" spans="4:18" ht="16.8" customHeight="1" x14ac:dyDescent="0.3"/>
    <row r="225" spans="5:18" ht="16.8" customHeight="1" x14ac:dyDescent="0.3">
      <c r="E225" s="334" t="s">
        <v>751</v>
      </c>
    </row>
    <row r="226" spans="5:18" ht="16.8" customHeight="1" x14ac:dyDescent="0.3"/>
    <row r="227" spans="5:18" ht="16.8" customHeight="1" x14ac:dyDescent="0.3">
      <c r="E227" s="781" t="s">
        <v>952</v>
      </c>
      <c r="F227" s="781"/>
      <c r="G227" s="781"/>
      <c r="H227" s="781"/>
      <c r="I227" s="781"/>
      <c r="J227" s="781"/>
      <c r="K227" s="781"/>
      <c r="L227" s="781"/>
      <c r="M227" s="781"/>
      <c r="N227" s="781"/>
      <c r="O227" s="781"/>
      <c r="P227" s="781"/>
      <c r="Q227" s="781"/>
      <c r="R227" s="781"/>
    </row>
    <row r="228" spans="5:18" ht="16.8" customHeight="1" x14ac:dyDescent="0.3">
      <c r="E228" s="781"/>
      <c r="F228" s="781"/>
      <c r="G228" s="781"/>
      <c r="H228" s="781"/>
      <c r="I228" s="781"/>
      <c r="J228" s="781"/>
      <c r="K228" s="781"/>
      <c r="L228" s="781"/>
      <c r="M228" s="781"/>
      <c r="N228" s="781"/>
      <c r="O228" s="781"/>
      <c r="P228" s="781"/>
      <c r="Q228" s="781"/>
      <c r="R228" s="781"/>
    </row>
    <row r="229" spans="5:18" ht="16.8" customHeight="1" x14ac:dyDescent="0.3">
      <c r="E229" s="334"/>
      <c r="J229" s="325"/>
      <c r="O229" s="324"/>
    </row>
    <row r="230" spans="5:18" ht="16.8" customHeight="1" x14ac:dyDescent="0.3">
      <c r="E230" s="330" t="s">
        <v>935</v>
      </c>
      <c r="G230" s="331"/>
      <c r="L230" s="289"/>
      <c r="N230" s="325"/>
    </row>
    <row r="231" spans="5:18" ht="16.8" customHeight="1" x14ac:dyDescent="0.3">
      <c r="E231" s="318"/>
      <c r="F231" s="318"/>
      <c r="G231" s="354"/>
      <c r="H231" s="318"/>
      <c r="I231" s="318"/>
      <c r="L231" s="289"/>
      <c r="N231" s="324"/>
    </row>
    <row r="232" spans="5:18" ht="24.6" customHeight="1" x14ac:dyDescent="0.3">
      <c r="E232" s="770" t="s">
        <v>323</v>
      </c>
      <c r="F232" s="773" t="s">
        <v>803</v>
      </c>
      <c r="G232" s="774" t="s">
        <v>581</v>
      </c>
      <c r="H232" s="774" t="s">
        <v>132</v>
      </c>
      <c r="I232" s="834" t="s">
        <v>977</v>
      </c>
      <c r="J232" s="775" t="s">
        <v>740</v>
      </c>
      <c r="K232" s="289"/>
    </row>
    <row r="233" spans="5:18" ht="16.8" customHeight="1" x14ac:dyDescent="0.3">
      <c r="E233" s="770"/>
      <c r="F233" s="773"/>
      <c r="G233" s="774"/>
      <c r="H233" s="774"/>
      <c r="I233" s="834"/>
      <c r="J233" s="775"/>
      <c r="K233" s="289"/>
    </row>
    <row r="234" spans="5:18" ht="16.8" customHeight="1" x14ac:dyDescent="0.3">
      <c r="E234" s="595"/>
      <c r="F234" s="596"/>
      <c r="G234" s="597"/>
      <c r="H234" s="687"/>
      <c r="I234" s="583" t="str">
        <f>Datos!H1072</f>
        <v/>
      </c>
      <c r="J234" s="584" t="str">
        <f>Datos!I1072</f>
        <v/>
      </c>
      <c r="K234" s="312"/>
    </row>
    <row r="235" spans="5:18" ht="16.8" customHeight="1" x14ac:dyDescent="0.3">
      <c r="E235" s="598"/>
      <c r="F235" s="596"/>
      <c r="G235" s="597"/>
      <c r="H235" s="687"/>
      <c r="I235" s="583" t="str">
        <f>Datos!H1073</f>
        <v/>
      </c>
      <c r="J235" s="584" t="str">
        <f>Datos!I1073</f>
        <v/>
      </c>
      <c r="L235" s="319"/>
    </row>
    <row r="236" spans="5:18" ht="16.8" customHeight="1" x14ac:dyDescent="0.3">
      <c r="E236" s="598"/>
      <c r="F236" s="596"/>
      <c r="G236" s="597"/>
      <c r="H236" s="687"/>
      <c r="I236" s="583" t="str">
        <f>Datos!H1074</f>
        <v/>
      </c>
      <c r="J236" s="584" t="str">
        <f>Datos!I1074</f>
        <v/>
      </c>
      <c r="L236" s="319"/>
    </row>
    <row r="237" spans="5:18" ht="16.8" customHeight="1" x14ac:dyDescent="0.3">
      <c r="E237" s="598"/>
      <c r="F237" s="596"/>
      <c r="G237" s="597"/>
      <c r="H237" s="687"/>
      <c r="I237" s="583" t="str">
        <f>Datos!H1075</f>
        <v/>
      </c>
      <c r="J237" s="584" t="str">
        <f>Datos!I1075</f>
        <v/>
      </c>
    </row>
    <row r="238" spans="5:18" ht="16.8" customHeight="1" x14ac:dyDescent="0.3">
      <c r="E238" s="598"/>
      <c r="F238" s="596"/>
      <c r="G238" s="597"/>
      <c r="H238" s="687"/>
      <c r="I238" s="583" t="str">
        <f>Datos!H1076</f>
        <v/>
      </c>
      <c r="J238" s="584" t="str">
        <f>Datos!I1076</f>
        <v/>
      </c>
      <c r="L238" s="295"/>
    </row>
    <row r="239" spans="5:18" ht="16.8" customHeight="1" x14ac:dyDescent="0.3">
      <c r="E239" s="598"/>
      <c r="F239" s="596"/>
      <c r="G239" s="597"/>
      <c r="H239" s="687"/>
      <c r="I239" s="583" t="str">
        <f>Datos!H1077</f>
        <v/>
      </c>
      <c r="J239" s="584" t="str">
        <f>Datos!I1077</f>
        <v/>
      </c>
    </row>
    <row r="240" spans="5:18" ht="16.8" customHeight="1" x14ac:dyDescent="0.3">
      <c r="E240" s="598"/>
      <c r="F240" s="596"/>
      <c r="G240" s="597"/>
      <c r="H240" s="687"/>
      <c r="I240" s="583" t="str">
        <f>Datos!H1078</f>
        <v/>
      </c>
      <c r="J240" s="584" t="str">
        <f>Datos!I1078</f>
        <v/>
      </c>
    </row>
    <row r="241" spans="5:12" ht="16.8" customHeight="1" x14ac:dyDescent="0.3">
      <c r="E241" s="598"/>
      <c r="F241" s="596"/>
      <c r="G241" s="597"/>
      <c r="H241" s="687"/>
      <c r="I241" s="583" t="str">
        <f>Datos!H1079</f>
        <v/>
      </c>
      <c r="J241" s="584" t="str">
        <f>Datos!I1079</f>
        <v/>
      </c>
    </row>
    <row r="242" spans="5:12" ht="16.8" customHeight="1" x14ac:dyDescent="0.3">
      <c r="E242" s="598"/>
      <c r="F242" s="596"/>
      <c r="G242" s="597"/>
      <c r="H242" s="687"/>
      <c r="I242" s="583" t="str">
        <f>Datos!H1080</f>
        <v/>
      </c>
      <c r="J242" s="584" t="str">
        <f>Datos!I1080</f>
        <v/>
      </c>
    </row>
    <row r="243" spans="5:12" ht="16.8" customHeight="1" x14ac:dyDescent="0.3">
      <c r="E243" s="599"/>
      <c r="F243" s="596"/>
      <c r="G243" s="597"/>
      <c r="H243" s="687"/>
      <c r="I243" s="583" t="str">
        <f>Datos!H1081</f>
        <v/>
      </c>
      <c r="J243" s="584" t="str">
        <f>Datos!I1081</f>
        <v/>
      </c>
    </row>
    <row r="244" spans="5:12" ht="16.8" customHeight="1" x14ac:dyDescent="0.3">
      <c r="F244" s="320"/>
      <c r="G244" s="355"/>
      <c r="H244" s="320"/>
      <c r="I244" s="320"/>
      <c r="J244" s="572">
        <f>SUM(J234:J243)</f>
        <v>0</v>
      </c>
    </row>
    <row r="245" spans="5:12" ht="16.8" customHeight="1" x14ac:dyDescent="0.3">
      <c r="E245" s="772" t="s">
        <v>804</v>
      </c>
      <c r="F245" s="772"/>
      <c r="G245" s="772"/>
      <c r="H245" s="772"/>
      <c r="I245" s="772"/>
      <c r="J245" s="772"/>
      <c r="K245" s="772"/>
    </row>
    <row r="246" spans="5:12" ht="16.8" customHeight="1" x14ac:dyDescent="0.3">
      <c r="E246" s="772"/>
      <c r="F246" s="772"/>
      <c r="G246" s="772"/>
      <c r="H246" s="772"/>
      <c r="I246" s="772"/>
      <c r="J246" s="772"/>
      <c r="K246" s="772"/>
    </row>
    <row r="247" spans="5:12" ht="16.8" customHeight="1" x14ac:dyDescent="0.3">
      <c r="E247" s="330" t="s">
        <v>936</v>
      </c>
      <c r="F247" s="321"/>
      <c r="G247" s="355"/>
      <c r="H247" s="321"/>
      <c r="I247" s="321"/>
      <c r="J247" s="321"/>
      <c r="K247" s="321"/>
    </row>
    <row r="248" spans="5:12" ht="16.8" customHeight="1" x14ac:dyDescent="0.3">
      <c r="E248" s="321"/>
      <c r="F248" s="321"/>
      <c r="G248" s="355"/>
      <c r="H248" s="321"/>
      <c r="I248" s="321"/>
      <c r="J248" s="321"/>
      <c r="K248" s="321"/>
    </row>
    <row r="249" spans="5:12" ht="23.4" customHeight="1" x14ac:dyDescent="0.3">
      <c r="E249" s="770" t="s">
        <v>323</v>
      </c>
      <c r="F249" s="773" t="s">
        <v>944</v>
      </c>
      <c r="G249" s="774" t="s">
        <v>805</v>
      </c>
      <c r="H249" s="774" t="s">
        <v>586</v>
      </c>
      <c r="I249" s="774" t="s">
        <v>806</v>
      </c>
      <c r="J249" s="774" t="s">
        <v>947</v>
      </c>
      <c r="K249" s="834" t="s">
        <v>977</v>
      </c>
      <c r="L249" s="775" t="s">
        <v>740</v>
      </c>
    </row>
    <row r="250" spans="5:12" ht="16.8" customHeight="1" x14ac:dyDescent="0.3">
      <c r="E250" s="770"/>
      <c r="F250" s="773"/>
      <c r="G250" s="774"/>
      <c r="H250" s="774"/>
      <c r="I250" s="774"/>
      <c r="J250" s="774"/>
      <c r="K250" s="834"/>
      <c r="L250" s="775"/>
    </row>
    <row r="251" spans="5:12" ht="16.8" customHeight="1" x14ac:dyDescent="0.3">
      <c r="E251" s="600"/>
      <c r="F251" s="581"/>
      <c r="G251" s="601"/>
      <c r="H251" s="601"/>
      <c r="I251" s="602"/>
      <c r="J251" s="586">
        <f>Datos!Q1072</f>
        <v>0</v>
      </c>
      <c r="K251" s="583" t="str">
        <f>Datos!R1072</f>
        <v/>
      </c>
      <c r="L251" s="584" t="str">
        <f>Datos!S1072</f>
        <v/>
      </c>
    </row>
    <row r="252" spans="5:12" ht="16.8" customHeight="1" x14ac:dyDescent="0.3">
      <c r="E252" s="603"/>
      <c r="F252" s="581"/>
      <c r="G252" s="601"/>
      <c r="H252" s="601"/>
      <c r="I252" s="602"/>
      <c r="J252" s="586">
        <f>Datos!Q1073</f>
        <v>0</v>
      </c>
      <c r="K252" s="583" t="str">
        <f>Datos!R1073</f>
        <v/>
      </c>
      <c r="L252" s="584" t="str">
        <f>Datos!S1073</f>
        <v/>
      </c>
    </row>
    <row r="253" spans="5:12" ht="16.8" customHeight="1" x14ac:dyDescent="0.3">
      <c r="E253" s="603"/>
      <c r="F253" s="581"/>
      <c r="G253" s="601"/>
      <c r="H253" s="601"/>
      <c r="I253" s="602"/>
      <c r="J253" s="586">
        <f>Datos!Q1074</f>
        <v>0</v>
      </c>
      <c r="K253" s="583" t="str">
        <f>Datos!R1074</f>
        <v/>
      </c>
      <c r="L253" s="584" t="str">
        <f>Datos!S1074</f>
        <v/>
      </c>
    </row>
    <row r="254" spans="5:12" ht="16.8" customHeight="1" x14ac:dyDescent="0.3">
      <c r="E254" s="603"/>
      <c r="F254" s="581"/>
      <c r="G254" s="601"/>
      <c r="H254" s="601"/>
      <c r="I254" s="602"/>
      <c r="J254" s="586">
        <f>Datos!Q1075</f>
        <v>0</v>
      </c>
      <c r="K254" s="583" t="str">
        <f>Datos!R1075</f>
        <v/>
      </c>
      <c r="L254" s="584" t="str">
        <f>Datos!S1075</f>
        <v/>
      </c>
    </row>
    <row r="255" spans="5:12" ht="16.8" customHeight="1" x14ac:dyDescent="0.3">
      <c r="E255" s="603"/>
      <c r="F255" s="581"/>
      <c r="G255" s="601"/>
      <c r="H255" s="601"/>
      <c r="I255" s="602"/>
      <c r="J255" s="586">
        <f>Datos!Q1076</f>
        <v>0</v>
      </c>
      <c r="K255" s="583" t="str">
        <f>Datos!R1076</f>
        <v/>
      </c>
      <c r="L255" s="584" t="str">
        <f>Datos!S1076</f>
        <v/>
      </c>
    </row>
    <row r="256" spans="5:12" ht="16.8" customHeight="1" x14ac:dyDescent="0.3">
      <c r="E256" s="603"/>
      <c r="F256" s="581"/>
      <c r="G256" s="601"/>
      <c r="H256" s="601"/>
      <c r="I256" s="602"/>
      <c r="J256" s="586">
        <f>Datos!Q1077</f>
        <v>0</v>
      </c>
      <c r="K256" s="583" t="str">
        <f>Datos!R1077</f>
        <v/>
      </c>
      <c r="L256" s="584" t="str">
        <f>Datos!S1077</f>
        <v/>
      </c>
    </row>
    <row r="257" spans="5:12" ht="16.8" customHeight="1" x14ac:dyDescent="0.3">
      <c r="E257" s="603"/>
      <c r="F257" s="581"/>
      <c r="G257" s="601"/>
      <c r="H257" s="601"/>
      <c r="I257" s="602"/>
      <c r="J257" s="586">
        <f>Datos!Q1078</f>
        <v>0</v>
      </c>
      <c r="K257" s="583" t="str">
        <f>Datos!R1078</f>
        <v/>
      </c>
      <c r="L257" s="584" t="str">
        <f>Datos!S1078</f>
        <v/>
      </c>
    </row>
    <row r="258" spans="5:12" ht="16.8" customHeight="1" x14ac:dyDescent="0.3">
      <c r="E258" s="603"/>
      <c r="F258" s="581"/>
      <c r="G258" s="601"/>
      <c r="H258" s="601"/>
      <c r="I258" s="602"/>
      <c r="J258" s="586">
        <f>Datos!Q1079</f>
        <v>0</v>
      </c>
      <c r="K258" s="583" t="str">
        <f>Datos!R1079</f>
        <v/>
      </c>
      <c r="L258" s="584" t="str">
        <f>Datos!S1079</f>
        <v/>
      </c>
    </row>
    <row r="259" spans="5:12" ht="16.8" customHeight="1" x14ac:dyDescent="0.3">
      <c r="E259" s="603"/>
      <c r="F259" s="581"/>
      <c r="G259" s="601"/>
      <c r="H259" s="601"/>
      <c r="I259" s="602"/>
      <c r="J259" s="586">
        <f>Datos!Q1080</f>
        <v>0</v>
      </c>
      <c r="K259" s="583" t="str">
        <f>Datos!R1080</f>
        <v/>
      </c>
      <c r="L259" s="584" t="str">
        <f>Datos!S1080</f>
        <v/>
      </c>
    </row>
    <row r="260" spans="5:12" ht="16.8" customHeight="1" x14ac:dyDescent="0.3">
      <c r="E260" s="604"/>
      <c r="F260" s="581"/>
      <c r="G260" s="601"/>
      <c r="H260" s="601"/>
      <c r="I260" s="602"/>
      <c r="J260" s="586">
        <f>Datos!Q1081</f>
        <v>0</v>
      </c>
      <c r="K260" s="583" t="str">
        <f>Datos!R1081</f>
        <v/>
      </c>
      <c r="L260" s="584" t="str">
        <f>Datos!S1081</f>
        <v/>
      </c>
    </row>
    <row r="261" spans="5:12" ht="16.8" customHeight="1" x14ac:dyDescent="0.3">
      <c r="F261" s="320"/>
      <c r="G261" s="331"/>
      <c r="L261" s="572">
        <f>Datos!S1082</f>
        <v>0</v>
      </c>
    </row>
    <row r="262" spans="5:12" ht="16.8" customHeight="1" x14ac:dyDescent="0.3">
      <c r="E262" s="772" t="s">
        <v>804</v>
      </c>
      <c r="F262" s="772"/>
      <c r="G262" s="772"/>
      <c r="H262" s="772"/>
      <c r="I262" s="772"/>
      <c r="J262" s="772"/>
      <c r="K262" s="772"/>
    </row>
    <row r="263" spans="5:12" ht="16.8" customHeight="1" x14ac:dyDescent="0.3">
      <c r="E263" s="772" t="s">
        <v>807</v>
      </c>
      <c r="F263" s="772"/>
      <c r="G263" s="772"/>
      <c r="H263" s="772"/>
      <c r="I263" s="772"/>
      <c r="J263" s="772"/>
      <c r="K263" s="772"/>
    </row>
    <row r="264" spans="5:12" ht="16.8" customHeight="1" x14ac:dyDescent="0.3"/>
    <row r="265" spans="5:12" ht="16.8" customHeight="1" x14ac:dyDescent="0.3"/>
    <row r="266" spans="5:12" ht="16.8" customHeight="1" x14ac:dyDescent="0.3"/>
    <row r="267" spans="5:12" ht="16.8" customHeight="1" x14ac:dyDescent="0.3"/>
    <row r="268" spans="5:12" ht="16.8" customHeight="1" x14ac:dyDescent="0.3"/>
    <row r="269" spans="5:12" ht="16.8" customHeight="1" x14ac:dyDescent="0.3"/>
    <row r="270" spans="5:12" ht="16.8" customHeight="1" x14ac:dyDescent="0.3"/>
    <row r="271" spans="5:12" ht="16.8" customHeight="1" x14ac:dyDescent="0.3"/>
    <row r="272" spans="5:12" ht="16.8" customHeight="1" x14ac:dyDescent="0.3"/>
    <row r="273" ht="16.8" customHeight="1" x14ac:dyDescent="0.3"/>
    <row r="274" ht="16.8" customHeight="1" x14ac:dyDescent="0.3"/>
    <row r="275" ht="16.8" customHeight="1" x14ac:dyDescent="0.3"/>
    <row r="276" ht="16.8" customHeight="1" x14ac:dyDescent="0.3"/>
    <row r="277" ht="16.8" customHeight="1" x14ac:dyDescent="0.3"/>
    <row r="278" ht="16.8" customHeight="1" x14ac:dyDescent="0.3"/>
    <row r="279" ht="16.8" customHeight="1" x14ac:dyDescent="0.3"/>
    <row r="280" ht="16.8" customHeight="1" x14ac:dyDescent="0.3"/>
    <row r="281" ht="16.8" customHeight="1" x14ac:dyDescent="0.3"/>
    <row r="282" ht="16.8" customHeight="1" x14ac:dyDescent="0.3"/>
    <row r="283" ht="16.8" customHeight="1" x14ac:dyDescent="0.3"/>
    <row r="284" ht="16.8" customHeight="1" x14ac:dyDescent="0.3"/>
    <row r="285" ht="16.8" customHeight="1" x14ac:dyDescent="0.3"/>
    <row r="286" ht="16.8" customHeight="1" x14ac:dyDescent="0.3"/>
    <row r="287" ht="16.8" customHeight="1" x14ac:dyDescent="0.3"/>
    <row r="288" ht="16.8" customHeight="1" x14ac:dyDescent="0.3"/>
    <row r="289" ht="16.8" customHeight="1" x14ac:dyDescent="0.3"/>
    <row r="290" ht="16.8" customHeight="1" x14ac:dyDescent="0.3"/>
    <row r="291" ht="16.8" customHeight="1" x14ac:dyDescent="0.3"/>
    <row r="292" ht="16.8" customHeight="1" x14ac:dyDescent="0.3"/>
    <row r="293" ht="16.8" customHeight="1" x14ac:dyDescent="0.3"/>
    <row r="294" ht="16.8" customHeight="1" x14ac:dyDescent="0.3"/>
    <row r="295" ht="16.8" customHeight="1" x14ac:dyDescent="0.3"/>
    <row r="296" ht="16.8" customHeight="1" x14ac:dyDescent="0.3"/>
    <row r="297" ht="16.8" customHeight="1" x14ac:dyDescent="0.3"/>
    <row r="298" ht="16.8" customHeight="1" x14ac:dyDescent="0.3"/>
    <row r="299" ht="16.8" customHeight="1" x14ac:dyDescent="0.3"/>
    <row r="300" ht="16.8" customHeight="1" x14ac:dyDescent="0.3"/>
    <row r="301" ht="16.8" customHeight="1" x14ac:dyDescent="0.3"/>
    <row r="302" ht="16.8" customHeight="1" x14ac:dyDescent="0.3"/>
    <row r="303" ht="16.8" customHeight="1" x14ac:dyDescent="0.3"/>
    <row r="304" ht="16.8" customHeight="1" x14ac:dyDescent="0.3"/>
    <row r="305" ht="16.8" customHeight="1" x14ac:dyDescent="0.3"/>
    <row r="306" ht="16.8" customHeight="1" x14ac:dyDescent="0.3"/>
    <row r="307" ht="16.8" customHeight="1" x14ac:dyDescent="0.3"/>
    <row r="308" ht="16.8" customHeight="1" x14ac:dyDescent="0.3"/>
    <row r="309" ht="16.8" customHeight="1" x14ac:dyDescent="0.3"/>
    <row r="310" ht="16.8" customHeight="1" x14ac:dyDescent="0.3"/>
    <row r="311" ht="16.8" customHeight="1" x14ac:dyDescent="0.3"/>
    <row r="312" ht="16.8" customHeight="1" x14ac:dyDescent="0.3"/>
    <row r="313" ht="16.8" customHeight="1" x14ac:dyDescent="0.3"/>
    <row r="314" ht="16.8" customHeight="1" x14ac:dyDescent="0.3"/>
    <row r="315" ht="16.8" customHeight="1" x14ac:dyDescent="0.3"/>
    <row r="316" ht="16.8" customHeight="1" x14ac:dyDescent="0.3"/>
    <row r="317" ht="16.8" customHeight="1" x14ac:dyDescent="0.3"/>
    <row r="318" ht="16.8" customHeight="1" x14ac:dyDescent="0.3"/>
    <row r="319" ht="16.8" customHeight="1" x14ac:dyDescent="0.3"/>
    <row r="320" ht="16.8" customHeight="1" x14ac:dyDescent="0.3"/>
    <row r="321" ht="16.8" customHeight="1" x14ac:dyDescent="0.3"/>
    <row r="322" ht="16.8" customHeight="1" x14ac:dyDescent="0.3"/>
    <row r="323" ht="16.8" customHeight="1" x14ac:dyDescent="0.3"/>
    <row r="324" ht="16.8" customHeight="1" x14ac:dyDescent="0.3"/>
    <row r="325" ht="16.8" customHeight="1" x14ac:dyDescent="0.3"/>
    <row r="326" ht="16.8" customHeight="1" x14ac:dyDescent="0.3"/>
    <row r="327" ht="16.8" customHeight="1" x14ac:dyDescent="0.3"/>
    <row r="328" ht="16.8" customHeight="1" x14ac:dyDescent="0.3"/>
    <row r="329" ht="16.8" customHeight="1" x14ac:dyDescent="0.3"/>
    <row r="330" ht="16.8" customHeight="1" x14ac:dyDescent="0.3"/>
    <row r="331" ht="16.8" customHeight="1" x14ac:dyDescent="0.3"/>
    <row r="332" ht="16.8" customHeight="1" x14ac:dyDescent="0.3"/>
    <row r="333" ht="16.8" customHeight="1" x14ac:dyDescent="0.3"/>
    <row r="334" ht="16.8" customHeight="1" x14ac:dyDescent="0.3"/>
    <row r="335" ht="16.8" customHeight="1" x14ac:dyDescent="0.3"/>
    <row r="336" ht="16.8" customHeight="1" x14ac:dyDescent="0.3"/>
    <row r="337" ht="16.8" customHeight="1" x14ac:dyDescent="0.3"/>
    <row r="338" ht="16.8" customHeight="1" x14ac:dyDescent="0.3"/>
    <row r="339" ht="16.8" customHeight="1" x14ac:dyDescent="0.3"/>
    <row r="340" ht="16.8" customHeight="1" x14ac:dyDescent="0.3"/>
    <row r="341" ht="16.8" customHeight="1" x14ac:dyDescent="0.3"/>
    <row r="342" ht="16.8" customHeight="1" x14ac:dyDescent="0.3"/>
    <row r="343" ht="16.8" customHeight="1" x14ac:dyDescent="0.3"/>
    <row r="344" ht="16.8" customHeight="1" x14ac:dyDescent="0.3"/>
    <row r="345" ht="16.8" customHeight="1" x14ac:dyDescent="0.3"/>
    <row r="346" ht="16.8" customHeight="1" x14ac:dyDescent="0.3"/>
    <row r="347" ht="16.8" customHeight="1" x14ac:dyDescent="0.3"/>
    <row r="348" ht="16.8" customHeight="1" x14ac:dyDescent="0.3"/>
    <row r="349" ht="16.8" customHeight="1" x14ac:dyDescent="0.3"/>
    <row r="350" ht="16.8" customHeight="1" x14ac:dyDescent="0.3"/>
    <row r="351" ht="16.8" customHeight="1" x14ac:dyDescent="0.3"/>
    <row r="352" ht="16.8" customHeight="1" x14ac:dyDescent="0.3"/>
    <row r="353" ht="16.8" customHeight="1" x14ac:dyDescent="0.3"/>
    <row r="354" ht="16.8" customHeight="1" x14ac:dyDescent="0.3"/>
    <row r="355" ht="16.8" customHeight="1" x14ac:dyDescent="0.3"/>
    <row r="356" ht="16.8" customHeight="1" x14ac:dyDescent="0.3"/>
    <row r="357" ht="16.8" customHeight="1" x14ac:dyDescent="0.3"/>
    <row r="358" ht="16.8" customHeight="1" x14ac:dyDescent="0.3"/>
    <row r="359" ht="16.8" customHeight="1" x14ac:dyDescent="0.3"/>
    <row r="360" ht="16.8" customHeight="1" x14ac:dyDescent="0.3"/>
    <row r="361" ht="16.8" customHeight="1" x14ac:dyDescent="0.3"/>
    <row r="362" ht="16.8" customHeight="1" x14ac:dyDescent="0.3"/>
    <row r="363" ht="16.8" customHeight="1" x14ac:dyDescent="0.3"/>
    <row r="364" ht="16.8" customHeight="1" x14ac:dyDescent="0.3"/>
    <row r="365" ht="16.8" customHeight="1" x14ac:dyDescent="0.3"/>
    <row r="366" ht="16.8" customHeight="1" x14ac:dyDescent="0.3"/>
    <row r="367" ht="16.8" customHeight="1" x14ac:dyDescent="0.3"/>
    <row r="368" ht="16.8" customHeight="1" x14ac:dyDescent="0.3"/>
    <row r="369" ht="16.8" customHeight="1" x14ac:dyDescent="0.3"/>
    <row r="370" ht="16.8" customHeight="1" x14ac:dyDescent="0.3"/>
    <row r="371" ht="16.8" customHeight="1" x14ac:dyDescent="0.3"/>
    <row r="372" ht="16.8" customHeight="1" x14ac:dyDescent="0.3"/>
    <row r="373" ht="16.8" customHeight="1" x14ac:dyDescent="0.3"/>
    <row r="374" ht="16.8" customHeight="1" x14ac:dyDescent="0.3"/>
    <row r="375" ht="16.8" customHeight="1" x14ac:dyDescent="0.3"/>
    <row r="376" ht="16.8" customHeight="1" x14ac:dyDescent="0.3"/>
    <row r="377" ht="16.8" customHeight="1" x14ac:dyDescent="0.3"/>
    <row r="378" ht="16.8" customHeight="1" x14ac:dyDescent="0.3"/>
    <row r="379" ht="16.8" customHeight="1" x14ac:dyDescent="0.3"/>
    <row r="380" ht="16.8" customHeight="1" x14ac:dyDescent="0.3"/>
    <row r="381" ht="16.8" customHeight="1" x14ac:dyDescent="0.3"/>
    <row r="382" ht="16.8" customHeight="1" x14ac:dyDescent="0.3"/>
    <row r="383" ht="16.8" customHeight="1" x14ac:dyDescent="0.3"/>
    <row r="384" ht="16.8" customHeight="1" x14ac:dyDescent="0.3"/>
    <row r="385" ht="16.8" customHeight="1" x14ac:dyDescent="0.3"/>
    <row r="386" ht="16.8" customHeight="1" x14ac:dyDescent="0.3"/>
    <row r="387" ht="16.8" customHeight="1" x14ac:dyDescent="0.3"/>
    <row r="388" ht="16.8" customHeight="1" x14ac:dyDescent="0.3"/>
    <row r="389" ht="16.8" customHeight="1" x14ac:dyDescent="0.3"/>
    <row r="390" ht="16.8" customHeight="1" x14ac:dyDescent="0.3"/>
    <row r="391" ht="16.8" customHeight="1" x14ac:dyDescent="0.3"/>
    <row r="392" ht="16.8" customHeight="1" x14ac:dyDescent="0.3"/>
    <row r="393" ht="16.8" customHeight="1" x14ac:dyDescent="0.3"/>
    <row r="394" ht="16.8" customHeight="1" x14ac:dyDescent="0.3"/>
    <row r="395" ht="16.8" customHeight="1" x14ac:dyDescent="0.3"/>
    <row r="396" ht="16.8" customHeight="1" x14ac:dyDescent="0.3"/>
    <row r="397" ht="16.8" customHeight="1" x14ac:dyDescent="0.3"/>
    <row r="398" ht="16.8" customHeight="1" x14ac:dyDescent="0.3"/>
    <row r="399" ht="16.8" customHeight="1" x14ac:dyDescent="0.3"/>
    <row r="400" ht="16.8" customHeight="1" x14ac:dyDescent="0.3"/>
    <row r="401" ht="16.8" customHeight="1" x14ac:dyDescent="0.3"/>
    <row r="402" ht="16.8" customHeight="1" x14ac:dyDescent="0.3"/>
    <row r="403" ht="16.8" customHeight="1" x14ac:dyDescent="0.3"/>
    <row r="404" ht="16.8" customHeight="1" x14ac:dyDescent="0.3"/>
    <row r="405" ht="16.8" customHeight="1" x14ac:dyDescent="0.3"/>
    <row r="406" ht="16.8" customHeight="1" x14ac:dyDescent="0.3"/>
    <row r="407" ht="16.8" customHeight="1" x14ac:dyDescent="0.3"/>
    <row r="408" ht="16.8" customHeight="1" x14ac:dyDescent="0.3"/>
    <row r="409" ht="16.8" customHeight="1" x14ac:dyDescent="0.3"/>
    <row r="410" ht="16.8" customHeight="1" x14ac:dyDescent="0.3"/>
    <row r="411" ht="16.8" customHeight="1" x14ac:dyDescent="0.3"/>
    <row r="412" ht="16.8" customHeight="1" x14ac:dyDescent="0.3"/>
    <row r="413" ht="16.8" customHeight="1" x14ac:dyDescent="0.3"/>
    <row r="414" ht="16.8" customHeight="1" x14ac:dyDescent="0.3"/>
    <row r="415" ht="16.8" customHeight="1" x14ac:dyDescent="0.3"/>
    <row r="416" ht="16.8" customHeight="1" x14ac:dyDescent="0.3"/>
    <row r="417" ht="16.8" customHeight="1" x14ac:dyDescent="0.3"/>
    <row r="418" ht="16.8" customHeight="1" x14ac:dyDescent="0.3"/>
    <row r="419" ht="16.8" customHeight="1" x14ac:dyDescent="0.3"/>
    <row r="420" ht="16.8" customHeight="1" x14ac:dyDescent="0.3"/>
    <row r="421" ht="16.8" customHeight="1" x14ac:dyDescent="0.3"/>
    <row r="422" ht="16.8" customHeight="1" x14ac:dyDescent="0.3"/>
    <row r="423" ht="16.8" customHeight="1" x14ac:dyDescent="0.3"/>
    <row r="424" ht="16.8" customHeight="1" x14ac:dyDescent="0.3"/>
    <row r="425" ht="16.8" customHeight="1" x14ac:dyDescent="0.3"/>
    <row r="426" ht="16.8" customHeight="1" x14ac:dyDescent="0.3"/>
    <row r="427" ht="16.8" customHeight="1" x14ac:dyDescent="0.3"/>
    <row r="428" ht="16.8" customHeight="1" x14ac:dyDescent="0.3"/>
    <row r="429" ht="16.8" customHeight="1" x14ac:dyDescent="0.3"/>
    <row r="430" ht="16.8" customHeight="1" x14ac:dyDescent="0.3"/>
    <row r="431" ht="16.8" customHeight="1" x14ac:dyDescent="0.3"/>
    <row r="432" ht="16.8" customHeight="1" x14ac:dyDescent="0.3"/>
    <row r="433" ht="16.8" customHeight="1" x14ac:dyDescent="0.3"/>
    <row r="434" ht="16.8" customHeight="1" x14ac:dyDescent="0.3"/>
    <row r="435" ht="16.8" customHeight="1" x14ac:dyDescent="0.3"/>
    <row r="436" ht="16.8" customHeight="1" x14ac:dyDescent="0.3"/>
  </sheetData>
  <sheetProtection algorithmName="SHA-512" hashValue="RmAwm7gFPVM45bxHvRTGj9jEfOLEiiyeBdv51zNle0tzMODs4pNLd+IrM/G9lNCpe3Zla8+TCUvNz4D/5iOLow==" saltValue="grEiE7XzGpMVZpv5H/Dw4w==" spinCount="100000" sheet="1" objects="1" scenarios="1"/>
  <protectedRanges>
    <protectedRange sqref="E133:H142" name="Rango2_1"/>
  </protectedRanges>
  <mergeCells count="142">
    <mergeCell ref="L249:L250"/>
    <mergeCell ref="E263:K263"/>
    <mergeCell ref="E227:R228"/>
    <mergeCell ref="I214:I216"/>
    <mergeCell ref="D223:R223"/>
    <mergeCell ref="E232:E233"/>
    <mergeCell ref="D210:R210"/>
    <mergeCell ref="E214:E216"/>
    <mergeCell ref="F214:F216"/>
    <mergeCell ref="G214:H214"/>
    <mergeCell ref="E212:R212"/>
    <mergeCell ref="K249:K250"/>
    <mergeCell ref="J249:J250"/>
    <mergeCell ref="F232:F233"/>
    <mergeCell ref="G232:G233"/>
    <mergeCell ref="H232:H233"/>
    <mergeCell ref="J232:J233"/>
    <mergeCell ref="E246:K246"/>
    <mergeCell ref="E249:E250"/>
    <mergeCell ref="F249:F250"/>
    <mergeCell ref="G249:G250"/>
    <mergeCell ref="H249:H250"/>
    <mergeCell ref="I249:I250"/>
    <mergeCell ref="I232:I233"/>
    <mergeCell ref="F21:F22"/>
    <mergeCell ref="H162:I162"/>
    <mergeCell ref="H163:I163"/>
    <mergeCell ref="H164:I164"/>
    <mergeCell ref="H165:I165"/>
    <mergeCell ref="E245:K245"/>
    <mergeCell ref="E175:R175"/>
    <mergeCell ref="O179:O180"/>
    <mergeCell ref="P179:R179"/>
    <mergeCell ref="K156:K157"/>
    <mergeCell ref="F158:G158"/>
    <mergeCell ref="F159:G159"/>
    <mergeCell ref="F160:G160"/>
    <mergeCell ref="F167:G167"/>
    <mergeCell ref="D173:R173"/>
    <mergeCell ref="G179:G180"/>
    <mergeCell ref="K179:K180"/>
    <mergeCell ref="F161:G161"/>
    <mergeCell ref="H166:I166"/>
    <mergeCell ref="H167:I167"/>
    <mergeCell ref="L156:L157"/>
    <mergeCell ref="F156:G157"/>
    <mergeCell ref="H156:I157"/>
    <mergeCell ref="E144:Q144"/>
    <mergeCell ref="C1:S1"/>
    <mergeCell ref="D19:R19"/>
    <mergeCell ref="E21:E22"/>
    <mergeCell ref="K21:M21"/>
    <mergeCell ref="N21:N22"/>
    <mergeCell ref="E18:R18"/>
    <mergeCell ref="D39:R39"/>
    <mergeCell ref="O84:O85"/>
    <mergeCell ref="H21:J21"/>
    <mergeCell ref="E55:E56"/>
    <mergeCell ref="F55:F56"/>
    <mergeCell ref="G55:G56"/>
    <mergeCell ref="H55:H56"/>
    <mergeCell ref="L55:N55"/>
    <mergeCell ref="O55:O56"/>
    <mergeCell ref="I55:K55"/>
    <mergeCell ref="I84:K84"/>
    <mergeCell ref="E84:E85"/>
    <mergeCell ref="F84:F85"/>
    <mergeCell ref="G84:G85"/>
    <mergeCell ref="E49:S51"/>
    <mergeCell ref="H84:H85"/>
    <mergeCell ref="L84:N84"/>
    <mergeCell ref="G21:G22"/>
    <mergeCell ref="E262:K262"/>
    <mergeCell ref="S194:T194"/>
    <mergeCell ref="D148:R148"/>
    <mergeCell ref="E123:R123"/>
    <mergeCell ref="E125:R125"/>
    <mergeCell ref="E150:R151"/>
    <mergeCell ref="E153:R154"/>
    <mergeCell ref="F162:G162"/>
    <mergeCell ref="F163:G163"/>
    <mergeCell ref="F164:G164"/>
    <mergeCell ref="F165:G165"/>
    <mergeCell ref="F166:G166"/>
    <mergeCell ref="E156:E157"/>
    <mergeCell ref="J156:J157"/>
    <mergeCell ref="H158:I158"/>
    <mergeCell ref="H159:I159"/>
    <mergeCell ref="H160:I160"/>
    <mergeCell ref="H161:I161"/>
    <mergeCell ref="E124:R124"/>
    <mergeCell ref="E131:E132"/>
    <mergeCell ref="F131:F132"/>
    <mergeCell ref="G131:G132"/>
    <mergeCell ref="H131:H132"/>
    <mergeCell ref="I131:I132"/>
    <mergeCell ref="S182:T182"/>
    <mergeCell ref="S183:T183"/>
    <mergeCell ref="S184:T184"/>
    <mergeCell ref="S185:T185"/>
    <mergeCell ref="S204:T204"/>
    <mergeCell ref="S205:T205"/>
    <mergeCell ref="S206:T206"/>
    <mergeCell ref="E78:O79"/>
    <mergeCell ref="H179:J179"/>
    <mergeCell ref="L110:N110"/>
    <mergeCell ref="O110:O111"/>
    <mergeCell ref="I110:K110"/>
    <mergeCell ref="E121:R121"/>
    <mergeCell ref="E110:E111"/>
    <mergeCell ref="F110:F111"/>
    <mergeCell ref="G110:G111"/>
    <mergeCell ref="H110:H111"/>
    <mergeCell ref="E122:R122"/>
    <mergeCell ref="J131:J132"/>
    <mergeCell ref="E129:R129"/>
    <mergeCell ref="E145:Q145"/>
    <mergeCell ref="E146:N146"/>
    <mergeCell ref="E45:R45"/>
    <mergeCell ref="S207:T207"/>
    <mergeCell ref="M179:M180"/>
    <mergeCell ref="E177:K177"/>
    <mergeCell ref="M177:T177"/>
    <mergeCell ref="S195:T195"/>
    <mergeCell ref="S196:T196"/>
    <mergeCell ref="S197:T197"/>
    <mergeCell ref="S198:T198"/>
    <mergeCell ref="S199:T199"/>
    <mergeCell ref="S200:T200"/>
    <mergeCell ref="S201:T201"/>
    <mergeCell ref="S202:T202"/>
    <mergeCell ref="S203:T203"/>
    <mergeCell ref="S186:T186"/>
    <mergeCell ref="S187:T187"/>
    <mergeCell ref="S188:T188"/>
    <mergeCell ref="S189:T189"/>
    <mergeCell ref="S190:T190"/>
    <mergeCell ref="S191:T191"/>
    <mergeCell ref="S192:T192"/>
    <mergeCell ref="S193:T193"/>
    <mergeCell ref="S179:T180"/>
    <mergeCell ref="S181:T181"/>
  </mergeCells>
  <conditionalFormatting sqref="E23:E32">
    <cfRule type="expression" dxfId="230" priority="100" stopIfTrue="1">
      <formula>E23=""</formula>
    </cfRule>
  </conditionalFormatting>
  <conditionalFormatting sqref="E57:E66">
    <cfRule type="expression" dxfId="229" priority="63" stopIfTrue="1">
      <formula>E57=""</formula>
    </cfRule>
  </conditionalFormatting>
  <conditionalFormatting sqref="E86:E95">
    <cfRule type="expression" dxfId="228" priority="54" stopIfTrue="1">
      <formula>E86=""</formula>
    </cfRule>
  </conditionalFormatting>
  <conditionalFormatting sqref="E112:E119">
    <cfRule type="expression" dxfId="227" priority="37" stopIfTrue="1">
      <formula>E112=""</formula>
    </cfRule>
  </conditionalFormatting>
  <conditionalFormatting sqref="E133:E142">
    <cfRule type="expression" dxfId="226" priority="2" stopIfTrue="1">
      <formula>E133=""</formula>
    </cfRule>
  </conditionalFormatting>
  <conditionalFormatting sqref="E158:E167">
    <cfRule type="expression" dxfId="225" priority="94" stopIfTrue="1">
      <formula>E158=""</formula>
    </cfRule>
  </conditionalFormatting>
  <conditionalFormatting sqref="E217:E218">
    <cfRule type="expression" dxfId="224" priority="29" stopIfTrue="1">
      <formula>E217=""</formula>
    </cfRule>
  </conditionalFormatting>
  <conditionalFormatting sqref="E234:E243">
    <cfRule type="expression" dxfId="223" priority="78" stopIfTrue="1">
      <formula>E234=""</formula>
    </cfRule>
  </conditionalFormatting>
  <conditionalFormatting sqref="E251:E260">
    <cfRule type="expression" dxfId="222" priority="77" stopIfTrue="1">
      <formula>E251=""</formula>
    </cfRule>
  </conditionalFormatting>
  <conditionalFormatting sqref="E181:F206">
    <cfRule type="expression" dxfId="221" priority="6" stopIfTrue="1">
      <formula>E181=""</formula>
    </cfRule>
  </conditionalFormatting>
  <conditionalFormatting sqref="F23:F32">
    <cfRule type="expression" dxfId="220" priority="99" stopIfTrue="1">
      <formula>F23=""</formula>
    </cfRule>
  </conditionalFormatting>
  <conditionalFormatting sqref="F158:F167">
    <cfRule type="expression" dxfId="219" priority="93" stopIfTrue="1">
      <formula>F158=""</formula>
    </cfRule>
  </conditionalFormatting>
  <conditionalFormatting sqref="F217:F218">
    <cfRule type="expression" dxfId="218" priority="79" stopIfTrue="1">
      <formula>AND(OR(E217&lt;&gt;"",ISTEXT(E217)),$F217="")</formula>
    </cfRule>
  </conditionalFormatting>
  <conditionalFormatting sqref="F234:F243">
    <cfRule type="expression" dxfId="217" priority="75" stopIfTrue="1">
      <formula>F234=""</formula>
    </cfRule>
  </conditionalFormatting>
  <conditionalFormatting sqref="F251:F260">
    <cfRule type="expression" dxfId="216" priority="76" stopIfTrue="1">
      <formula>F251=""</formula>
    </cfRule>
  </conditionalFormatting>
  <conditionalFormatting sqref="F57:G66">
    <cfRule type="expression" dxfId="215" priority="61" stopIfTrue="1">
      <formula>F57=""</formula>
    </cfRule>
  </conditionalFormatting>
  <conditionalFormatting sqref="F86:G95">
    <cfRule type="expression" dxfId="214" priority="52" stopIfTrue="1">
      <formula>F86=""</formula>
    </cfRule>
  </conditionalFormatting>
  <conditionalFormatting sqref="F112:G119">
    <cfRule type="expression" dxfId="213" priority="35" stopIfTrue="1">
      <formula>F112=""</formula>
    </cfRule>
  </conditionalFormatting>
  <conditionalFormatting sqref="F133:G142">
    <cfRule type="expression" dxfId="212" priority="1">
      <formula>ISTEXT(F133)</formula>
    </cfRule>
  </conditionalFormatting>
  <conditionalFormatting sqref="G23:G32">
    <cfRule type="expression" dxfId="211" priority="98" stopIfTrue="1">
      <formula>AND(OR(E23&lt;&gt;"",ISTEXT(F23)),$G23="")</formula>
    </cfRule>
  </conditionalFormatting>
  <conditionalFormatting sqref="G181:G183">
    <cfRule type="expression" dxfId="210" priority="8" stopIfTrue="1">
      <formula>AND(OR(B181&lt;&gt;"",ISTEXT(C181)),$J181="")</formula>
    </cfRule>
  </conditionalFormatting>
  <conditionalFormatting sqref="G184:G206">
    <cfRule type="expression" dxfId="209" priority="15" stopIfTrue="1">
      <formula>AND(OR(#REF!&lt;&gt;"",ISTEXT(E184)),$G184="")</formula>
    </cfRule>
  </conditionalFormatting>
  <conditionalFormatting sqref="G217:G218">
    <cfRule type="expression" dxfId="208" priority="2316" stopIfTrue="1">
      <formula>ISTEXT(#REF!)</formula>
    </cfRule>
  </conditionalFormatting>
  <conditionalFormatting sqref="G234:G243">
    <cfRule type="expression" dxfId="207" priority="74" stopIfTrue="1">
      <formula>AND(OR(E234&lt;&gt;"",ISTEXT(F234)),$G234="")</formula>
    </cfRule>
  </conditionalFormatting>
  <conditionalFormatting sqref="G251:G260">
    <cfRule type="expression" dxfId="206" priority="69" stopIfTrue="1">
      <formula>AND(OR(E251&lt;&gt;"",ISTEXT(F251)),$G251="")</formula>
    </cfRule>
  </conditionalFormatting>
  <conditionalFormatting sqref="H57:H66">
    <cfRule type="expression" dxfId="205" priority="60" stopIfTrue="1">
      <formula>AND(OR(E57&lt;&gt;"",ISTEXT(G57)),$H57="")</formula>
    </cfRule>
  </conditionalFormatting>
  <conditionalFormatting sqref="H86:H95">
    <cfRule type="expression" dxfId="204" priority="51" stopIfTrue="1">
      <formula>AND(OR(E86&lt;&gt;"",ISTEXT(G86)),$H86="")</formula>
    </cfRule>
  </conditionalFormatting>
  <conditionalFormatting sqref="H112:H119">
    <cfRule type="expression" dxfId="203" priority="34" stopIfTrue="1">
      <formula>AND(OR(E112&lt;&gt;"",ISTEXT(G112)),$H112="")</formula>
    </cfRule>
  </conditionalFormatting>
  <conditionalFormatting sqref="H133:H142">
    <cfRule type="expression" dxfId="202" priority="5" stopIfTrue="1">
      <formula>OR(ISTEXT(#REF!),ISTEXT(G133))</formula>
    </cfRule>
  </conditionalFormatting>
  <conditionalFormatting sqref="H158:H167">
    <cfRule type="expression" dxfId="201" priority="92" stopIfTrue="1">
      <formula>H158=""</formula>
    </cfRule>
  </conditionalFormatting>
  <conditionalFormatting sqref="H217:H218">
    <cfRule type="expression" dxfId="200" priority="2317" stopIfTrue="1">
      <formula>#REF!="Otro (ud)"</formula>
    </cfRule>
  </conditionalFormatting>
  <conditionalFormatting sqref="H234:H243">
    <cfRule type="expression" dxfId="199" priority="68" stopIfTrue="1">
      <formula>H234=""</formula>
    </cfRule>
  </conditionalFormatting>
  <conditionalFormatting sqref="H251:H260">
    <cfRule type="expression" dxfId="198" priority="66" stopIfTrue="1">
      <formula>AND(OR(E251&lt;&gt;"",ISTEXT(F251)),$H251="")</formula>
    </cfRule>
  </conditionalFormatting>
  <conditionalFormatting sqref="H23:J32 H181:J206">
    <cfRule type="expression" dxfId="197" priority="97">
      <formula>H23=""</formula>
    </cfRule>
    <cfRule type="expression" dxfId="196" priority="96" stopIfTrue="1">
      <formula>ISNUMBER(H23)</formula>
    </cfRule>
  </conditionalFormatting>
  <conditionalFormatting sqref="H133:J142">
    <cfRule type="expression" dxfId="195" priority="4" stopIfTrue="1">
      <formula>ISNUMBER(H133)</formula>
    </cfRule>
  </conditionalFormatting>
  <conditionalFormatting sqref="I234:I243">
    <cfRule type="expression" dxfId="194" priority="73" stopIfTrue="1">
      <formula>ISTEXT(#REF!)</formula>
    </cfRule>
  </conditionalFormatting>
  <conditionalFormatting sqref="I251:I260">
    <cfRule type="expression" dxfId="193" priority="65" stopIfTrue="1">
      <formula>AND(OR(E251&lt;&gt;"",ISTEXT(F251)),$I251="")</formula>
    </cfRule>
  </conditionalFormatting>
  <conditionalFormatting sqref="I57:K66">
    <cfRule type="expression" dxfId="192" priority="59">
      <formula>I57=""</formula>
    </cfRule>
    <cfRule type="expression" dxfId="191" priority="58" stopIfTrue="1">
      <formula>ISNUMBER(I57)</formula>
    </cfRule>
  </conditionalFormatting>
  <conditionalFormatting sqref="I86:K95">
    <cfRule type="expression" dxfId="190" priority="50">
      <formula>I86=""</formula>
    </cfRule>
    <cfRule type="expression" dxfId="189" priority="49" stopIfTrue="1">
      <formula>ISNUMBER(I86)</formula>
    </cfRule>
  </conditionalFormatting>
  <conditionalFormatting sqref="I112:K119">
    <cfRule type="expression" dxfId="188" priority="32" stopIfTrue="1">
      <formula>ISNUMBER(I112)</formula>
    </cfRule>
    <cfRule type="expression" dxfId="187" priority="33">
      <formula>I112=""</formula>
    </cfRule>
  </conditionalFormatting>
  <conditionalFormatting sqref="J143">
    <cfRule type="expression" dxfId="186" priority="3" stopIfTrue="1">
      <formula>ISNUMBER(J143)</formula>
    </cfRule>
  </conditionalFormatting>
  <conditionalFormatting sqref="J158:J167">
    <cfRule type="expression" dxfId="185" priority="2315" stopIfTrue="1">
      <formula>AND(OR(E158&lt;&gt;"",ISTEXT(F158)),$J158="")</formula>
    </cfRule>
  </conditionalFormatting>
  <conditionalFormatting sqref="J251:J260">
    <cfRule type="expression" dxfId="184" priority="103" stopIfTrue="1">
      <formula>ISTEXT($E251)</formula>
    </cfRule>
  </conditionalFormatting>
  <conditionalFormatting sqref="J251:L260 I234:J243 G217:I218 J220">
    <cfRule type="expression" dxfId="183" priority="116" stopIfTrue="1">
      <formula>ISNUMBER(G217)</formula>
    </cfRule>
  </conditionalFormatting>
  <conditionalFormatting sqref="K158:K167">
    <cfRule type="expression" dxfId="182" priority="87" stopIfTrue="1">
      <formula>ISNUMBER(K158)</formula>
    </cfRule>
    <cfRule type="expression" dxfId="181" priority="88">
      <formula>K158=""</formula>
    </cfRule>
  </conditionalFormatting>
  <conditionalFormatting sqref="K181:K206">
    <cfRule type="expression" dxfId="180" priority="81" stopIfTrue="1">
      <formula>K181=""</formula>
    </cfRule>
  </conditionalFormatting>
  <conditionalFormatting sqref="K207">
    <cfRule type="expression" dxfId="179" priority="85" stopIfTrue="1">
      <formula>ISNUMBER(K207)</formula>
    </cfRule>
  </conditionalFormatting>
  <conditionalFormatting sqref="K245:K248 K262:K263">
    <cfRule type="expression" dxfId="178" priority="110" stopIfTrue="1">
      <formula>ISNUMBER(K245)</formula>
    </cfRule>
  </conditionalFormatting>
  <conditionalFormatting sqref="K251:K260">
    <cfRule type="expression" dxfId="177" priority="71" stopIfTrue="1">
      <formula>ISTEXT(#REF!)</formula>
    </cfRule>
  </conditionalFormatting>
  <conditionalFormatting sqref="K23:M32">
    <cfRule type="expression" dxfId="176" priority="152" stopIfTrue="1">
      <formula>K23=""</formula>
    </cfRule>
  </conditionalFormatting>
  <conditionalFormatting sqref="L158:L167">
    <cfRule type="expression" dxfId="175" priority="86" stopIfTrue="1">
      <formula>L158=""</formula>
    </cfRule>
  </conditionalFormatting>
  <conditionalFormatting sqref="L168">
    <cfRule type="expression" dxfId="174" priority="129" stopIfTrue="1">
      <formula>ISNUMBER(L168)</formula>
    </cfRule>
  </conditionalFormatting>
  <conditionalFormatting sqref="L57:N66">
    <cfRule type="expression" dxfId="173" priority="57" stopIfTrue="1">
      <formula>L57=""</formula>
    </cfRule>
  </conditionalFormatting>
  <conditionalFormatting sqref="L86:N95">
    <cfRule type="expression" dxfId="172" priority="48" stopIfTrue="1">
      <formula>L86=""</formula>
    </cfRule>
  </conditionalFormatting>
  <conditionalFormatting sqref="L112:N119">
    <cfRule type="expression" dxfId="171" priority="31" stopIfTrue="1">
      <formula>L112=""</formula>
    </cfRule>
  </conditionalFormatting>
  <conditionalFormatting sqref="L120:O120">
    <cfRule type="expression" dxfId="170" priority="44" stopIfTrue="1">
      <formula>ISNUMBER(L120)</formula>
    </cfRule>
  </conditionalFormatting>
  <conditionalFormatting sqref="M181:N206">
    <cfRule type="expression" dxfId="169" priority="10" stopIfTrue="1">
      <formula>M181=""</formula>
    </cfRule>
  </conditionalFormatting>
  <conditionalFormatting sqref="N23:N32">
    <cfRule type="expression" dxfId="168" priority="95" stopIfTrue="1">
      <formula>N23=""</formula>
    </cfRule>
  </conditionalFormatting>
  <conditionalFormatting sqref="O57:O66">
    <cfRule type="expression" dxfId="167" priority="55" stopIfTrue="1">
      <formula>O57=""</formula>
    </cfRule>
  </conditionalFormatting>
  <conditionalFormatting sqref="O86:O95">
    <cfRule type="expression" dxfId="166" priority="47" stopIfTrue="1">
      <formula>O86=""</formula>
    </cfRule>
  </conditionalFormatting>
  <conditionalFormatting sqref="O112:O119">
    <cfRule type="expression" dxfId="165" priority="30" stopIfTrue="1">
      <formula>O112=""</formula>
    </cfRule>
  </conditionalFormatting>
  <conditionalFormatting sqref="O181:O206">
    <cfRule type="expression" dxfId="164" priority="9" stopIfTrue="1">
      <formula>AND(OR(#REF!&lt;&gt;"",ISTEXT(M181)),$G181="")</formula>
    </cfRule>
  </conditionalFormatting>
  <conditionalFormatting sqref="P181:R206">
    <cfRule type="expression" dxfId="163" priority="23" stopIfTrue="1">
      <formula>ISNUMBER(P181)</formula>
    </cfRule>
    <cfRule type="expression" dxfId="162" priority="24">
      <formula>P181=""</formula>
    </cfRule>
  </conditionalFormatting>
  <conditionalFormatting sqref="S181:S206">
    <cfRule type="expression" dxfId="161" priority="18" stopIfTrue="1">
      <formula>S181=""</formula>
    </cfRule>
  </conditionalFormatting>
  <conditionalFormatting sqref="S207">
    <cfRule type="expression" dxfId="160" priority="17" stopIfTrue="1">
      <formula>ISNUMBER(S207)</formula>
    </cfRule>
  </conditionalFormatting>
  <dataValidations count="10">
    <dataValidation type="decimal" operator="greaterThan" allowBlank="1" showInputMessage="1" showErrorMessage="1" sqref="G23:G32 H57:H66 H86:H95 G234:G243 J158:J167 H112:H119 G251:J260 G181:G206 O181:O206" xr:uid="{9C4A7CFA-D132-4869-8300-6887831BE1AF}">
      <formula1>0</formula1>
    </dataValidation>
    <dataValidation type="list" allowBlank="1" showInputMessage="1" showErrorMessage="1" sqref="F23:F32" xr:uid="{C2294A93-4B7E-4E0C-80D0-816AC5B5EA1C}">
      <formula1>Comb_fijas1</formula1>
    </dataValidation>
    <dataValidation type="list" allowBlank="1" showInputMessage="1" showErrorMessage="1" sqref="F57:F66 F86:F95" xr:uid="{A899817B-BF81-47B8-B867-F0EF202D73DE}">
      <formula1>Categoría_Veh1</formula1>
    </dataValidation>
    <dataValidation type="list" showInputMessage="1" showErrorMessage="1" sqref="F181:F206 N181:N206" xr:uid="{807CDE40-E59F-4144-87A1-A1004A86D5E9}">
      <formula1>INDIRECT(E181)</formula1>
    </dataValidation>
    <dataValidation type="decimal" operator="greaterThanOrEqual" allowBlank="1" showInputMessage="1" showErrorMessage="1" sqref="F217:F218" xr:uid="{8C521811-842C-4A2C-A8D5-B13FD316BE21}">
      <formula1>0</formula1>
    </dataValidation>
    <dataValidation type="list" allowBlank="1" showInputMessage="1" showErrorMessage="1" sqref="H158:H167 G133:G142" xr:uid="{C723F278-10D7-49F8-B8A8-09BAA526E196}">
      <formula1>GdO_2</formula1>
    </dataValidation>
    <dataValidation type="list" allowBlank="1" showInputMessage="1" showErrorMessage="1" sqref="F112:F119" xr:uid="{E2DF21E8-7FB6-4310-8B7F-5D9780D749EA}">
      <formula1>Tipo_Maquinaria1</formula1>
    </dataValidation>
    <dataValidation type="list" allowBlank="1" showInputMessage="1" showErrorMessage="1" sqref="F158:G167 F133:F142" xr:uid="{3BA56628-B8C7-4196-8AB8-CFFF71AA81D9}">
      <formula1>_Com2024</formula1>
    </dataValidation>
    <dataValidation operator="greaterThan" allowBlank="1" showInputMessage="1" showErrorMessage="1" sqref="H133:H142" xr:uid="{1F6AF243-B827-48AF-AEBB-8889FF23A5D3}"/>
    <dataValidation type="list" allowBlank="1" showInputMessage="1" showErrorMessage="1" sqref="E133:E142" xr:uid="{557467AB-5657-4E70-A4E1-345A5E473BEF}">
      <formula1>Vehículo_Maquinaria</formula1>
    </dataValidation>
  </dataValidations>
  <hyperlinks>
    <hyperlink ref="A4" location="'2. Fase - Materiales'!A1" display="2. Fase: Materiales" xr:uid="{EA207EC9-67F4-48E9-BAC1-15D35AD61C6E}"/>
    <hyperlink ref="A5" location="'3. Fase - Montaje'!A1" display="3. Fase: Montaje" xr:uid="{60779675-9780-412D-8867-8C61A8D0EA1C}"/>
    <hyperlink ref="A7" location="'5. Fase - Desmontaje'!A1" display="5. Fase: Desmontaje" xr:uid="{7B32B825-CBF9-43B9-8EEC-EFB7FE8078DA}"/>
    <hyperlink ref="A6" location="'4. Fase - Celebración'!A1" display="4. Fase: Celebración" xr:uid="{EF1B35AE-8896-493D-8C77-2B77900F7539}"/>
    <hyperlink ref="A8" location="'6. Informe final. Resultados'!A1" display="6. Informe final. Resultados" xr:uid="{B23D0589-E366-4483-9CC5-9959A37D2C6A}"/>
    <hyperlink ref="A9" location="'7. Factores de emisión'!A1" display="7.Factores de emisión" xr:uid="{C6E23301-16C1-46C4-87C7-756FC9AC3432}"/>
    <hyperlink ref="A10" location="'8. Instrucciones uso'!A1" display="8. Instrucciones de uso" xr:uid="{A15ED72F-EC58-4DB1-A39D-39015B939453}"/>
    <hyperlink ref="A11" location="'9. Revisiones calculadora'!A1" display="9. Revisiones de la calculadora" xr:uid="{A4E62B52-6E94-4A9E-9DA8-87EE51B931E5}"/>
    <hyperlink ref="A3" location="'1.Datos generales del evento '!A1" display="1. Datos del evento" xr:uid="{68F77BB5-6FDA-4AD0-A376-11EEC9D63642}"/>
    <hyperlink ref="E5" location="'3. Fase - Montaje'!E20" display="A.   Instalaciones fijas" xr:uid="{7FE6B2A3-E9FF-43B0-A515-F2BC3C278B18}"/>
    <hyperlink ref="E9" location="'3. Fase - Montaje'!E129" display="C.   Consumo eléctrico" xr:uid="{4A34F19B-FB65-4B17-AD6A-EFDA4810406E}"/>
    <hyperlink ref="E11" location="'3. Fase - Montaje'!E154" display="D.   Movilidad proveedores y equipo" xr:uid="{12CE5EFA-3907-44A1-BA8B-A2D051172D5D}"/>
    <hyperlink ref="E13" location="'3. Fase - Montaje'!E188" display="E.   Pernoctaciones proveedores y equipo" xr:uid="{FC620F17-557B-451E-BCAB-E06CA8DCBDBC}"/>
    <hyperlink ref="E15" location="'3. Fase - Montaje'!E204" display="F.   Gestión de residuos generados" xr:uid="{D10AE426-3F14-4145-B331-2DE647CBF385}"/>
    <hyperlink ref="E97:R97" r:id="rId1" display="(1)Categoría de vehículo según la clasificación de vehículos la UNECE (United Nations Economic Commission for Europe): https://unece.org/classification-and-definition-vehicles" xr:uid="{8CD26A61-752B-4A97-BB10-BC9D54D3FA95}"/>
    <hyperlink ref="E171" r:id="rId2" xr:uid="{1A48A701-7947-43C6-8829-BBD7264844E7}"/>
    <hyperlink ref="E7" location="'3. Fase - Montaje'!E40" display="B.   Fuentes móviles" xr:uid="{8B222F73-9F47-49A8-8D7E-790DB67E8DC7}"/>
  </hyperlinks>
  <pageMargins left="0.74803149606299213" right="0.74803149606299213" top="0.98425196850393704" bottom="0.98425196850393704" header="0" footer="0"/>
  <pageSetup paperSize="256" scale="47" orientation="portrait" r:id="rId3"/>
  <headerFooter alignWithMargins="0"/>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1A75E6B8-7182-406C-A0AA-868E6A46F843}">
          <x14:formula1>
            <xm:f>Datos!$L$1056:$L$1060</xm:f>
          </x14:formula1>
          <xm:sqref>F251:F260 F234:F243</xm:sqref>
        </x14:dataValidation>
        <x14:dataValidation type="list" operator="greaterThan" allowBlank="1" showInputMessage="1" showErrorMessage="1" xr:uid="{48C2B66B-CC19-412E-9156-64538BA9149F}">
          <x14:formula1>
            <xm:f>Datos!$D$1056:$D$1057</xm:f>
          </x14:formula1>
          <xm:sqref>H234:H243</xm:sqref>
        </x14:dataValidation>
        <x14:dataValidation type="list" allowBlank="1" showInputMessage="1" showErrorMessage="1" xr:uid="{48C331FA-971B-4801-8B0E-8989513D4B6B}">
          <x14:formula1>
            <xm:f>'Datos Indirectos'!$B$7:$B$32</xm:f>
          </x14:formula1>
          <xm:sqref>E181:E206 M181:M206</xm:sqref>
        </x14:dataValidation>
        <x14:dataValidation type="list" allowBlank="1" showInputMessage="1" showErrorMessage="1" xr:uid="{1A1D481F-DC0A-4058-952A-5965BCE52542}">
          <x14:formula1>
            <xm:f>Datos!$D$1019:$D$1020</xm:f>
          </x14:formula1>
          <xm:sqref>E217:E218</xm:sqref>
        </x14:dataValidation>
        <x14:dataValidation type="list" allowBlank="1" showInputMessage="1" showErrorMessage="1" xr:uid="{E86EAFC0-B80D-44D3-A2BC-93830F96A7D6}">
          <x14:formula1>
            <xm:f>INDIRECT("Comb_Maq_"&amp;Datos!E645&amp;"_")</xm:f>
          </x14:formula1>
          <xm:sqref>G112:G119</xm:sqref>
        </x14:dataValidation>
        <x14:dataValidation type="list" allowBlank="1" showInputMessage="1" showErrorMessage="1" xr:uid="{2CED14E5-A31B-4F88-B2E8-A39D2898DB1F}">
          <x14:formula1>
            <xm:f>INDIRECT("Comb_VehA2_"&amp;Datos!E519&amp;"_")</xm:f>
          </x14:formula1>
          <xm:sqref>G86:G95</xm:sqref>
        </x14:dataValidation>
        <x14:dataValidation type="list" allowBlank="1" showInputMessage="1" showErrorMessage="1" xr:uid="{BB327514-9B04-422F-867E-10F88B098709}">
          <x14:formula1>
            <xm:f>INDIRECT("Comb_VehA1_"&amp;Datos!E409&amp;"_")</xm:f>
          </x14:formula1>
          <xm:sqref>G57:G66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5D0D-D449-4DF0-BDB7-B6D6FF2A7E8A}">
  <dimension ref="A1:W496"/>
  <sheetViews>
    <sheetView showGridLines="0" showRowColHeaders="0" zoomScale="70" zoomScaleNormal="70" workbookViewId="0">
      <pane xSplit="2" ySplit="1" topLeftCell="C2" activePane="bottomRight" state="frozen"/>
      <selection activeCell="O15" sqref="O15"/>
      <selection pane="topRight" activeCell="O15" sqref="O15"/>
      <selection pane="bottomLeft" activeCell="O15" sqref="O15"/>
      <selection pane="bottomRight" activeCell="D23" sqref="D23:Q23"/>
    </sheetView>
  </sheetViews>
  <sheetFormatPr baseColWidth="10" defaultColWidth="11.44140625" defaultRowHeight="14.4" x14ac:dyDescent="0.3"/>
  <cols>
    <col min="1" max="1" width="35.6640625" style="177" customWidth="1"/>
    <col min="2" max="2" width="0.5546875" style="308" customWidth="1"/>
    <col min="3" max="3" width="1" style="289" customWidth="1"/>
    <col min="4" max="4" width="3.109375" style="290" customWidth="1"/>
    <col min="5" max="5" width="24.77734375" style="290" customWidth="1"/>
    <col min="6" max="6" width="30.88671875" style="290" customWidth="1"/>
    <col min="7" max="7" width="18.109375" style="290" customWidth="1"/>
    <col min="8" max="8" width="17" style="290" customWidth="1"/>
    <col min="9" max="9" width="13.5546875" style="290" customWidth="1"/>
    <col min="10" max="10" width="12.88671875" style="290" customWidth="1"/>
    <col min="11" max="11" width="13.6640625" style="290" customWidth="1"/>
    <col min="12" max="12" width="20.6640625" style="290" customWidth="1"/>
    <col min="13" max="14" width="24.77734375" style="290" customWidth="1"/>
    <col min="15" max="17" width="15.44140625" style="290" customWidth="1"/>
    <col min="18" max="16384" width="11.44140625" style="290"/>
  </cols>
  <sheetData>
    <row r="1" spans="1:17" s="289" customFormat="1" ht="36" customHeight="1" x14ac:dyDescent="0.3">
      <c r="A1" s="304"/>
      <c r="B1" s="308"/>
      <c r="C1" s="746" t="s">
        <v>769</v>
      </c>
      <c r="D1" s="746"/>
      <c r="E1" s="746"/>
      <c r="F1" s="746"/>
      <c r="G1" s="746"/>
      <c r="H1" s="746"/>
      <c r="I1" s="746"/>
      <c r="J1" s="746"/>
      <c r="K1" s="746"/>
      <c r="L1" s="746"/>
      <c r="M1" s="746"/>
      <c r="N1" s="746"/>
      <c r="O1" s="746"/>
      <c r="P1" s="746"/>
      <c r="Q1" s="746"/>
    </row>
    <row r="2" spans="1:17" ht="16.8" customHeight="1" x14ac:dyDescent="0.3">
      <c r="A2" s="463"/>
      <c r="B2" s="310"/>
    </row>
    <row r="3" spans="1:17" ht="16.8" customHeight="1" x14ac:dyDescent="0.3">
      <c r="A3" s="306" t="s">
        <v>420</v>
      </c>
      <c r="B3" s="337"/>
      <c r="E3" s="292" t="s">
        <v>770</v>
      </c>
      <c r="F3" s="313"/>
      <c r="G3" s="313"/>
      <c r="H3" s="313"/>
      <c r="I3" s="313"/>
      <c r="J3" s="313"/>
      <c r="K3" s="313"/>
      <c r="M3" s="313"/>
      <c r="N3" s="313"/>
      <c r="O3" s="313"/>
      <c r="P3" s="313"/>
      <c r="Q3" s="313"/>
    </row>
    <row r="4" spans="1:17" ht="16.8" customHeight="1" x14ac:dyDescent="0.3">
      <c r="A4" s="306" t="s">
        <v>843</v>
      </c>
      <c r="B4" s="337"/>
      <c r="E4" s="292"/>
      <c r="F4" s="313"/>
      <c r="G4" s="313"/>
      <c r="H4" s="313"/>
      <c r="I4" s="313"/>
      <c r="J4" s="313"/>
      <c r="K4" s="313"/>
      <c r="M4" s="313"/>
      <c r="N4" s="313"/>
      <c r="O4" s="313"/>
      <c r="P4" s="313"/>
      <c r="Q4" s="313"/>
    </row>
    <row r="5" spans="1:17" ht="16.8" customHeight="1" x14ac:dyDescent="0.3">
      <c r="A5" s="306" t="s">
        <v>844</v>
      </c>
      <c r="B5" s="337"/>
      <c r="E5" s="324" t="s">
        <v>735</v>
      </c>
      <c r="F5" s="313"/>
      <c r="G5" s="313"/>
      <c r="H5" s="313"/>
      <c r="I5" s="313"/>
      <c r="J5" s="313"/>
      <c r="K5" s="313"/>
      <c r="M5" s="313"/>
      <c r="N5" s="313"/>
      <c r="O5" s="313"/>
      <c r="P5" s="313"/>
      <c r="Q5" s="313"/>
    </row>
    <row r="6" spans="1:17" ht="16.8" customHeight="1" x14ac:dyDescent="0.3">
      <c r="A6" s="305" t="s">
        <v>845</v>
      </c>
      <c r="B6" s="337"/>
      <c r="E6" s="325" t="s">
        <v>450</v>
      </c>
      <c r="F6" s="313"/>
      <c r="G6" s="313"/>
      <c r="H6" s="313"/>
      <c r="I6" s="313"/>
      <c r="J6" s="313"/>
      <c r="K6" s="313"/>
      <c r="M6" s="313"/>
      <c r="N6" s="313"/>
      <c r="O6" s="313"/>
      <c r="P6" s="313"/>
      <c r="Q6" s="313"/>
    </row>
    <row r="7" spans="1:17" ht="16.8" customHeight="1" x14ac:dyDescent="0.3">
      <c r="A7" s="306" t="s">
        <v>846</v>
      </c>
      <c r="B7" s="337"/>
      <c r="E7" s="324" t="s">
        <v>736</v>
      </c>
      <c r="F7" s="313"/>
      <c r="G7" s="313"/>
      <c r="H7" s="313"/>
      <c r="I7" s="313"/>
      <c r="J7" s="313"/>
      <c r="K7" s="313"/>
      <c r="M7" s="313"/>
      <c r="N7" s="313"/>
      <c r="O7" s="313"/>
      <c r="P7" s="313"/>
      <c r="Q7" s="313"/>
    </row>
    <row r="8" spans="1:17" ht="16.8" customHeight="1" x14ac:dyDescent="0.3">
      <c r="A8" s="306" t="s">
        <v>754</v>
      </c>
      <c r="B8" s="337"/>
      <c r="E8" s="325" t="s">
        <v>766</v>
      </c>
      <c r="F8" s="313"/>
      <c r="G8" s="313"/>
      <c r="H8" s="313"/>
      <c r="I8" s="313"/>
      <c r="J8" s="313"/>
      <c r="K8" s="313"/>
      <c r="M8" s="313"/>
      <c r="N8" s="313"/>
      <c r="O8" s="313"/>
      <c r="P8" s="313"/>
      <c r="Q8" s="313"/>
    </row>
    <row r="9" spans="1:17" ht="16.8" customHeight="1" x14ac:dyDescent="0.3">
      <c r="A9" s="306" t="s">
        <v>755</v>
      </c>
      <c r="B9" s="337"/>
      <c r="E9" s="324" t="s">
        <v>738</v>
      </c>
      <c r="F9" s="313"/>
      <c r="G9" s="313"/>
      <c r="H9" s="313"/>
      <c r="I9" s="313"/>
      <c r="J9" s="313"/>
      <c r="K9" s="313"/>
      <c r="M9" s="313"/>
      <c r="N9" s="313"/>
      <c r="O9" s="313"/>
      <c r="P9" s="313"/>
      <c r="Q9" s="313"/>
    </row>
    <row r="10" spans="1:17" ht="16.8" customHeight="1" x14ac:dyDescent="0.3">
      <c r="A10" s="306" t="s">
        <v>756</v>
      </c>
      <c r="B10" s="337"/>
      <c r="E10" s="325" t="s">
        <v>739</v>
      </c>
      <c r="F10" s="313"/>
      <c r="G10" s="313"/>
      <c r="H10" s="313"/>
      <c r="I10" s="313"/>
      <c r="J10" s="313"/>
      <c r="K10" s="313"/>
      <c r="M10" s="313"/>
      <c r="N10" s="313"/>
      <c r="O10" s="313"/>
      <c r="P10" s="313"/>
      <c r="Q10" s="313"/>
    </row>
    <row r="11" spans="1:17" ht="16.8" customHeight="1" x14ac:dyDescent="0.3">
      <c r="A11" s="306" t="s">
        <v>757</v>
      </c>
      <c r="B11" s="337"/>
      <c r="E11" s="324" t="s">
        <v>744</v>
      </c>
      <c r="F11" s="313"/>
      <c r="G11" s="313"/>
      <c r="H11" s="313"/>
      <c r="I11" s="313"/>
      <c r="J11" s="313"/>
      <c r="K11" s="313"/>
      <c r="M11" s="313"/>
      <c r="N11" s="313"/>
      <c r="O11" s="313"/>
      <c r="P11" s="313"/>
      <c r="Q11" s="313"/>
    </row>
    <row r="12" spans="1:17" ht="16.8" customHeight="1" x14ac:dyDescent="0.3">
      <c r="A12" s="463"/>
      <c r="B12" s="337"/>
      <c r="E12" s="325" t="s">
        <v>745</v>
      </c>
      <c r="F12" s="313"/>
      <c r="G12" s="313"/>
      <c r="H12" s="313"/>
      <c r="I12" s="313"/>
      <c r="J12" s="313"/>
      <c r="K12" s="313"/>
      <c r="M12" s="313"/>
      <c r="N12" s="313"/>
      <c r="O12" s="313"/>
      <c r="P12" s="313"/>
      <c r="Q12" s="313"/>
    </row>
    <row r="13" spans="1:17" ht="16.8" customHeight="1" x14ac:dyDescent="0.3">
      <c r="A13" s="463"/>
      <c r="B13" s="337"/>
      <c r="E13" s="324" t="s">
        <v>848</v>
      </c>
      <c r="F13" s="313"/>
      <c r="G13" s="313"/>
      <c r="H13" s="313"/>
      <c r="I13" s="313"/>
      <c r="J13" s="313"/>
      <c r="K13" s="313"/>
      <c r="M13" s="313"/>
      <c r="N13" s="313"/>
      <c r="O13" s="313"/>
      <c r="P13" s="313"/>
      <c r="Q13" s="313"/>
    </row>
    <row r="14" spans="1:17" ht="16.8" customHeight="1" x14ac:dyDescent="0.3">
      <c r="A14" s="336"/>
      <c r="B14" s="337"/>
      <c r="E14" s="325" t="s">
        <v>774</v>
      </c>
      <c r="F14" s="313"/>
      <c r="G14" s="313"/>
      <c r="H14" s="313"/>
      <c r="I14" s="313"/>
      <c r="J14" s="313"/>
      <c r="K14" s="313"/>
      <c r="M14" s="313"/>
      <c r="N14" s="313"/>
      <c r="O14" s="313"/>
      <c r="P14" s="313"/>
      <c r="Q14" s="313"/>
    </row>
    <row r="15" spans="1:17" ht="16.8" customHeight="1" x14ac:dyDescent="0.3">
      <c r="A15" s="336"/>
      <c r="B15" s="337"/>
      <c r="E15" s="324" t="s">
        <v>771</v>
      </c>
      <c r="F15" s="313"/>
      <c r="G15" s="313"/>
      <c r="H15" s="313"/>
      <c r="I15" s="313"/>
      <c r="J15" s="313"/>
      <c r="K15" s="313"/>
      <c r="M15" s="313"/>
      <c r="N15" s="313"/>
      <c r="O15" s="313"/>
      <c r="P15" s="313"/>
      <c r="Q15" s="313"/>
    </row>
    <row r="16" spans="1:17" ht="16.8" customHeight="1" x14ac:dyDescent="0.3">
      <c r="A16" s="336"/>
      <c r="B16" s="337"/>
      <c r="E16" s="325" t="s">
        <v>764</v>
      </c>
      <c r="F16" s="313"/>
      <c r="G16" s="313"/>
      <c r="H16" s="313"/>
      <c r="I16" s="313"/>
      <c r="J16" s="313"/>
      <c r="K16" s="313"/>
      <c r="M16" s="313"/>
      <c r="N16" s="313"/>
      <c r="O16" s="313"/>
      <c r="P16" s="313"/>
      <c r="Q16" s="313"/>
    </row>
    <row r="17" spans="1:19" ht="16.8" customHeight="1" x14ac:dyDescent="0.3">
      <c r="A17" s="336"/>
      <c r="B17" s="337"/>
      <c r="E17" s="324" t="s">
        <v>773</v>
      </c>
      <c r="F17" s="313"/>
      <c r="G17" s="313"/>
      <c r="H17" s="313"/>
      <c r="I17" s="313"/>
      <c r="J17" s="313"/>
      <c r="K17" s="313"/>
      <c r="M17" s="313"/>
      <c r="N17" s="313"/>
      <c r="O17" s="313"/>
      <c r="P17" s="313"/>
      <c r="Q17" s="313"/>
    </row>
    <row r="18" spans="1:19" ht="16.8" customHeight="1" x14ac:dyDescent="0.3">
      <c r="A18" s="336"/>
      <c r="B18" s="337"/>
      <c r="E18" s="325" t="s">
        <v>775</v>
      </c>
      <c r="F18" s="313"/>
      <c r="G18" s="313"/>
      <c r="H18" s="313"/>
      <c r="I18" s="313"/>
      <c r="J18" s="313"/>
      <c r="K18" s="313"/>
      <c r="M18" s="313"/>
      <c r="N18" s="313"/>
      <c r="O18" s="313"/>
      <c r="P18" s="313"/>
      <c r="Q18" s="313"/>
    </row>
    <row r="19" spans="1:19" ht="16.8" customHeight="1" x14ac:dyDescent="0.3">
      <c r="A19" s="336"/>
      <c r="B19" s="337"/>
      <c r="E19" s="324" t="s">
        <v>772</v>
      </c>
      <c r="F19" s="313"/>
      <c r="G19" s="313"/>
      <c r="H19" s="313"/>
      <c r="I19" s="313"/>
      <c r="J19" s="313"/>
      <c r="K19" s="313"/>
      <c r="M19" s="313"/>
      <c r="N19" s="313"/>
      <c r="O19" s="313"/>
      <c r="P19" s="313"/>
      <c r="Q19" s="313"/>
    </row>
    <row r="20" spans="1:19" ht="16.8" customHeight="1" x14ac:dyDescent="0.3">
      <c r="A20" s="336"/>
      <c r="B20" s="337"/>
      <c r="E20" s="325" t="s">
        <v>784</v>
      </c>
      <c r="F20" s="313"/>
      <c r="G20" s="313"/>
      <c r="H20" s="313"/>
      <c r="I20" s="313"/>
      <c r="J20" s="313"/>
      <c r="K20" s="313"/>
      <c r="M20" s="313"/>
      <c r="N20" s="313"/>
      <c r="O20" s="313"/>
      <c r="P20" s="313"/>
      <c r="Q20" s="313"/>
    </row>
    <row r="21" spans="1:19" ht="16.8" customHeight="1" x14ac:dyDescent="0.3">
      <c r="A21" s="336"/>
      <c r="B21" s="337"/>
      <c r="E21" s="325"/>
      <c r="F21" s="313"/>
      <c r="G21" s="313"/>
      <c r="H21" s="313"/>
      <c r="I21" s="313"/>
      <c r="J21" s="313"/>
      <c r="K21" s="313"/>
      <c r="M21" s="313"/>
      <c r="N21" s="313"/>
      <c r="O21" s="313"/>
      <c r="P21" s="313"/>
      <c r="Q21" s="313"/>
    </row>
    <row r="22" spans="1:19" ht="16.8" customHeight="1" x14ac:dyDescent="0.3">
      <c r="A22" s="336"/>
      <c r="B22" s="337"/>
      <c r="E22" s="782"/>
      <c r="F22" s="782"/>
      <c r="G22" s="782"/>
      <c r="H22" s="782"/>
      <c r="I22" s="782"/>
      <c r="J22" s="782"/>
      <c r="K22" s="782"/>
      <c r="L22" s="782"/>
      <c r="M22" s="782"/>
      <c r="N22" s="782"/>
      <c r="O22" s="782"/>
      <c r="P22" s="782"/>
      <c r="Q22" s="782"/>
    </row>
    <row r="23" spans="1:19" ht="16.8" customHeight="1" x14ac:dyDescent="0.3">
      <c r="A23" s="336"/>
      <c r="B23" s="337"/>
      <c r="D23" s="769" t="s">
        <v>348</v>
      </c>
      <c r="E23" s="769"/>
      <c r="F23" s="769"/>
      <c r="G23" s="769"/>
      <c r="H23" s="769"/>
      <c r="I23" s="769"/>
      <c r="J23" s="769"/>
      <c r="K23" s="769"/>
      <c r="L23" s="769"/>
      <c r="M23" s="769"/>
      <c r="N23" s="769"/>
      <c r="O23" s="769"/>
      <c r="P23" s="769"/>
      <c r="Q23" s="769"/>
    </row>
    <row r="24" spans="1:19" ht="16.8" customHeight="1" x14ac:dyDescent="0.3">
      <c r="A24" s="336"/>
      <c r="B24" s="337"/>
      <c r="D24" s="316"/>
      <c r="E24" s="316"/>
      <c r="F24" s="316"/>
      <c r="G24" s="316"/>
      <c r="H24" s="316"/>
      <c r="I24" s="316"/>
      <c r="J24" s="316"/>
      <c r="K24" s="316"/>
      <c r="L24" s="316"/>
      <c r="M24" s="316"/>
      <c r="N24" s="316"/>
      <c r="O24" s="316"/>
      <c r="P24" s="316"/>
      <c r="Q24" s="316"/>
    </row>
    <row r="25" spans="1:19" ht="16.8" customHeight="1" x14ac:dyDescent="0.3">
      <c r="A25" s="336"/>
      <c r="B25" s="337"/>
      <c r="D25" s="289"/>
      <c r="E25" s="770" t="s">
        <v>323</v>
      </c>
      <c r="F25" s="773" t="s">
        <v>203</v>
      </c>
      <c r="G25" s="774" t="s">
        <v>204</v>
      </c>
      <c r="H25" s="776" t="s">
        <v>1067</v>
      </c>
      <c r="I25" s="798"/>
      <c r="J25" s="777"/>
      <c r="K25" s="818" t="s">
        <v>103</v>
      </c>
      <c r="L25" s="819"/>
      <c r="M25" s="820"/>
      <c r="N25" s="775" t="s">
        <v>678</v>
      </c>
      <c r="O25" s="289"/>
    </row>
    <row r="26" spans="1:19" s="312" customFormat="1" ht="23.4" customHeight="1" x14ac:dyDescent="0.3">
      <c r="A26" s="336"/>
      <c r="B26" s="308"/>
      <c r="C26" s="289"/>
      <c r="D26" s="289"/>
      <c r="E26" s="770"/>
      <c r="F26" s="773"/>
      <c r="G26" s="774"/>
      <c r="H26" s="340" t="s">
        <v>120</v>
      </c>
      <c r="I26" s="340" t="s">
        <v>121</v>
      </c>
      <c r="J26" s="340" t="s">
        <v>122</v>
      </c>
      <c r="K26" s="340" t="s">
        <v>123</v>
      </c>
      <c r="L26" s="340" t="s">
        <v>124</v>
      </c>
      <c r="M26" s="340" t="s">
        <v>125</v>
      </c>
      <c r="N26" s="775"/>
      <c r="O26" s="289"/>
      <c r="P26" s="290"/>
      <c r="Q26" s="290"/>
      <c r="R26" s="290"/>
      <c r="S26" s="290"/>
    </row>
    <row r="27" spans="1:19" ht="16.8" customHeight="1" x14ac:dyDescent="0.3">
      <c r="A27" s="336"/>
      <c r="D27" s="289"/>
      <c r="E27" s="591"/>
      <c r="F27" s="592"/>
      <c r="G27" s="593"/>
      <c r="H27" s="568" t="str">
        <f>Datos!F301</f>
        <v/>
      </c>
      <c r="I27" s="568" t="str">
        <f>Datos!G301</f>
        <v/>
      </c>
      <c r="J27" s="568" t="str">
        <f>Datos!H301</f>
        <v/>
      </c>
      <c r="K27" s="569" t="str">
        <f>Datos!I301</f>
        <v/>
      </c>
      <c r="L27" s="569" t="str">
        <f>Datos!J301</f>
        <v/>
      </c>
      <c r="M27" s="569" t="str">
        <f>Datos!K301</f>
        <v/>
      </c>
      <c r="N27" s="570" t="str">
        <f>Datos!L301</f>
        <v/>
      </c>
      <c r="O27" s="312"/>
    </row>
    <row r="28" spans="1:19" ht="16.8" customHeight="1" x14ac:dyDescent="0.3">
      <c r="A28" s="336"/>
      <c r="D28" s="289"/>
      <c r="E28" s="591"/>
      <c r="F28" s="592"/>
      <c r="G28" s="593"/>
      <c r="H28" s="568" t="str">
        <f>Datos!F302</f>
        <v/>
      </c>
      <c r="I28" s="568" t="str">
        <f>Datos!G302</f>
        <v/>
      </c>
      <c r="J28" s="568" t="str">
        <f>Datos!H302</f>
        <v/>
      </c>
      <c r="K28" s="569" t="str">
        <f>Datos!I302</f>
        <v/>
      </c>
      <c r="L28" s="569" t="str">
        <f>Datos!J302</f>
        <v/>
      </c>
      <c r="M28" s="569" t="str">
        <f>Datos!K302</f>
        <v/>
      </c>
      <c r="N28" s="570" t="str">
        <f>Datos!L302</f>
        <v/>
      </c>
      <c r="P28" s="319"/>
      <c r="Q28" s="319"/>
    </row>
    <row r="29" spans="1:19" ht="16.8" customHeight="1" x14ac:dyDescent="0.3">
      <c r="A29" s="336"/>
      <c r="D29" s="289"/>
      <c r="E29" s="591"/>
      <c r="F29" s="592"/>
      <c r="G29" s="593"/>
      <c r="H29" s="568" t="str">
        <f>Datos!F303</f>
        <v/>
      </c>
      <c r="I29" s="568" t="str">
        <f>Datos!G303</f>
        <v/>
      </c>
      <c r="J29" s="568" t="str">
        <f>Datos!H303</f>
        <v/>
      </c>
      <c r="K29" s="569" t="str">
        <f>Datos!I303</f>
        <v/>
      </c>
      <c r="L29" s="569" t="str">
        <f>Datos!J303</f>
        <v/>
      </c>
      <c r="M29" s="569" t="str">
        <f>Datos!K303</f>
        <v/>
      </c>
      <c r="N29" s="570" t="str">
        <f>Datos!L303</f>
        <v/>
      </c>
      <c r="P29" s="319"/>
      <c r="Q29" s="319"/>
    </row>
    <row r="30" spans="1:19" ht="16.8" customHeight="1" x14ac:dyDescent="0.3">
      <c r="A30" s="336"/>
      <c r="D30" s="312"/>
      <c r="E30" s="591"/>
      <c r="F30" s="592"/>
      <c r="G30" s="593"/>
      <c r="H30" s="568" t="str">
        <f>Datos!F304</f>
        <v/>
      </c>
      <c r="I30" s="568" t="str">
        <f>Datos!G304</f>
        <v/>
      </c>
      <c r="J30" s="568" t="str">
        <f>Datos!H304</f>
        <v/>
      </c>
      <c r="K30" s="569" t="str">
        <f>Datos!I304</f>
        <v/>
      </c>
      <c r="L30" s="569" t="str">
        <f>Datos!J304</f>
        <v/>
      </c>
      <c r="M30" s="569" t="str">
        <f>Datos!K304</f>
        <v/>
      </c>
      <c r="N30" s="570" t="str">
        <f>Datos!L304</f>
        <v/>
      </c>
      <c r="Q30" s="312"/>
    </row>
    <row r="31" spans="1:19" ht="16.8" customHeight="1" x14ac:dyDescent="0.3">
      <c r="A31" s="336"/>
      <c r="E31" s="591"/>
      <c r="F31" s="592"/>
      <c r="G31" s="593"/>
      <c r="H31" s="568" t="str">
        <f>Datos!F305</f>
        <v/>
      </c>
      <c r="I31" s="568" t="str">
        <f>Datos!G305</f>
        <v/>
      </c>
      <c r="J31" s="568" t="str">
        <f>Datos!H305</f>
        <v/>
      </c>
      <c r="K31" s="569" t="str">
        <f>Datos!I305</f>
        <v/>
      </c>
      <c r="L31" s="569" t="str">
        <f>Datos!J305</f>
        <v/>
      </c>
      <c r="M31" s="569" t="str">
        <f>Datos!K305</f>
        <v/>
      </c>
      <c r="N31" s="570" t="str">
        <f>Datos!L305</f>
        <v/>
      </c>
      <c r="P31" s="295"/>
    </row>
    <row r="32" spans="1:19" ht="16.8" customHeight="1" x14ac:dyDescent="0.3">
      <c r="A32" s="336"/>
      <c r="E32" s="591"/>
      <c r="F32" s="592"/>
      <c r="G32" s="593"/>
      <c r="H32" s="568" t="str">
        <f>Datos!F306</f>
        <v/>
      </c>
      <c r="I32" s="568" t="str">
        <f>Datos!G306</f>
        <v/>
      </c>
      <c r="J32" s="568" t="str">
        <f>Datos!H306</f>
        <v/>
      </c>
      <c r="K32" s="569" t="str">
        <f>Datos!I306</f>
        <v/>
      </c>
      <c r="L32" s="569" t="str">
        <f>Datos!J306</f>
        <v/>
      </c>
      <c r="M32" s="569" t="str">
        <f>Datos!K306</f>
        <v/>
      </c>
      <c r="N32" s="570" t="str">
        <f>Datos!L306</f>
        <v/>
      </c>
      <c r="S32" s="312"/>
    </row>
    <row r="33" spans="1:19" ht="16.8" customHeight="1" x14ac:dyDescent="0.3">
      <c r="A33" s="336"/>
      <c r="E33" s="591"/>
      <c r="F33" s="592"/>
      <c r="G33" s="593"/>
      <c r="H33" s="568" t="str">
        <f>Datos!F307</f>
        <v/>
      </c>
      <c r="I33" s="568" t="str">
        <f>Datos!G307</f>
        <v/>
      </c>
      <c r="J33" s="568" t="str">
        <f>Datos!H307</f>
        <v/>
      </c>
      <c r="K33" s="569" t="str">
        <f>Datos!I307</f>
        <v/>
      </c>
      <c r="L33" s="569" t="str">
        <f>Datos!J307</f>
        <v/>
      </c>
      <c r="M33" s="569" t="str">
        <f>Datos!K307</f>
        <v/>
      </c>
      <c r="N33" s="570" t="str">
        <f>Datos!L307</f>
        <v/>
      </c>
    </row>
    <row r="34" spans="1:19" ht="16.8" customHeight="1" x14ac:dyDescent="0.3">
      <c r="A34" s="336"/>
      <c r="E34" s="591"/>
      <c r="F34" s="592"/>
      <c r="G34" s="593"/>
      <c r="H34" s="568" t="str">
        <f>Datos!F308</f>
        <v/>
      </c>
      <c r="I34" s="568" t="str">
        <f>Datos!G308</f>
        <v/>
      </c>
      <c r="J34" s="568" t="str">
        <f>Datos!H308</f>
        <v/>
      </c>
      <c r="K34" s="569" t="str">
        <f>Datos!I308</f>
        <v/>
      </c>
      <c r="L34" s="569" t="str">
        <f>Datos!J308</f>
        <v/>
      </c>
      <c r="M34" s="569" t="str">
        <f>Datos!K308</f>
        <v/>
      </c>
      <c r="N34" s="570" t="str">
        <f>Datos!L308</f>
        <v/>
      </c>
      <c r="R34" s="312"/>
    </row>
    <row r="35" spans="1:19" ht="16.8" customHeight="1" x14ac:dyDescent="0.3">
      <c r="A35" s="336"/>
      <c r="E35" s="591"/>
      <c r="F35" s="592"/>
      <c r="G35" s="593"/>
      <c r="H35" s="568" t="str">
        <f>Datos!F309</f>
        <v/>
      </c>
      <c r="I35" s="568" t="str">
        <f>Datos!G309</f>
        <v/>
      </c>
      <c r="J35" s="568" t="str">
        <f>Datos!H309</f>
        <v/>
      </c>
      <c r="K35" s="569" t="str">
        <f>Datos!I309</f>
        <v/>
      </c>
      <c r="L35" s="569" t="str">
        <f>Datos!J309</f>
        <v/>
      </c>
      <c r="M35" s="569" t="str">
        <f>Datos!K309</f>
        <v/>
      </c>
      <c r="N35" s="570" t="str">
        <f>Datos!L309</f>
        <v/>
      </c>
    </row>
    <row r="36" spans="1:19" ht="16.8" customHeight="1" x14ac:dyDescent="0.3">
      <c r="A36" s="336"/>
      <c r="E36" s="591"/>
      <c r="F36" s="592"/>
      <c r="G36" s="593"/>
      <c r="H36" s="568" t="str">
        <f>Datos!F310</f>
        <v/>
      </c>
      <c r="I36" s="568" t="str">
        <f>Datos!G310</f>
        <v/>
      </c>
      <c r="J36" s="568" t="str">
        <f>Datos!H310</f>
        <v/>
      </c>
      <c r="K36" s="569" t="str">
        <f>Datos!I310</f>
        <v/>
      </c>
      <c r="L36" s="569" t="str">
        <f>Datos!J310</f>
        <v/>
      </c>
      <c r="M36" s="569" t="str">
        <f>Datos!K310</f>
        <v/>
      </c>
      <c r="N36" s="570" t="str">
        <f>Datos!L310</f>
        <v/>
      </c>
    </row>
    <row r="37" spans="1:19" ht="16.8" customHeight="1" x14ac:dyDescent="0.3">
      <c r="F37" s="320"/>
      <c r="G37" s="320"/>
      <c r="H37" s="320"/>
      <c r="I37" s="320"/>
      <c r="J37" s="320"/>
      <c r="K37" s="571">
        <f>Datos!I311</f>
        <v>0</v>
      </c>
      <c r="L37" s="571">
        <f>Datos!J311</f>
        <v>0</v>
      </c>
      <c r="M37" s="571">
        <f>Datos!K311</f>
        <v>0</v>
      </c>
      <c r="N37" s="572">
        <f>Datos!L311</f>
        <v>0</v>
      </c>
    </row>
    <row r="38" spans="1:19" ht="16.8" customHeight="1" x14ac:dyDescent="0.3">
      <c r="E38" s="322" t="s">
        <v>224</v>
      </c>
      <c r="F38" s="320"/>
      <c r="G38" s="320"/>
      <c r="H38" s="320"/>
      <c r="I38" s="320"/>
      <c r="J38" s="320"/>
      <c r="K38" s="320"/>
      <c r="L38" s="320"/>
      <c r="M38" s="320"/>
      <c r="N38" s="320"/>
      <c r="O38" s="320"/>
      <c r="P38" s="320"/>
      <c r="Q38" s="320"/>
    </row>
    <row r="39" spans="1:19" ht="16.8" customHeight="1" x14ac:dyDescent="0.3">
      <c r="E39" s="322" t="s">
        <v>1042</v>
      </c>
      <c r="F39" s="321"/>
      <c r="G39" s="321"/>
      <c r="H39" s="321"/>
      <c r="I39" s="321"/>
      <c r="J39" s="321"/>
      <c r="K39" s="321"/>
      <c r="L39" s="321"/>
      <c r="M39" s="321"/>
      <c r="N39" s="321"/>
      <c r="O39" s="321"/>
      <c r="P39" s="321"/>
      <c r="Q39" s="321"/>
    </row>
    <row r="40" spans="1:19" ht="16.8" customHeight="1" x14ac:dyDescent="0.3">
      <c r="E40" s="322" t="s">
        <v>1043</v>
      </c>
    </row>
    <row r="41" spans="1:19" ht="16.8" customHeight="1" x14ac:dyDescent="0.3">
      <c r="E41" s="322"/>
    </row>
    <row r="42" spans="1:19" ht="16.8" customHeight="1" x14ac:dyDescent="0.3">
      <c r="D42" s="769" t="s">
        <v>765</v>
      </c>
      <c r="E42" s="769"/>
      <c r="F42" s="769"/>
      <c r="G42" s="769"/>
      <c r="H42" s="769"/>
      <c r="I42" s="769"/>
      <c r="J42" s="769"/>
      <c r="K42" s="769"/>
      <c r="L42" s="769"/>
      <c r="M42" s="769"/>
      <c r="N42" s="769"/>
      <c r="O42" s="769"/>
      <c r="P42" s="769"/>
      <c r="Q42" s="769"/>
    </row>
    <row r="43" spans="1:19" ht="16.8" customHeight="1" x14ac:dyDescent="0.3">
      <c r="D43" s="316"/>
      <c r="E43" s="316"/>
      <c r="F43" s="316"/>
      <c r="G43" s="316"/>
      <c r="H43" s="316"/>
      <c r="I43" s="316"/>
      <c r="J43" s="316"/>
      <c r="K43" s="316"/>
      <c r="L43" s="316"/>
      <c r="M43" s="316"/>
      <c r="N43" s="316"/>
      <c r="O43" s="316"/>
      <c r="P43" s="316"/>
      <c r="Q43" s="316"/>
    </row>
    <row r="44" spans="1:19" ht="17.399999999999999" customHeight="1" x14ac:dyDescent="0.3">
      <c r="E44" s="322" t="s">
        <v>1131</v>
      </c>
      <c r="F44" s="316"/>
      <c r="G44" s="316"/>
      <c r="H44" s="316"/>
      <c r="I44" s="316"/>
      <c r="J44" s="316"/>
      <c r="K44" s="316"/>
      <c r="L44" s="316"/>
      <c r="M44" s="316"/>
      <c r="N44" s="316"/>
      <c r="O44" s="316"/>
      <c r="P44" s="316"/>
      <c r="Q44" s="316"/>
      <c r="R44" s="316"/>
    </row>
    <row r="45" spans="1:19" ht="16.8" customHeight="1" x14ac:dyDescent="0.3">
      <c r="D45" s="326"/>
      <c r="E45" s="316"/>
    </row>
    <row r="46" spans="1:19" ht="16.8" customHeight="1" x14ac:dyDescent="0.3">
      <c r="D46" s="326"/>
      <c r="E46" s="330" t="s">
        <v>1126</v>
      </c>
      <c r="F46" s="322"/>
      <c r="G46" s="322"/>
      <c r="H46" s="322"/>
      <c r="I46" s="322"/>
      <c r="J46" s="322"/>
      <c r="K46" s="322"/>
      <c r="L46" s="322"/>
      <c r="M46" s="322"/>
      <c r="N46" s="322"/>
      <c r="O46" s="322"/>
      <c r="P46" s="322"/>
      <c r="Q46" s="322"/>
      <c r="R46" s="322"/>
      <c r="S46" s="326"/>
    </row>
    <row r="47" spans="1:19" s="703" customFormat="1" ht="19.2" customHeight="1" x14ac:dyDescent="0.3">
      <c r="A47" s="699"/>
      <c r="B47" s="700"/>
      <c r="C47" s="701"/>
      <c r="D47" s="702"/>
      <c r="E47" s="353" t="s">
        <v>1069</v>
      </c>
      <c r="F47" s="702"/>
      <c r="G47" s="702"/>
      <c r="H47" s="702"/>
      <c r="I47" s="702"/>
      <c r="J47" s="702"/>
      <c r="K47" s="702"/>
      <c r="L47" s="702"/>
      <c r="M47" s="702"/>
      <c r="N47" s="702"/>
      <c r="O47" s="702"/>
      <c r="P47" s="702"/>
      <c r="Q47" s="702"/>
      <c r="R47" s="702"/>
      <c r="S47" s="672"/>
    </row>
    <row r="48" spans="1:19" ht="18.600000000000001" customHeight="1" x14ac:dyDescent="0.3">
      <c r="D48" s="326"/>
      <c r="E48" s="782" t="s">
        <v>666</v>
      </c>
      <c r="F48" s="782"/>
      <c r="G48" s="782"/>
      <c r="H48" s="782"/>
      <c r="I48" s="782"/>
      <c r="J48" s="782"/>
      <c r="K48" s="782"/>
      <c r="L48" s="782"/>
      <c r="M48" s="782"/>
      <c r="N48" s="782"/>
      <c r="O48" s="782"/>
      <c r="P48" s="782"/>
      <c r="Q48" s="782"/>
      <c r="R48" s="782"/>
      <c r="S48" s="315"/>
    </row>
    <row r="49" spans="4:19" ht="8.4" customHeight="1" x14ac:dyDescent="0.3">
      <c r="D49" s="326"/>
      <c r="F49" s="330"/>
      <c r="G49" s="328"/>
      <c r="H49" s="328"/>
      <c r="I49" s="328"/>
      <c r="J49" s="328"/>
      <c r="K49" s="328"/>
      <c r="L49" s="328"/>
      <c r="M49" s="328"/>
      <c r="N49" s="328"/>
      <c r="O49" s="328"/>
      <c r="P49" s="328"/>
      <c r="Q49" s="328"/>
      <c r="R49" s="328"/>
      <c r="S49" s="328"/>
    </row>
    <row r="50" spans="4:19" ht="14.4" customHeight="1" x14ac:dyDescent="0.3">
      <c r="D50" s="326"/>
      <c r="E50" s="698" t="s">
        <v>777</v>
      </c>
      <c r="F50" s="328"/>
      <c r="G50" s="328"/>
      <c r="H50" s="328"/>
      <c r="I50" s="328"/>
      <c r="J50" s="328"/>
      <c r="K50" s="328"/>
      <c r="L50" s="328"/>
      <c r="M50" s="328"/>
      <c r="N50" s="328"/>
      <c r="O50" s="328"/>
      <c r="P50" s="328"/>
      <c r="Q50" s="328"/>
      <c r="R50" s="328"/>
      <c r="S50" s="328"/>
    </row>
    <row r="51" spans="4:19" ht="9" customHeight="1" x14ac:dyDescent="0.3">
      <c r="D51" s="326"/>
      <c r="E51" s="330"/>
      <c r="F51" s="328"/>
      <c r="G51" s="328"/>
      <c r="H51" s="328"/>
      <c r="I51" s="328"/>
      <c r="J51" s="328"/>
      <c r="K51" s="328"/>
      <c r="L51" s="328"/>
      <c r="M51" s="328"/>
      <c r="N51" s="328"/>
      <c r="O51" s="328"/>
      <c r="P51" s="328"/>
      <c r="Q51" s="328"/>
      <c r="R51" s="328"/>
      <c r="S51" s="328"/>
    </row>
    <row r="52" spans="4:19" ht="16.8" customHeight="1" x14ac:dyDescent="0.3">
      <c r="D52" s="326"/>
      <c r="E52" s="781" t="s">
        <v>1130</v>
      </c>
      <c r="F52" s="781"/>
      <c r="G52" s="781"/>
      <c r="H52" s="781"/>
      <c r="I52" s="781"/>
      <c r="J52" s="781"/>
      <c r="K52" s="781"/>
      <c r="L52" s="781"/>
      <c r="M52" s="781"/>
      <c r="N52" s="781"/>
      <c r="O52" s="781"/>
      <c r="P52" s="781"/>
      <c r="Q52" s="781"/>
      <c r="R52" s="781"/>
      <c r="S52" s="781"/>
    </row>
    <row r="53" spans="4:19" ht="16.8" customHeight="1" x14ac:dyDescent="0.3">
      <c r="D53" s="326"/>
      <c r="E53" s="781"/>
      <c r="F53" s="781"/>
      <c r="G53" s="781"/>
      <c r="H53" s="781"/>
      <c r="I53" s="781"/>
      <c r="J53" s="781"/>
      <c r="K53" s="781"/>
      <c r="L53" s="781"/>
      <c r="M53" s="781"/>
      <c r="N53" s="781"/>
      <c r="O53" s="781"/>
      <c r="P53" s="781"/>
      <c r="Q53" s="781"/>
      <c r="R53" s="781"/>
      <c r="S53" s="781"/>
    </row>
    <row r="54" spans="4:19" ht="16.8" customHeight="1" x14ac:dyDescent="0.3">
      <c r="D54" s="326"/>
      <c r="E54" s="781"/>
      <c r="F54" s="781"/>
      <c r="G54" s="781"/>
      <c r="H54" s="781"/>
      <c r="I54" s="781"/>
      <c r="J54" s="781"/>
      <c r="K54" s="781"/>
      <c r="L54" s="781"/>
      <c r="M54" s="781"/>
      <c r="N54" s="781"/>
      <c r="O54" s="781"/>
      <c r="P54" s="781"/>
      <c r="Q54" s="781"/>
      <c r="R54" s="781"/>
      <c r="S54" s="781"/>
    </row>
    <row r="55" spans="4:19" ht="16.8" customHeight="1" x14ac:dyDescent="0.3">
      <c r="D55" s="326"/>
      <c r="E55" s="323"/>
      <c r="F55" s="323"/>
      <c r="G55" s="323"/>
      <c r="H55" s="323"/>
      <c r="I55" s="323"/>
      <c r="J55" s="323"/>
      <c r="K55" s="323"/>
      <c r="L55" s="323"/>
      <c r="M55" s="323"/>
      <c r="N55" s="323"/>
      <c r="O55" s="323"/>
      <c r="P55" s="323"/>
      <c r="Q55" s="323"/>
      <c r="R55" s="323"/>
      <c r="S55" s="323"/>
    </row>
    <row r="56" spans="4:19" ht="16.8" customHeight="1" x14ac:dyDescent="0.3">
      <c r="D56" s="312"/>
      <c r="E56" s="330" t="s">
        <v>1128</v>
      </c>
    </row>
    <row r="57" spans="4:19" ht="16.8" customHeight="1" x14ac:dyDescent="0.3">
      <c r="D57" s="312"/>
      <c r="E57" s="330"/>
    </row>
    <row r="58" spans="4:19" ht="16.8" customHeight="1" x14ac:dyDescent="0.3">
      <c r="D58" s="312"/>
      <c r="E58" s="801" t="s">
        <v>323</v>
      </c>
      <c r="F58" s="803" t="s">
        <v>227</v>
      </c>
      <c r="G58" s="803" t="s">
        <v>1055</v>
      </c>
      <c r="H58" s="805" t="s">
        <v>1056</v>
      </c>
      <c r="I58" s="776" t="s">
        <v>1057</v>
      </c>
      <c r="J58" s="798"/>
      <c r="K58" s="798"/>
      <c r="L58" s="795" t="s">
        <v>103</v>
      </c>
      <c r="M58" s="796"/>
      <c r="N58" s="797"/>
      <c r="O58" s="775" t="s">
        <v>740</v>
      </c>
      <c r="P58" s="327"/>
      <c r="Q58" s="327"/>
    </row>
    <row r="59" spans="4:19" ht="22.8" customHeight="1" x14ac:dyDescent="0.3">
      <c r="D59" s="312"/>
      <c r="E59" s="802"/>
      <c r="F59" s="804"/>
      <c r="G59" s="804"/>
      <c r="H59" s="806"/>
      <c r="I59" s="342" t="s">
        <v>120</v>
      </c>
      <c r="J59" s="342" t="s">
        <v>121</v>
      </c>
      <c r="K59" s="342" t="s">
        <v>122</v>
      </c>
      <c r="L59" s="342" t="s">
        <v>123</v>
      </c>
      <c r="M59" s="342" t="s">
        <v>124</v>
      </c>
      <c r="N59" s="342" t="s">
        <v>125</v>
      </c>
      <c r="O59" s="775"/>
      <c r="P59" s="331"/>
      <c r="Q59" s="331"/>
    </row>
    <row r="60" spans="4:19" ht="16.8" customHeight="1" x14ac:dyDescent="0.3">
      <c r="D60" s="312"/>
      <c r="E60" s="591"/>
      <c r="F60" s="592"/>
      <c r="G60" s="592"/>
      <c r="H60" s="593"/>
      <c r="I60" s="568" t="str">
        <f>Datos!G460</f>
        <v/>
      </c>
      <c r="J60" s="568" t="str">
        <f>Datos!H460</f>
        <v/>
      </c>
      <c r="K60" s="568" t="str">
        <f>Datos!I460</f>
        <v/>
      </c>
      <c r="L60" s="569" t="str">
        <f>Datos!J460</f>
        <v/>
      </c>
      <c r="M60" s="569" t="str">
        <f>Datos!K460</f>
        <v/>
      </c>
      <c r="N60" s="569" t="str">
        <f>Datos!L460</f>
        <v/>
      </c>
      <c r="O60" s="570" t="str">
        <f>Datos!M460</f>
        <v/>
      </c>
      <c r="P60" s="326"/>
      <c r="Q60" s="326"/>
    </row>
    <row r="61" spans="4:19" ht="16.8" customHeight="1" x14ac:dyDescent="0.3">
      <c r="D61" s="312"/>
      <c r="E61" s="591"/>
      <c r="F61" s="592"/>
      <c r="G61" s="592"/>
      <c r="H61" s="593"/>
      <c r="I61" s="568" t="str">
        <f>Datos!G461</f>
        <v/>
      </c>
      <c r="J61" s="568" t="str">
        <f>Datos!H461</f>
        <v/>
      </c>
      <c r="K61" s="568" t="str">
        <f>Datos!I461</f>
        <v/>
      </c>
      <c r="L61" s="569" t="str">
        <f>Datos!J461</f>
        <v/>
      </c>
      <c r="M61" s="569" t="str">
        <f>Datos!K461</f>
        <v/>
      </c>
      <c r="N61" s="569" t="str">
        <f>Datos!L461</f>
        <v/>
      </c>
      <c r="O61" s="570" t="str">
        <f>Datos!M461</f>
        <v/>
      </c>
      <c r="P61" s="326"/>
      <c r="Q61" s="326"/>
    </row>
    <row r="62" spans="4:19" ht="16.8" customHeight="1" x14ac:dyDescent="0.3">
      <c r="D62" s="312"/>
      <c r="E62" s="591"/>
      <c r="F62" s="592"/>
      <c r="G62" s="592"/>
      <c r="H62" s="593"/>
      <c r="I62" s="568" t="str">
        <f>Datos!G462</f>
        <v/>
      </c>
      <c r="J62" s="568" t="str">
        <f>Datos!H462</f>
        <v/>
      </c>
      <c r="K62" s="568" t="str">
        <f>Datos!I462</f>
        <v/>
      </c>
      <c r="L62" s="569" t="str">
        <f>Datos!J462</f>
        <v/>
      </c>
      <c r="M62" s="569" t="str">
        <f>Datos!K462</f>
        <v/>
      </c>
      <c r="N62" s="569" t="str">
        <f>Datos!L462</f>
        <v/>
      </c>
      <c r="O62" s="570" t="str">
        <f>Datos!M462</f>
        <v/>
      </c>
      <c r="P62" s="326"/>
      <c r="Q62" s="326"/>
    </row>
    <row r="63" spans="4:19" ht="16.8" customHeight="1" x14ac:dyDescent="0.3">
      <c r="D63" s="312"/>
      <c r="E63" s="591"/>
      <c r="F63" s="592"/>
      <c r="G63" s="592"/>
      <c r="H63" s="593"/>
      <c r="I63" s="568" t="str">
        <f>Datos!G463</f>
        <v/>
      </c>
      <c r="J63" s="568" t="str">
        <f>Datos!H463</f>
        <v/>
      </c>
      <c r="K63" s="568" t="str">
        <f>Datos!I463</f>
        <v/>
      </c>
      <c r="L63" s="569" t="str">
        <f>Datos!J463</f>
        <v/>
      </c>
      <c r="M63" s="569" t="str">
        <f>Datos!K463</f>
        <v/>
      </c>
      <c r="N63" s="569" t="str">
        <f>Datos!L463</f>
        <v/>
      </c>
      <c r="O63" s="570" t="str">
        <f>Datos!M463</f>
        <v/>
      </c>
      <c r="P63" s="326"/>
      <c r="Q63" s="326"/>
    </row>
    <row r="64" spans="4:19" ht="16.8" customHeight="1" x14ac:dyDescent="0.3">
      <c r="D64" s="312"/>
      <c r="E64" s="591"/>
      <c r="F64" s="592"/>
      <c r="G64" s="592"/>
      <c r="H64" s="593"/>
      <c r="I64" s="568" t="str">
        <f>Datos!G464</f>
        <v/>
      </c>
      <c r="J64" s="568" t="str">
        <f>Datos!H464</f>
        <v/>
      </c>
      <c r="K64" s="568" t="str">
        <f>Datos!I464</f>
        <v/>
      </c>
      <c r="L64" s="569" t="str">
        <f>Datos!J464</f>
        <v/>
      </c>
      <c r="M64" s="569" t="str">
        <f>Datos!K464</f>
        <v/>
      </c>
      <c r="N64" s="569" t="str">
        <f>Datos!L464</f>
        <v/>
      </c>
      <c r="O64" s="570" t="str">
        <f>Datos!M464</f>
        <v/>
      </c>
      <c r="P64" s="326"/>
      <c r="Q64" s="326"/>
    </row>
    <row r="65" spans="4:17" ht="16.8" customHeight="1" x14ac:dyDescent="0.3">
      <c r="D65" s="312"/>
      <c r="E65" s="591"/>
      <c r="F65" s="592"/>
      <c r="G65" s="592"/>
      <c r="H65" s="593"/>
      <c r="I65" s="568" t="str">
        <f>Datos!G465</f>
        <v/>
      </c>
      <c r="J65" s="568" t="str">
        <f>Datos!H465</f>
        <v/>
      </c>
      <c r="K65" s="568" t="str">
        <f>Datos!I465</f>
        <v/>
      </c>
      <c r="L65" s="569" t="str">
        <f>Datos!J465</f>
        <v/>
      </c>
      <c r="M65" s="569" t="str">
        <f>Datos!K465</f>
        <v/>
      </c>
      <c r="N65" s="569" t="str">
        <f>Datos!L465</f>
        <v/>
      </c>
      <c r="O65" s="570" t="str">
        <f>Datos!M465</f>
        <v/>
      </c>
      <c r="P65" s="326"/>
      <c r="Q65" s="326"/>
    </row>
    <row r="66" spans="4:17" ht="16.8" customHeight="1" x14ac:dyDescent="0.3">
      <c r="D66" s="312"/>
      <c r="E66" s="591"/>
      <c r="F66" s="592"/>
      <c r="G66" s="592"/>
      <c r="H66" s="593"/>
      <c r="I66" s="568" t="str">
        <f>Datos!G466</f>
        <v/>
      </c>
      <c r="J66" s="568" t="str">
        <f>Datos!H466</f>
        <v/>
      </c>
      <c r="K66" s="568" t="str">
        <f>Datos!I466</f>
        <v/>
      </c>
      <c r="L66" s="569" t="str">
        <f>Datos!J466</f>
        <v/>
      </c>
      <c r="M66" s="569" t="str">
        <f>Datos!K466</f>
        <v/>
      </c>
      <c r="N66" s="569" t="str">
        <f>Datos!L466</f>
        <v/>
      </c>
      <c r="O66" s="570" t="str">
        <f>Datos!M466</f>
        <v/>
      </c>
      <c r="P66" s="326"/>
      <c r="Q66" s="326"/>
    </row>
    <row r="67" spans="4:17" ht="16.8" customHeight="1" x14ac:dyDescent="0.3">
      <c r="D67" s="312"/>
      <c r="E67" s="591"/>
      <c r="F67" s="592"/>
      <c r="G67" s="592"/>
      <c r="H67" s="593"/>
      <c r="I67" s="568" t="str">
        <f>Datos!G467</f>
        <v/>
      </c>
      <c r="J67" s="568" t="str">
        <f>Datos!H467</f>
        <v/>
      </c>
      <c r="K67" s="568" t="str">
        <f>Datos!I467</f>
        <v/>
      </c>
      <c r="L67" s="569" t="str">
        <f>Datos!J467</f>
        <v/>
      </c>
      <c r="M67" s="569" t="str">
        <f>Datos!K467</f>
        <v/>
      </c>
      <c r="N67" s="569" t="str">
        <f>Datos!L467</f>
        <v/>
      </c>
      <c r="O67" s="570" t="str">
        <f>Datos!M467</f>
        <v/>
      </c>
      <c r="P67" s="326"/>
      <c r="Q67" s="326"/>
    </row>
    <row r="68" spans="4:17" ht="16.8" customHeight="1" x14ac:dyDescent="0.3">
      <c r="D68" s="312"/>
      <c r="E68" s="591"/>
      <c r="F68" s="592"/>
      <c r="G68" s="592"/>
      <c r="H68" s="593"/>
      <c r="I68" s="568" t="str">
        <f>Datos!G468</f>
        <v/>
      </c>
      <c r="J68" s="568" t="str">
        <f>Datos!H468</f>
        <v/>
      </c>
      <c r="K68" s="568" t="str">
        <f>Datos!I468</f>
        <v/>
      </c>
      <c r="L68" s="569" t="str">
        <f>Datos!J468</f>
        <v/>
      </c>
      <c r="M68" s="569" t="str">
        <f>Datos!K468</f>
        <v/>
      </c>
      <c r="N68" s="569" t="str">
        <f>Datos!L468</f>
        <v/>
      </c>
      <c r="O68" s="570" t="str">
        <f>Datos!M468</f>
        <v/>
      </c>
      <c r="P68" s="326"/>
      <c r="Q68" s="326"/>
    </row>
    <row r="69" spans="4:17" ht="16.8" customHeight="1" x14ac:dyDescent="0.3">
      <c r="D69" s="312"/>
      <c r="E69" s="591"/>
      <c r="F69" s="592"/>
      <c r="G69" s="592"/>
      <c r="H69" s="593"/>
      <c r="I69" s="568" t="str">
        <f>Datos!G469</f>
        <v/>
      </c>
      <c r="J69" s="568" t="str">
        <f>Datos!H469</f>
        <v/>
      </c>
      <c r="K69" s="568" t="str">
        <f>Datos!I469</f>
        <v/>
      </c>
      <c r="L69" s="569" t="str">
        <f>Datos!J469</f>
        <v/>
      </c>
      <c r="M69" s="569" t="str">
        <f>Datos!K469</f>
        <v/>
      </c>
      <c r="N69" s="569" t="str">
        <f>Datos!L469</f>
        <v/>
      </c>
      <c r="O69" s="570" t="str">
        <f>Datos!M469</f>
        <v/>
      </c>
      <c r="P69" s="326"/>
      <c r="Q69" s="326"/>
    </row>
    <row r="70" spans="4:17" ht="16.8" customHeight="1" x14ac:dyDescent="0.3">
      <c r="D70" s="312"/>
      <c r="E70" s="312"/>
      <c r="F70" s="312"/>
      <c r="G70" s="313"/>
      <c r="L70" s="573">
        <f>Datos!J470</f>
        <v>0</v>
      </c>
      <c r="M70" s="573">
        <f>Datos!K470</f>
        <v>0</v>
      </c>
      <c r="N70" s="573">
        <f>Datos!L470</f>
        <v>0</v>
      </c>
      <c r="O70" s="574">
        <f>Datos!M470</f>
        <v>0</v>
      </c>
    </row>
    <row r="71" spans="4:17" ht="16.8" customHeight="1" x14ac:dyDescent="0.3">
      <c r="E71" s="322" t="s">
        <v>1045</v>
      </c>
      <c r="F71" s="322"/>
      <c r="G71" s="322"/>
      <c r="H71" s="322"/>
      <c r="I71" s="322"/>
      <c r="J71" s="322"/>
      <c r="K71" s="322"/>
      <c r="L71" s="322"/>
      <c r="M71" s="322"/>
      <c r="N71" s="322"/>
      <c r="O71" s="322"/>
      <c r="P71" s="664"/>
      <c r="Q71" s="664"/>
    </row>
    <row r="72" spans="4:17" ht="16.8" customHeight="1" x14ac:dyDescent="0.3">
      <c r="E72" s="322" t="s">
        <v>329</v>
      </c>
      <c r="F72" s="322"/>
      <c r="G72" s="322"/>
      <c r="H72" s="322"/>
      <c r="I72" s="322"/>
      <c r="J72" s="322"/>
      <c r="K72" s="322"/>
      <c r="L72" s="322"/>
      <c r="M72" s="322"/>
      <c r="N72" s="322"/>
      <c r="O72" s="322"/>
      <c r="P72" s="345"/>
      <c r="Q72" s="345"/>
    </row>
    <row r="73" spans="4:17" ht="16.8" customHeight="1" x14ac:dyDescent="0.3">
      <c r="E73" s="322" t="s">
        <v>328</v>
      </c>
      <c r="F73" s="322"/>
      <c r="G73" s="322"/>
      <c r="H73" s="322"/>
      <c r="I73" s="322"/>
      <c r="J73" s="322"/>
      <c r="K73" s="322"/>
      <c r="L73" s="322"/>
      <c r="M73" s="322"/>
      <c r="N73" s="322"/>
      <c r="O73" s="322"/>
      <c r="P73" s="652"/>
      <c r="Q73" s="652"/>
    </row>
    <row r="74" spans="4:17" ht="16.8" customHeight="1" x14ac:dyDescent="0.3">
      <c r="E74" s="322" t="s">
        <v>1046</v>
      </c>
      <c r="F74" s="322"/>
      <c r="G74" s="322"/>
      <c r="H74" s="322"/>
      <c r="I74" s="322"/>
      <c r="J74" s="322"/>
      <c r="K74" s="322"/>
      <c r="L74" s="322"/>
      <c r="M74" s="322"/>
      <c r="N74" s="322"/>
      <c r="O74" s="322"/>
      <c r="P74" s="652"/>
      <c r="Q74" s="652"/>
    </row>
    <row r="75" spans="4:17" ht="16.8" customHeight="1" x14ac:dyDescent="0.3">
      <c r="E75" s="322" t="s">
        <v>1047</v>
      </c>
      <c r="F75" s="322"/>
      <c r="G75" s="322"/>
      <c r="H75" s="322"/>
      <c r="I75" s="322"/>
      <c r="J75" s="322"/>
      <c r="K75" s="322"/>
      <c r="L75" s="322"/>
      <c r="M75" s="322"/>
      <c r="N75" s="322"/>
      <c r="O75" s="322"/>
      <c r="P75" s="652"/>
      <c r="Q75" s="652"/>
    </row>
    <row r="76" spans="4:17" ht="16.8" customHeight="1" x14ac:dyDescent="0.3">
      <c r="E76" s="322" t="s">
        <v>1048</v>
      </c>
      <c r="F76" s="322"/>
      <c r="G76" s="322"/>
      <c r="H76" s="322"/>
      <c r="I76" s="322"/>
      <c r="J76" s="322"/>
      <c r="K76" s="322"/>
      <c r="L76" s="322"/>
      <c r="M76" s="322"/>
      <c r="N76" s="322"/>
      <c r="O76" s="322"/>
      <c r="P76" s="652"/>
      <c r="Q76" s="652"/>
    </row>
    <row r="77" spans="4:17" ht="16.8" customHeight="1" x14ac:dyDescent="0.3">
      <c r="E77" s="322" t="s">
        <v>1049</v>
      </c>
      <c r="F77" s="322"/>
      <c r="G77" s="322"/>
      <c r="H77" s="322"/>
      <c r="I77" s="322"/>
      <c r="J77" s="322"/>
      <c r="K77" s="322"/>
      <c r="L77" s="322"/>
      <c r="M77" s="322"/>
      <c r="N77" s="322"/>
      <c r="O77" s="322"/>
      <c r="P77" s="652"/>
      <c r="Q77" s="652"/>
    </row>
    <row r="78" spans="4:17" ht="16.8" customHeight="1" x14ac:dyDescent="0.3">
      <c r="E78" s="322" t="s">
        <v>1050</v>
      </c>
      <c r="F78" s="322"/>
      <c r="G78" s="322"/>
      <c r="H78" s="322"/>
      <c r="I78" s="322"/>
      <c r="J78" s="322"/>
      <c r="K78" s="322"/>
      <c r="L78" s="322"/>
      <c r="M78" s="322"/>
      <c r="N78" s="322"/>
      <c r="O78" s="322"/>
      <c r="P78" s="652"/>
      <c r="Q78" s="652"/>
    </row>
    <row r="79" spans="4:17" ht="16.8" customHeight="1" x14ac:dyDescent="0.3">
      <c r="E79" s="322" t="s">
        <v>1051</v>
      </c>
      <c r="F79" s="322"/>
      <c r="G79" s="322"/>
      <c r="H79" s="322"/>
      <c r="I79" s="322"/>
      <c r="J79" s="322"/>
      <c r="K79" s="322"/>
      <c r="L79" s="322"/>
      <c r="M79" s="322"/>
      <c r="N79" s="322"/>
      <c r="O79" s="322"/>
      <c r="P79" s="652"/>
      <c r="Q79" s="652"/>
    </row>
    <row r="80" spans="4:17" ht="16.8" customHeight="1" x14ac:dyDescent="0.3">
      <c r="E80" s="662" t="s">
        <v>1054</v>
      </c>
      <c r="F80" s="322"/>
      <c r="G80" s="322"/>
      <c r="H80" s="322"/>
      <c r="I80" s="322"/>
      <c r="J80" s="322"/>
      <c r="K80" s="322"/>
      <c r="L80" s="322"/>
      <c r="M80" s="322"/>
      <c r="N80" s="322"/>
      <c r="O80" s="322"/>
      <c r="P80" s="652"/>
      <c r="Q80" s="652"/>
    </row>
    <row r="81" spans="4:17" ht="16.8" customHeight="1" x14ac:dyDescent="0.3">
      <c r="E81" s="782" t="s">
        <v>1052</v>
      </c>
      <c r="F81" s="782"/>
      <c r="G81" s="782"/>
      <c r="H81" s="782"/>
      <c r="I81" s="782"/>
      <c r="J81" s="782"/>
      <c r="K81" s="782"/>
      <c r="L81" s="782"/>
      <c r="M81" s="782"/>
      <c r="N81" s="782"/>
      <c r="O81" s="782"/>
      <c r="P81" s="345"/>
      <c r="Q81" s="345"/>
    </row>
    <row r="82" spans="4:17" ht="16.8" customHeight="1" x14ac:dyDescent="0.3">
      <c r="E82" s="782"/>
      <c r="F82" s="782"/>
      <c r="G82" s="782"/>
      <c r="H82" s="782"/>
      <c r="I82" s="782"/>
      <c r="J82" s="782"/>
      <c r="K82" s="782"/>
      <c r="L82" s="782"/>
      <c r="M82" s="782"/>
      <c r="N82" s="782"/>
      <c r="O82" s="782"/>
      <c r="P82" s="345"/>
      <c r="Q82" s="345"/>
    </row>
    <row r="83" spans="4:17" ht="16.8" customHeight="1" x14ac:dyDescent="0.3">
      <c r="E83" s="322" t="s">
        <v>1053</v>
      </c>
      <c r="F83" s="322"/>
      <c r="G83" s="322"/>
      <c r="H83" s="322"/>
      <c r="I83" s="322"/>
      <c r="J83" s="322"/>
      <c r="K83" s="322"/>
      <c r="L83" s="322"/>
      <c r="M83" s="322"/>
      <c r="N83" s="322"/>
      <c r="O83" s="322"/>
      <c r="P83" s="345"/>
      <c r="Q83" s="345"/>
    </row>
    <row r="84" spans="4:17" ht="16.8" customHeight="1" x14ac:dyDescent="0.3">
      <c r="D84" s="312"/>
      <c r="E84" s="312"/>
      <c r="F84" s="312"/>
      <c r="G84" s="313"/>
    </row>
    <row r="85" spans="4:17" ht="16.8" customHeight="1" x14ac:dyDescent="0.3">
      <c r="D85" s="312"/>
      <c r="E85" s="330" t="s">
        <v>1129</v>
      </c>
      <c r="F85" s="312"/>
      <c r="G85" s="312"/>
      <c r="H85" s="312"/>
      <c r="I85" s="312"/>
      <c r="J85" s="312"/>
      <c r="K85" s="312"/>
      <c r="L85" s="312"/>
      <c r="M85" s="312"/>
      <c r="N85" s="312"/>
      <c r="O85" s="312"/>
      <c r="P85" s="312"/>
      <c r="Q85" s="312"/>
    </row>
    <row r="86" spans="4:17" ht="16.8" customHeight="1" x14ac:dyDescent="0.3">
      <c r="D86" s="312"/>
      <c r="E86" s="332"/>
      <c r="F86" s="332"/>
      <c r="G86" s="313"/>
      <c r="H86" s="313"/>
      <c r="I86" s="313"/>
    </row>
    <row r="87" spans="4:17" ht="18.600000000000001" customHeight="1" x14ac:dyDescent="0.3">
      <c r="D87" s="326"/>
      <c r="E87" s="801" t="s">
        <v>323</v>
      </c>
      <c r="F87" s="835" t="s">
        <v>227</v>
      </c>
      <c r="G87" s="835" t="s">
        <v>225</v>
      </c>
      <c r="H87" s="836" t="s">
        <v>368</v>
      </c>
      <c r="I87" s="776" t="s">
        <v>1061</v>
      </c>
      <c r="J87" s="798"/>
      <c r="K87" s="798"/>
      <c r="L87" s="825" t="s">
        <v>741</v>
      </c>
      <c r="M87" s="826"/>
      <c r="N87" s="827"/>
      <c r="O87" s="821" t="s">
        <v>740</v>
      </c>
      <c r="Q87" s="327"/>
    </row>
    <row r="88" spans="4:17" ht="19.8" customHeight="1" x14ac:dyDescent="0.3">
      <c r="D88" s="326"/>
      <c r="E88" s="802"/>
      <c r="F88" s="773"/>
      <c r="G88" s="773"/>
      <c r="H88" s="837"/>
      <c r="I88" s="342" t="s">
        <v>120</v>
      </c>
      <c r="J88" s="342" t="s">
        <v>121</v>
      </c>
      <c r="K88" s="342" t="s">
        <v>122</v>
      </c>
      <c r="L88" s="342" t="s">
        <v>123</v>
      </c>
      <c r="M88" s="342" t="s">
        <v>124</v>
      </c>
      <c r="N88" s="342" t="s">
        <v>125</v>
      </c>
      <c r="O88" s="822"/>
      <c r="Q88" s="327"/>
    </row>
    <row r="89" spans="4:17" ht="16.8" customHeight="1" x14ac:dyDescent="0.3">
      <c r="D89" s="326"/>
      <c r="E89" s="591"/>
      <c r="F89" s="592"/>
      <c r="G89" s="592"/>
      <c r="H89" s="593"/>
      <c r="I89" s="568" t="str">
        <f>Datos!G563</f>
        <v/>
      </c>
      <c r="J89" s="568" t="str">
        <f>Datos!H563</f>
        <v/>
      </c>
      <c r="K89" s="568" t="str">
        <f>Datos!I563</f>
        <v/>
      </c>
      <c r="L89" s="569" t="str">
        <f>Datos!J563</f>
        <v/>
      </c>
      <c r="M89" s="569" t="str">
        <f>Datos!K563</f>
        <v/>
      </c>
      <c r="N89" s="569" t="str">
        <f>Datos!L563</f>
        <v/>
      </c>
      <c r="O89" s="570" t="str">
        <f>Datos!M563</f>
        <v/>
      </c>
      <c r="Q89" s="327"/>
    </row>
    <row r="90" spans="4:17" ht="16.8" customHeight="1" x14ac:dyDescent="0.3">
      <c r="D90" s="326"/>
      <c r="E90" s="591"/>
      <c r="F90" s="592"/>
      <c r="G90" s="592"/>
      <c r="H90" s="593"/>
      <c r="I90" s="568" t="str">
        <f>Datos!G564</f>
        <v/>
      </c>
      <c r="J90" s="568" t="str">
        <f>Datos!H564</f>
        <v/>
      </c>
      <c r="K90" s="568" t="str">
        <f>Datos!I564</f>
        <v/>
      </c>
      <c r="L90" s="569" t="str">
        <f>Datos!J564</f>
        <v/>
      </c>
      <c r="M90" s="569" t="str">
        <f>Datos!K564</f>
        <v/>
      </c>
      <c r="N90" s="569" t="str">
        <f>Datos!L564</f>
        <v/>
      </c>
      <c r="O90" s="570" t="str">
        <f>Datos!M564</f>
        <v/>
      </c>
      <c r="Q90" s="327"/>
    </row>
    <row r="91" spans="4:17" ht="16.8" customHeight="1" x14ac:dyDescent="0.3">
      <c r="D91" s="326"/>
      <c r="E91" s="591"/>
      <c r="F91" s="592"/>
      <c r="G91" s="592"/>
      <c r="H91" s="593"/>
      <c r="I91" s="568" t="str">
        <f>Datos!G565</f>
        <v/>
      </c>
      <c r="J91" s="568" t="str">
        <f>Datos!H565</f>
        <v/>
      </c>
      <c r="K91" s="568" t="str">
        <f>Datos!I565</f>
        <v/>
      </c>
      <c r="L91" s="569" t="str">
        <f>Datos!J565</f>
        <v/>
      </c>
      <c r="M91" s="569" t="str">
        <f>Datos!K565</f>
        <v/>
      </c>
      <c r="N91" s="569" t="str">
        <f>Datos!L565</f>
        <v/>
      </c>
      <c r="O91" s="570" t="str">
        <f>Datos!M565</f>
        <v/>
      </c>
      <c r="Q91" s="327"/>
    </row>
    <row r="92" spans="4:17" ht="16.8" customHeight="1" x14ac:dyDescent="0.3">
      <c r="D92" s="326"/>
      <c r="E92" s="591"/>
      <c r="F92" s="592"/>
      <c r="G92" s="592"/>
      <c r="H92" s="593"/>
      <c r="I92" s="568" t="str">
        <f>Datos!G566</f>
        <v/>
      </c>
      <c r="J92" s="568" t="str">
        <f>Datos!H566</f>
        <v/>
      </c>
      <c r="K92" s="568" t="str">
        <f>Datos!I566</f>
        <v/>
      </c>
      <c r="L92" s="569" t="str">
        <f>Datos!J566</f>
        <v/>
      </c>
      <c r="M92" s="569" t="str">
        <f>Datos!K566</f>
        <v/>
      </c>
      <c r="N92" s="569" t="str">
        <f>Datos!L566</f>
        <v/>
      </c>
      <c r="O92" s="570" t="str">
        <f>Datos!M566</f>
        <v/>
      </c>
      <c r="Q92" s="327"/>
    </row>
    <row r="93" spans="4:17" ht="16.8" customHeight="1" x14ac:dyDescent="0.3">
      <c r="D93" s="326"/>
      <c r="E93" s="591"/>
      <c r="F93" s="592"/>
      <c r="G93" s="592"/>
      <c r="H93" s="593"/>
      <c r="I93" s="568" t="str">
        <f>Datos!G567</f>
        <v/>
      </c>
      <c r="J93" s="568" t="str">
        <f>Datos!H567</f>
        <v/>
      </c>
      <c r="K93" s="568" t="str">
        <f>Datos!I567</f>
        <v/>
      </c>
      <c r="L93" s="569" t="str">
        <f>Datos!J567</f>
        <v/>
      </c>
      <c r="M93" s="569" t="str">
        <f>Datos!K567</f>
        <v/>
      </c>
      <c r="N93" s="569" t="str">
        <f>Datos!L567</f>
        <v/>
      </c>
      <c r="O93" s="570" t="str">
        <f>Datos!M567</f>
        <v/>
      </c>
      <c r="Q93" s="327"/>
    </row>
    <row r="94" spans="4:17" ht="16.8" customHeight="1" x14ac:dyDescent="0.3">
      <c r="D94" s="326"/>
      <c r="E94" s="591"/>
      <c r="F94" s="592"/>
      <c r="G94" s="592"/>
      <c r="H94" s="593"/>
      <c r="I94" s="568" t="str">
        <f>Datos!G568</f>
        <v/>
      </c>
      <c r="J94" s="568" t="str">
        <f>Datos!H568</f>
        <v/>
      </c>
      <c r="K94" s="568" t="str">
        <f>Datos!I568</f>
        <v/>
      </c>
      <c r="L94" s="569" t="str">
        <f>Datos!J568</f>
        <v/>
      </c>
      <c r="M94" s="569" t="str">
        <f>Datos!K568</f>
        <v/>
      </c>
      <c r="N94" s="569" t="str">
        <f>Datos!L568</f>
        <v/>
      </c>
      <c r="O94" s="570" t="str">
        <f>Datos!M568</f>
        <v/>
      </c>
      <c r="Q94" s="327"/>
    </row>
    <row r="95" spans="4:17" ht="16.8" customHeight="1" x14ac:dyDescent="0.3">
      <c r="D95" s="326"/>
      <c r="E95" s="591"/>
      <c r="F95" s="592"/>
      <c r="G95" s="592"/>
      <c r="H95" s="593"/>
      <c r="I95" s="568" t="str">
        <f>Datos!G569</f>
        <v/>
      </c>
      <c r="J95" s="568" t="str">
        <f>Datos!H569</f>
        <v/>
      </c>
      <c r="K95" s="568" t="str">
        <f>Datos!I569</f>
        <v/>
      </c>
      <c r="L95" s="569" t="str">
        <f>Datos!J569</f>
        <v/>
      </c>
      <c r="M95" s="569" t="str">
        <f>Datos!K569</f>
        <v/>
      </c>
      <c r="N95" s="569" t="str">
        <f>Datos!L569</f>
        <v/>
      </c>
      <c r="O95" s="570" t="str">
        <f>Datos!M569</f>
        <v/>
      </c>
      <c r="Q95" s="327"/>
    </row>
    <row r="96" spans="4:17" ht="16.8" customHeight="1" x14ac:dyDescent="0.3">
      <c r="D96" s="326"/>
      <c r="E96" s="591"/>
      <c r="F96" s="592"/>
      <c r="G96" s="592"/>
      <c r="H96" s="593"/>
      <c r="I96" s="568" t="str">
        <f>Datos!G570</f>
        <v/>
      </c>
      <c r="J96" s="568" t="str">
        <f>Datos!H570</f>
        <v/>
      </c>
      <c r="K96" s="568" t="str">
        <f>Datos!I570</f>
        <v/>
      </c>
      <c r="L96" s="569" t="str">
        <f>Datos!J570</f>
        <v/>
      </c>
      <c r="M96" s="569" t="str">
        <f>Datos!K570</f>
        <v/>
      </c>
      <c r="N96" s="569" t="str">
        <f>Datos!L570</f>
        <v/>
      </c>
      <c r="O96" s="570" t="str">
        <f>Datos!M570</f>
        <v/>
      </c>
      <c r="Q96" s="327"/>
    </row>
    <row r="97" spans="4:17" ht="16.8" customHeight="1" x14ac:dyDescent="0.3">
      <c r="D97" s="326"/>
      <c r="E97" s="591"/>
      <c r="F97" s="592"/>
      <c r="G97" s="592"/>
      <c r="H97" s="593"/>
      <c r="I97" s="568" t="str">
        <f>Datos!G571</f>
        <v/>
      </c>
      <c r="J97" s="568" t="str">
        <f>Datos!H571</f>
        <v/>
      </c>
      <c r="K97" s="568" t="str">
        <f>Datos!I571</f>
        <v/>
      </c>
      <c r="L97" s="569" t="str">
        <f>Datos!J571</f>
        <v/>
      </c>
      <c r="M97" s="569" t="str">
        <f>Datos!K571</f>
        <v/>
      </c>
      <c r="N97" s="569" t="str">
        <f>Datos!L571</f>
        <v/>
      </c>
      <c r="O97" s="570" t="str">
        <f>Datos!M571</f>
        <v/>
      </c>
      <c r="Q97" s="327"/>
    </row>
    <row r="98" spans="4:17" ht="16.8" customHeight="1" x14ac:dyDescent="0.3">
      <c r="D98" s="326"/>
      <c r="E98" s="591"/>
      <c r="F98" s="592"/>
      <c r="G98" s="592"/>
      <c r="H98" s="593"/>
      <c r="I98" s="568" t="str">
        <f>Datos!G572</f>
        <v/>
      </c>
      <c r="J98" s="568" t="str">
        <f>Datos!H572</f>
        <v/>
      </c>
      <c r="K98" s="568" t="str">
        <f>Datos!I572</f>
        <v/>
      </c>
      <c r="L98" s="569" t="str">
        <f>Datos!J572</f>
        <v/>
      </c>
      <c r="M98" s="569" t="str">
        <f>Datos!K572</f>
        <v/>
      </c>
      <c r="N98" s="569" t="str">
        <f>Datos!L572</f>
        <v/>
      </c>
      <c r="O98" s="570" t="str">
        <f>Datos!M572</f>
        <v/>
      </c>
      <c r="Q98" s="327"/>
    </row>
    <row r="99" spans="4:17" ht="16.8" customHeight="1" x14ac:dyDescent="0.3">
      <c r="D99" s="326"/>
      <c r="L99" s="575">
        <f>Datos!J573</f>
        <v>0</v>
      </c>
      <c r="M99" s="575">
        <f>Datos!K573</f>
        <v>0</v>
      </c>
      <c r="N99" s="575">
        <f>Datos!L573</f>
        <v>0</v>
      </c>
      <c r="O99" s="576">
        <f>Datos!M573</f>
        <v>0</v>
      </c>
      <c r="Q99" s="327"/>
    </row>
    <row r="100" spans="4:17" ht="16.8" customHeight="1" x14ac:dyDescent="0.3">
      <c r="D100" s="326"/>
      <c r="E100" s="322" t="s">
        <v>415</v>
      </c>
      <c r="F100" s="651"/>
      <c r="G100" s="651"/>
      <c r="H100" s="651"/>
      <c r="I100" s="651"/>
      <c r="J100" s="651"/>
      <c r="K100" s="651"/>
      <c r="L100" s="651"/>
      <c r="M100" s="651"/>
      <c r="N100" s="651"/>
      <c r="O100" s="651"/>
      <c r="P100" s="651"/>
      <c r="Q100" s="651"/>
    </row>
    <row r="101" spans="4:17" ht="16.8" customHeight="1" x14ac:dyDescent="0.3">
      <c r="D101" s="326"/>
      <c r="E101" s="322" t="s">
        <v>329</v>
      </c>
      <c r="F101" s="651"/>
      <c r="G101" s="651"/>
      <c r="H101" s="651"/>
      <c r="I101" s="651"/>
      <c r="J101" s="651"/>
      <c r="K101" s="651"/>
      <c r="L101" s="651"/>
      <c r="M101" s="651"/>
      <c r="N101" s="651"/>
      <c r="O101" s="651"/>
      <c r="P101" s="651"/>
      <c r="Q101" s="651"/>
    </row>
    <row r="102" spans="4:17" ht="16.8" customHeight="1" x14ac:dyDescent="0.3">
      <c r="D102" s="326"/>
      <c r="E102" s="322" t="s">
        <v>328</v>
      </c>
      <c r="F102" s="651"/>
      <c r="G102" s="651"/>
      <c r="H102" s="651"/>
      <c r="I102" s="651"/>
      <c r="J102" s="651"/>
      <c r="K102" s="651"/>
      <c r="L102" s="651"/>
      <c r="M102" s="651"/>
      <c r="N102" s="651"/>
      <c r="O102" s="651"/>
      <c r="P102" s="651"/>
      <c r="Q102" s="651"/>
    </row>
    <row r="103" spans="4:17" ht="16.8" customHeight="1" x14ac:dyDescent="0.3">
      <c r="D103" s="326"/>
      <c r="E103" s="322" t="s">
        <v>1046</v>
      </c>
      <c r="F103" s="651"/>
      <c r="G103" s="651"/>
      <c r="H103" s="651"/>
      <c r="I103" s="651"/>
      <c r="J103" s="651"/>
      <c r="K103" s="651"/>
      <c r="L103" s="651"/>
      <c r="M103" s="651"/>
      <c r="N103" s="651"/>
      <c r="O103" s="651"/>
      <c r="P103" s="651"/>
      <c r="Q103" s="651"/>
    </row>
    <row r="104" spans="4:17" ht="16.8" customHeight="1" x14ac:dyDescent="0.3">
      <c r="D104" s="326"/>
      <c r="E104" s="322" t="s">
        <v>1047</v>
      </c>
      <c r="F104" s="651"/>
      <c r="G104" s="651"/>
      <c r="H104" s="651"/>
      <c r="I104" s="651"/>
      <c r="J104" s="651"/>
      <c r="K104" s="651"/>
      <c r="L104" s="651"/>
      <c r="M104" s="651"/>
      <c r="N104" s="651"/>
      <c r="O104" s="651"/>
      <c r="P104" s="651"/>
      <c r="Q104" s="651"/>
    </row>
    <row r="105" spans="4:17" ht="16.8" customHeight="1" x14ac:dyDescent="0.3">
      <c r="D105" s="326"/>
      <c r="E105" s="322" t="s">
        <v>1048</v>
      </c>
      <c r="F105" s="651"/>
      <c r="G105" s="651"/>
      <c r="H105" s="651"/>
      <c r="I105" s="651"/>
      <c r="J105" s="651"/>
      <c r="K105" s="651"/>
      <c r="L105" s="651"/>
      <c r="M105" s="651"/>
      <c r="N105" s="651"/>
      <c r="O105" s="651"/>
      <c r="P105" s="651"/>
      <c r="Q105" s="651"/>
    </row>
    <row r="106" spans="4:17" ht="16.8" customHeight="1" x14ac:dyDescent="0.3">
      <c r="D106" s="326"/>
      <c r="E106" s="322" t="s">
        <v>1049</v>
      </c>
      <c r="F106" s="651"/>
      <c r="G106" s="651"/>
      <c r="H106" s="651"/>
      <c r="I106" s="651"/>
      <c r="J106" s="651"/>
      <c r="K106" s="651"/>
      <c r="L106" s="651"/>
      <c r="M106" s="651"/>
      <c r="N106" s="651"/>
      <c r="O106" s="651"/>
      <c r="P106" s="651"/>
      <c r="Q106" s="651"/>
    </row>
    <row r="107" spans="4:17" ht="16.8" customHeight="1" x14ac:dyDescent="0.3">
      <c r="D107" s="326"/>
      <c r="E107" s="322" t="s">
        <v>1058</v>
      </c>
      <c r="F107" s="651"/>
      <c r="G107" s="651"/>
      <c r="H107" s="651"/>
      <c r="I107" s="651"/>
      <c r="J107" s="651"/>
      <c r="K107" s="651"/>
      <c r="L107" s="651"/>
      <c r="M107" s="651"/>
      <c r="N107" s="651"/>
      <c r="O107" s="651"/>
      <c r="P107" s="651"/>
      <c r="Q107" s="651"/>
    </row>
    <row r="108" spans="4:17" ht="16.8" customHeight="1" x14ac:dyDescent="0.3">
      <c r="D108" s="326"/>
      <c r="E108" s="322" t="s">
        <v>1059</v>
      </c>
      <c r="F108" s="651"/>
      <c r="G108" s="651"/>
      <c r="H108" s="651"/>
      <c r="I108" s="651"/>
      <c r="J108" s="651"/>
      <c r="K108" s="651"/>
      <c r="L108" s="651"/>
      <c r="M108" s="651"/>
      <c r="N108" s="651"/>
      <c r="O108" s="651"/>
      <c r="P108" s="651"/>
      <c r="Q108" s="651"/>
    </row>
    <row r="109" spans="4:17" ht="16.8" customHeight="1" x14ac:dyDescent="0.3">
      <c r="D109" s="326"/>
      <c r="E109" s="322" t="s">
        <v>1060</v>
      </c>
      <c r="F109" s="651"/>
      <c r="G109" s="651"/>
      <c r="H109" s="651"/>
      <c r="I109" s="651"/>
      <c r="J109" s="651"/>
      <c r="K109" s="651"/>
      <c r="L109" s="651"/>
      <c r="M109" s="651"/>
      <c r="N109" s="651"/>
      <c r="O109" s="651"/>
      <c r="P109" s="651"/>
      <c r="Q109" s="651"/>
    </row>
    <row r="110" spans="4:17" ht="16.8" customHeight="1" x14ac:dyDescent="0.3">
      <c r="E110" s="333"/>
      <c r="F110" s="333"/>
      <c r="G110" s="333"/>
      <c r="H110" s="333"/>
      <c r="I110" s="333"/>
      <c r="J110" s="333"/>
      <c r="K110" s="333"/>
      <c r="L110" s="333"/>
      <c r="M110" s="333"/>
      <c r="N110" s="333"/>
      <c r="O110" s="333"/>
      <c r="P110" s="333"/>
      <c r="Q110" s="333"/>
    </row>
    <row r="111" spans="4:17" ht="16.8" customHeight="1" x14ac:dyDescent="0.3">
      <c r="E111" s="330" t="s">
        <v>776</v>
      </c>
      <c r="F111" s="333"/>
      <c r="G111" s="333"/>
      <c r="H111" s="333"/>
      <c r="I111" s="333"/>
      <c r="J111" s="333"/>
      <c r="K111" s="333"/>
      <c r="L111" s="333"/>
      <c r="M111" s="333"/>
      <c r="N111" s="333"/>
      <c r="O111" s="333"/>
      <c r="P111" s="333"/>
      <c r="Q111" s="333"/>
    </row>
    <row r="112" spans="4:17" ht="16.8" customHeight="1" x14ac:dyDescent="0.3">
      <c r="E112" s="330"/>
      <c r="F112" s="333"/>
      <c r="G112" s="333"/>
      <c r="H112" s="333"/>
      <c r="I112" s="333"/>
      <c r="J112" s="333"/>
      <c r="K112" s="333"/>
      <c r="L112" s="333"/>
      <c r="M112" s="333"/>
      <c r="N112" s="333"/>
      <c r="O112" s="333"/>
      <c r="P112" s="333"/>
      <c r="Q112" s="333"/>
    </row>
    <row r="113" spans="5:18" ht="22.8" customHeight="1" x14ac:dyDescent="0.3">
      <c r="E113" s="801" t="s">
        <v>323</v>
      </c>
      <c r="F113" s="803" t="s">
        <v>324</v>
      </c>
      <c r="G113" s="803" t="s">
        <v>1064</v>
      </c>
      <c r="H113" s="805" t="s">
        <v>108</v>
      </c>
      <c r="I113" s="776" t="s">
        <v>942</v>
      </c>
      <c r="J113" s="798"/>
      <c r="K113" s="777"/>
      <c r="L113" s="795" t="s">
        <v>103</v>
      </c>
      <c r="M113" s="796"/>
      <c r="N113" s="797"/>
      <c r="O113" s="775" t="s">
        <v>678</v>
      </c>
      <c r="P113" s="320"/>
    </row>
    <row r="114" spans="5:18" ht="17.399999999999999" customHeight="1" x14ac:dyDescent="0.3">
      <c r="E114" s="802"/>
      <c r="F114" s="804"/>
      <c r="G114" s="804"/>
      <c r="H114" s="806"/>
      <c r="I114" s="342" t="s">
        <v>120</v>
      </c>
      <c r="J114" s="342" t="s">
        <v>121</v>
      </c>
      <c r="K114" s="342" t="s">
        <v>122</v>
      </c>
      <c r="L114" s="342" t="s">
        <v>123</v>
      </c>
      <c r="M114" s="342" t="s">
        <v>124</v>
      </c>
      <c r="N114" s="342" t="s">
        <v>125</v>
      </c>
      <c r="O114" s="775"/>
      <c r="P114" s="320"/>
    </row>
    <row r="115" spans="5:18" ht="16.8" customHeight="1" x14ac:dyDescent="0.3">
      <c r="E115" s="591"/>
      <c r="F115" s="592"/>
      <c r="G115" s="592"/>
      <c r="H115" s="593"/>
      <c r="I115" s="568" t="str">
        <f>Datos!G690</f>
        <v/>
      </c>
      <c r="J115" s="568" t="str">
        <f>Datos!H690</f>
        <v/>
      </c>
      <c r="K115" s="568" t="str">
        <f>Datos!I690</f>
        <v/>
      </c>
      <c r="L115" s="569" t="str">
        <f>Datos!J690</f>
        <v/>
      </c>
      <c r="M115" s="569" t="str">
        <f>Datos!K690</f>
        <v/>
      </c>
      <c r="N115" s="569" t="str">
        <f>Datos!L690</f>
        <v/>
      </c>
      <c r="O115" s="570" t="str">
        <f>Datos!M690</f>
        <v/>
      </c>
      <c r="P115" s="320"/>
    </row>
    <row r="116" spans="5:18" ht="16.8" customHeight="1" x14ac:dyDescent="0.3">
      <c r="E116" s="591"/>
      <c r="F116" s="592"/>
      <c r="G116" s="592"/>
      <c r="H116" s="593"/>
      <c r="I116" s="568" t="str">
        <f>Datos!G691</f>
        <v/>
      </c>
      <c r="J116" s="568" t="str">
        <f>Datos!H691</f>
        <v/>
      </c>
      <c r="K116" s="568" t="str">
        <f>Datos!I691</f>
        <v/>
      </c>
      <c r="L116" s="569" t="str">
        <f>Datos!J691</f>
        <v/>
      </c>
      <c r="M116" s="569" t="str">
        <f>Datos!K691</f>
        <v/>
      </c>
      <c r="N116" s="569" t="str">
        <f>Datos!L691</f>
        <v/>
      </c>
      <c r="O116" s="570" t="str">
        <f>Datos!M691</f>
        <v/>
      </c>
      <c r="P116" s="326"/>
    </row>
    <row r="117" spans="5:18" ht="16.8" customHeight="1" x14ac:dyDescent="0.3">
      <c r="E117" s="591"/>
      <c r="F117" s="592"/>
      <c r="G117" s="592"/>
      <c r="H117" s="593"/>
      <c r="I117" s="568" t="str">
        <f>Datos!G692</f>
        <v/>
      </c>
      <c r="J117" s="568" t="str">
        <f>Datos!H692</f>
        <v/>
      </c>
      <c r="K117" s="568" t="str">
        <f>Datos!I692</f>
        <v/>
      </c>
      <c r="L117" s="569" t="str">
        <f>Datos!J692</f>
        <v/>
      </c>
      <c r="M117" s="569" t="str">
        <f>Datos!K692</f>
        <v/>
      </c>
      <c r="N117" s="569" t="str">
        <f>Datos!L692</f>
        <v/>
      </c>
      <c r="O117" s="570" t="str">
        <f>Datos!M692</f>
        <v/>
      </c>
      <c r="P117" s="326"/>
    </row>
    <row r="118" spans="5:18" ht="16.8" customHeight="1" x14ac:dyDescent="0.3">
      <c r="E118" s="591"/>
      <c r="F118" s="592"/>
      <c r="G118" s="592"/>
      <c r="H118" s="593"/>
      <c r="I118" s="568" t="str">
        <f>Datos!G693</f>
        <v/>
      </c>
      <c r="J118" s="568" t="str">
        <f>Datos!H693</f>
        <v/>
      </c>
      <c r="K118" s="568" t="str">
        <f>Datos!I693</f>
        <v/>
      </c>
      <c r="L118" s="569" t="str">
        <f>Datos!J693</f>
        <v/>
      </c>
      <c r="M118" s="569" t="str">
        <f>Datos!K693</f>
        <v/>
      </c>
      <c r="N118" s="569" t="str">
        <f>Datos!L693</f>
        <v/>
      </c>
      <c r="O118" s="570" t="str">
        <f>Datos!M693</f>
        <v/>
      </c>
      <c r="P118" s="326"/>
    </row>
    <row r="119" spans="5:18" ht="16.8" customHeight="1" x14ac:dyDescent="0.3">
      <c r="E119" s="591"/>
      <c r="F119" s="592"/>
      <c r="G119" s="592"/>
      <c r="H119" s="593"/>
      <c r="I119" s="568" t="str">
        <f>Datos!G694</f>
        <v/>
      </c>
      <c r="J119" s="568" t="str">
        <f>Datos!H694</f>
        <v/>
      </c>
      <c r="K119" s="568" t="str">
        <f>Datos!I694</f>
        <v/>
      </c>
      <c r="L119" s="569" t="str">
        <f>Datos!J694</f>
        <v/>
      </c>
      <c r="M119" s="569" t="str">
        <f>Datos!K694</f>
        <v/>
      </c>
      <c r="N119" s="569" t="str">
        <f>Datos!L694</f>
        <v/>
      </c>
      <c r="O119" s="570" t="str">
        <f>Datos!M694</f>
        <v/>
      </c>
      <c r="P119" s="326"/>
    </row>
    <row r="120" spans="5:18" ht="16.8" customHeight="1" x14ac:dyDescent="0.3">
      <c r="E120" s="591"/>
      <c r="F120" s="592"/>
      <c r="G120" s="592"/>
      <c r="H120" s="593"/>
      <c r="I120" s="568" t="str">
        <f>Datos!G695</f>
        <v/>
      </c>
      <c r="J120" s="568" t="str">
        <f>Datos!H695</f>
        <v/>
      </c>
      <c r="K120" s="568" t="str">
        <f>Datos!I695</f>
        <v/>
      </c>
      <c r="L120" s="569" t="str">
        <f>Datos!J695</f>
        <v/>
      </c>
      <c r="M120" s="569" t="str">
        <f>Datos!K695</f>
        <v/>
      </c>
      <c r="N120" s="569" t="str">
        <f>Datos!L695</f>
        <v/>
      </c>
      <c r="O120" s="570" t="str">
        <f>Datos!M695</f>
        <v/>
      </c>
      <c r="P120" s="326"/>
    </row>
    <row r="121" spans="5:18" ht="16.8" customHeight="1" x14ac:dyDescent="0.3">
      <c r="E121" s="591"/>
      <c r="F121" s="592"/>
      <c r="G121" s="592"/>
      <c r="H121" s="593"/>
      <c r="I121" s="568" t="str">
        <f>Datos!G696</f>
        <v/>
      </c>
      <c r="J121" s="568" t="str">
        <f>Datos!H696</f>
        <v/>
      </c>
      <c r="K121" s="568" t="str">
        <f>Datos!I696</f>
        <v/>
      </c>
      <c r="L121" s="569" t="str">
        <f>Datos!J696</f>
        <v/>
      </c>
      <c r="M121" s="569" t="str">
        <f>Datos!K696</f>
        <v/>
      </c>
      <c r="N121" s="569" t="str">
        <f>Datos!L696</f>
        <v/>
      </c>
      <c r="O121" s="570" t="str">
        <f>Datos!M696</f>
        <v/>
      </c>
      <c r="P121" s="326"/>
    </row>
    <row r="122" spans="5:18" ht="16.8" customHeight="1" x14ac:dyDescent="0.3">
      <c r="E122" s="591"/>
      <c r="F122" s="592"/>
      <c r="G122" s="592"/>
      <c r="H122" s="593"/>
      <c r="I122" s="568" t="str">
        <f>Datos!G697</f>
        <v/>
      </c>
      <c r="J122" s="568" t="str">
        <f>Datos!H697</f>
        <v/>
      </c>
      <c r="K122" s="568" t="str">
        <f>Datos!I697</f>
        <v/>
      </c>
      <c r="L122" s="569" t="str">
        <f>Datos!J697</f>
        <v/>
      </c>
      <c r="M122" s="569" t="str">
        <f>Datos!K697</f>
        <v/>
      </c>
      <c r="N122" s="569" t="str">
        <f>Datos!L697</f>
        <v/>
      </c>
      <c r="O122" s="570" t="str">
        <f>Datos!M697</f>
        <v/>
      </c>
      <c r="P122" s="326"/>
    </row>
    <row r="123" spans="5:18" ht="16.8" customHeight="1" x14ac:dyDescent="0.3">
      <c r="L123" s="577">
        <f>Datos!J698</f>
        <v>0</v>
      </c>
      <c r="M123" s="577">
        <f>Datos!K698</f>
        <v>0</v>
      </c>
      <c r="N123" s="577">
        <f>Datos!L698</f>
        <v>0</v>
      </c>
      <c r="O123" s="578">
        <f>Datos!M698</f>
        <v>0</v>
      </c>
    </row>
    <row r="124" spans="5:18" ht="16.8" customHeight="1" x14ac:dyDescent="0.3">
      <c r="E124" s="809" t="s">
        <v>1119</v>
      </c>
      <c r="F124" s="781"/>
      <c r="G124" s="781"/>
      <c r="H124" s="781"/>
      <c r="I124" s="781"/>
      <c r="J124" s="781"/>
      <c r="K124" s="781"/>
      <c r="L124" s="781"/>
      <c r="M124" s="781"/>
      <c r="N124" s="781"/>
      <c r="O124" s="781"/>
      <c r="P124" s="781"/>
      <c r="Q124" s="781"/>
      <c r="R124" s="781"/>
    </row>
    <row r="125" spans="5:18" ht="26.4" customHeight="1" x14ac:dyDescent="0.3">
      <c r="E125" s="781" t="s">
        <v>1062</v>
      </c>
      <c r="F125" s="781"/>
      <c r="G125" s="781"/>
      <c r="H125" s="781"/>
      <c r="I125" s="781"/>
      <c r="J125" s="781"/>
      <c r="K125" s="781"/>
      <c r="L125" s="781"/>
      <c r="M125" s="781"/>
      <c r="N125" s="781"/>
      <c r="O125" s="781"/>
      <c r="P125" s="781"/>
      <c r="Q125" s="781"/>
      <c r="R125" s="293"/>
    </row>
    <row r="126" spans="5:18" ht="16.8" customHeight="1" x14ac:dyDescent="0.3">
      <c r="E126" s="782" t="s">
        <v>325</v>
      </c>
      <c r="F126" s="782"/>
      <c r="G126" s="782"/>
      <c r="H126" s="782"/>
      <c r="I126" s="782"/>
      <c r="J126" s="782"/>
      <c r="K126" s="782"/>
      <c r="L126" s="782"/>
      <c r="M126" s="782"/>
      <c r="N126" s="782"/>
      <c r="O126" s="782"/>
      <c r="P126" s="782"/>
      <c r="Q126" s="782"/>
      <c r="R126" s="782"/>
    </row>
    <row r="127" spans="5:18" ht="16.8" customHeight="1" x14ac:dyDescent="0.3">
      <c r="E127" s="782" t="s">
        <v>330</v>
      </c>
      <c r="F127" s="782"/>
      <c r="G127" s="782"/>
      <c r="H127" s="782"/>
      <c r="I127" s="782"/>
      <c r="J127" s="782"/>
      <c r="K127" s="782"/>
      <c r="L127" s="782"/>
      <c r="M127" s="782"/>
      <c r="N127" s="782"/>
      <c r="O127" s="782"/>
      <c r="P127" s="782"/>
      <c r="Q127" s="782"/>
      <c r="R127" s="315"/>
    </row>
    <row r="128" spans="5:18" ht="16.8" customHeight="1" x14ac:dyDescent="0.3">
      <c r="E128" s="809" t="s">
        <v>1063</v>
      </c>
      <c r="F128" s="809"/>
      <c r="G128" s="809"/>
      <c r="H128" s="809"/>
      <c r="I128" s="809"/>
      <c r="J128" s="809"/>
      <c r="K128" s="809"/>
      <c r="L128" s="809"/>
      <c r="M128" s="809"/>
      <c r="N128" s="809"/>
      <c r="O128" s="809"/>
      <c r="P128" s="809"/>
      <c r="Q128" s="809"/>
      <c r="R128" s="809"/>
    </row>
    <row r="129" spans="5:18" ht="16.8" customHeight="1" x14ac:dyDescent="0.3">
      <c r="E129" s="688"/>
      <c r="F129" s="688"/>
      <c r="G129" s="688"/>
      <c r="H129" s="688"/>
      <c r="I129" s="688"/>
      <c r="J129" s="688"/>
      <c r="K129" s="688"/>
      <c r="L129" s="688"/>
      <c r="M129" s="688"/>
      <c r="N129" s="688"/>
      <c r="O129" s="688"/>
      <c r="P129" s="688"/>
      <c r="Q129" s="688"/>
      <c r="R129" s="688"/>
    </row>
    <row r="130" spans="5:18" ht="16.8" customHeight="1" x14ac:dyDescent="0.3">
      <c r="E130" s="330" t="s">
        <v>1127</v>
      </c>
      <c r="F130" s="323"/>
      <c r="G130" s="323"/>
      <c r="H130" s="323"/>
      <c r="I130" s="323"/>
      <c r="J130" s="323"/>
      <c r="K130" s="323"/>
      <c r="L130" s="323"/>
      <c r="M130" s="323"/>
      <c r="N130" s="323"/>
      <c r="O130" s="323"/>
      <c r="P130" s="323"/>
      <c r="Q130" s="323"/>
      <c r="R130" s="323"/>
    </row>
    <row r="131" spans="5:18" ht="16.8" customHeight="1" x14ac:dyDescent="0.3">
      <c r="E131" s="688"/>
      <c r="F131" s="323"/>
      <c r="G131" s="323"/>
      <c r="H131" s="323"/>
      <c r="I131" s="323"/>
      <c r="J131" s="323"/>
      <c r="K131" s="323"/>
      <c r="L131" s="323"/>
      <c r="M131" s="323"/>
      <c r="N131" s="323"/>
      <c r="O131" s="323"/>
      <c r="P131" s="323"/>
      <c r="Q131" s="323"/>
      <c r="R131" s="323"/>
    </row>
    <row r="132" spans="5:18" ht="16.8" customHeight="1" x14ac:dyDescent="0.3">
      <c r="E132" s="808" t="s">
        <v>1123</v>
      </c>
      <c r="F132" s="808"/>
      <c r="G132" s="808"/>
      <c r="H132" s="808"/>
      <c r="I132" s="808"/>
      <c r="J132" s="808"/>
      <c r="K132" s="808"/>
      <c r="L132" s="808"/>
      <c r="M132" s="808"/>
      <c r="N132" s="808"/>
      <c r="O132" s="808"/>
      <c r="P132" s="808"/>
      <c r="Q132" s="808"/>
      <c r="R132" s="808"/>
    </row>
    <row r="133" spans="5:18" ht="16.8" customHeight="1" x14ac:dyDescent="0.3">
      <c r="E133" s="688"/>
      <c r="F133" s="323"/>
      <c r="G133" s="323"/>
      <c r="H133" s="323"/>
      <c r="I133" s="323"/>
      <c r="J133" s="323"/>
      <c r="K133" s="323"/>
      <c r="L133" s="323"/>
      <c r="M133" s="323"/>
      <c r="N133" s="323"/>
      <c r="O133" s="323"/>
      <c r="P133" s="323"/>
      <c r="Q133" s="323"/>
      <c r="R133" s="323"/>
    </row>
    <row r="134" spans="5:18" ht="16.8" customHeight="1" x14ac:dyDescent="0.3">
      <c r="E134" s="813" t="s">
        <v>1139</v>
      </c>
      <c r="F134" s="815" t="s">
        <v>1140</v>
      </c>
      <c r="G134" s="807" t="s">
        <v>1141</v>
      </c>
      <c r="H134" s="815" t="s">
        <v>1121</v>
      </c>
      <c r="I134" s="816" t="s">
        <v>1124</v>
      </c>
      <c r="J134" s="807" t="s">
        <v>1125</v>
      </c>
      <c r="K134" s="323"/>
      <c r="L134" s="323"/>
      <c r="M134" s="323"/>
      <c r="N134" s="323"/>
      <c r="O134" s="323"/>
      <c r="P134" s="323"/>
      <c r="Q134" s="323"/>
      <c r="R134" s="323"/>
    </row>
    <row r="135" spans="5:18" ht="27" customHeight="1" x14ac:dyDescent="0.3">
      <c r="E135" s="814"/>
      <c r="F135" s="815"/>
      <c r="G135" s="807"/>
      <c r="H135" s="815"/>
      <c r="I135" s="817"/>
      <c r="J135" s="807"/>
      <c r="K135" s="323"/>
      <c r="L135" s="323"/>
      <c r="M135" s="323"/>
      <c r="N135" s="323"/>
      <c r="O135" s="323"/>
      <c r="P135" s="323"/>
      <c r="Q135" s="323"/>
      <c r="R135" s="323"/>
    </row>
    <row r="136" spans="5:18" ht="16.8" customHeight="1" x14ac:dyDescent="0.3">
      <c r="E136" s="689"/>
      <c r="F136" s="690"/>
      <c r="G136" s="691"/>
      <c r="H136" s="692"/>
      <c r="I136" s="693" t="str">
        <f>Datos!G736</f>
        <v/>
      </c>
      <c r="J136" s="694" t="str">
        <f>Datos!H736</f>
        <v/>
      </c>
      <c r="K136" s="323"/>
      <c r="L136" s="323"/>
      <c r="M136" s="323"/>
      <c r="N136" s="323"/>
      <c r="O136" s="323"/>
      <c r="P136" s="323"/>
      <c r="Q136" s="323"/>
      <c r="R136" s="323"/>
    </row>
    <row r="137" spans="5:18" ht="16.8" customHeight="1" x14ac:dyDescent="0.3">
      <c r="E137" s="689"/>
      <c r="F137" s="690"/>
      <c r="G137" s="691"/>
      <c r="H137" s="692"/>
      <c r="I137" s="693" t="str">
        <f>Datos!G737</f>
        <v/>
      </c>
      <c r="J137" s="694" t="str">
        <f>Datos!H737</f>
        <v/>
      </c>
      <c r="K137" s="323"/>
      <c r="L137" s="323"/>
      <c r="M137" s="323"/>
      <c r="N137" s="323"/>
      <c r="O137" s="323"/>
      <c r="P137" s="323"/>
      <c r="Q137" s="323"/>
      <c r="R137" s="323"/>
    </row>
    <row r="138" spans="5:18" ht="16.8" customHeight="1" x14ac:dyDescent="0.3">
      <c r="E138" s="689"/>
      <c r="F138" s="690"/>
      <c r="G138" s="691"/>
      <c r="H138" s="695"/>
      <c r="I138" s="693" t="str">
        <f>Datos!G738</f>
        <v/>
      </c>
      <c r="J138" s="694" t="str">
        <f>Datos!H738</f>
        <v/>
      </c>
      <c r="K138" s="323"/>
      <c r="L138" s="323"/>
      <c r="M138" s="323"/>
      <c r="N138" s="323"/>
      <c r="O138" s="323"/>
      <c r="P138" s="323"/>
      <c r="Q138" s="323"/>
      <c r="R138" s="323"/>
    </row>
    <row r="139" spans="5:18" ht="16.8" customHeight="1" x14ac:dyDescent="0.3">
      <c r="E139" s="689"/>
      <c r="F139" s="690"/>
      <c r="G139" s="691"/>
      <c r="H139" s="695"/>
      <c r="I139" s="693" t="str">
        <f>Datos!G739</f>
        <v/>
      </c>
      <c r="J139" s="694" t="str">
        <f>Datos!H739</f>
        <v/>
      </c>
      <c r="K139" s="323"/>
      <c r="L139" s="323"/>
      <c r="M139" s="323"/>
      <c r="N139" s="323"/>
      <c r="O139" s="323"/>
      <c r="P139" s="323"/>
      <c r="Q139" s="323"/>
      <c r="R139" s="323"/>
    </row>
    <row r="140" spans="5:18" ht="16.8" customHeight="1" x14ac:dyDescent="0.3">
      <c r="E140" s="689"/>
      <c r="F140" s="690"/>
      <c r="G140" s="691"/>
      <c r="H140" s="695"/>
      <c r="I140" s="693" t="str">
        <f>Datos!G740</f>
        <v/>
      </c>
      <c r="J140" s="694" t="str">
        <f>Datos!H740</f>
        <v/>
      </c>
      <c r="K140" s="323"/>
      <c r="L140" s="323"/>
      <c r="M140" s="323"/>
      <c r="N140" s="323"/>
      <c r="O140" s="323"/>
      <c r="P140" s="323"/>
      <c r="Q140" s="323"/>
      <c r="R140" s="323"/>
    </row>
    <row r="141" spans="5:18" ht="16.8" customHeight="1" x14ac:dyDescent="0.3">
      <c r="E141" s="689"/>
      <c r="F141" s="690"/>
      <c r="G141" s="691"/>
      <c r="H141" s="695"/>
      <c r="I141" s="693" t="str">
        <f>Datos!G741</f>
        <v/>
      </c>
      <c r="J141" s="694" t="str">
        <f>Datos!H741</f>
        <v/>
      </c>
      <c r="K141" s="323"/>
      <c r="L141" s="323"/>
      <c r="M141" s="323"/>
      <c r="N141" s="323"/>
      <c r="O141" s="323"/>
      <c r="P141" s="323"/>
      <c r="Q141" s="323"/>
      <c r="R141" s="323"/>
    </row>
    <row r="142" spans="5:18" ht="16.8" customHeight="1" x14ac:dyDescent="0.3">
      <c r="E142" s="689"/>
      <c r="F142" s="690"/>
      <c r="G142" s="691"/>
      <c r="H142" s="695"/>
      <c r="I142" s="693" t="str">
        <f>Datos!G742</f>
        <v/>
      </c>
      <c r="J142" s="694" t="str">
        <f>Datos!H742</f>
        <v/>
      </c>
      <c r="K142" s="323"/>
      <c r="L142" s="323"/>
      <c r="M142" s="323"/>
      <c r="N142" s="323"/>
      <c r="O142" s="323"/>
      <c r="P142" s="323"/>
      <c r="Q142" s="323"/>
      <c r="R142" s="323"/>
    </row>
    <row r="143" spans="5:18" ht="16.8" customHeight="1" x14ac:dyDescent="0.3">
      <c r="E143" s="689"/>
      <c r="F143" s="690"/>
      <c r="G143" s="691"/>
      <c r="H143" s="695"/>
      <c r="I143" s="693" t="str">
        <f>Datos!G743</f>
        <v/>
      </c>
      <c r="J143" s="694" t="str">
        <f>Datos!H743</f>
        <v/>
      </c>
      <c r="K143" s="323"/>
      <c r="L143" s="323"/>
      <c r="M143" s="323"/>
      <c r="N143" s="323"/>
      <c r="O143" s="323"/>
      <c r="P143" s="323"/>
      <c r="Q143" s="323"/>
      <c r="R143" s="323"/>
    </row>
    <row r="144" spans="5:18" ht="16.8" customHeight="1" x14ac:dyDescent="0.3">
      <c r="E144" s="689"/>
      <c r="F144" s="690"/>
      <c r="G144" s="691"/>
      <c r="H144" s="695"/>
      <c r="I144" s="693" t="str">
        <f>Datos!G744</f>
        <v/>
      </c>
      <c r="J144" s="694" t="str">
        <f>Datos!H744</f>
        <v/>
      </c>
      <c r="K144" s="323"/>
      <c r="L144" s="323"/>
      <c r="M144" s="323"/>
      <c r="N144" s="323"/>
      <c r="O144" s="323"/>
      <c r="P144" s="323"/>
      <c r="Q144" s="323"/>
      <c r="R144" s="323"/>
    </row>
    <row r="145" spans="4:18" ht="16.8" customHeight="1" x14ac:dyDescent="0.3">
      <c r="E145" s="689"/>
      <c r="F145" s="690"/>
      <c r="G145" s="691"/>
      <c r="H145" s="695"/>
      <c r="I145" s="693" t="str">
        <f>Datos!G745</f>
        <v/>
      </c>
      <c r="J145" s="694" t="str">
        <f>Datos!H745</f>
        <v/>
      </c>
      <c r="K145" s="323"/>
      <c r="L145" s="323"/>
      <c r="M145" s="323"/>
      <c r="N145" s="323"/>
      <c r="O145" s="323"/>
      <c r="P145" s="323"/>
      <c r="Q145" s="323"/>
      <c r="R145" s="323"/>
    </row>
    <row r="146" spans="4:18" ht="16.8" customHeight="1" x14ac:dyDescent="0.3">
      <c r="E146" s="688"/>
      <c r="F146" s="323"/>
      <c r="G146" s="323"/>
      <c r="H146" s="323"/>
      <c r="I146" s="323"/>
      <c r="J146" s="696">
        <f>SUM(J136:J145)</f>
        <v>0</v>
      </c>
      <c r="K146" s="323"/>
      <c r="L146" s="323"/>
      <c r="M146" s="323"/>
      <c r="N146" s="323"/>
      <c r="O146" s="323"/>
      <c r="P146" s="323"/>
      <c r="Q146" s="323"/>
      <c r="R146" s="323"/>
    </row>
    <row r="147" spans="4:18" ht="16.8" customHeight="1" x14ac:dyDescent="0.3">
      <c r="E147" s="809" t="s">
        <v>1144</v>
      </c>
      <c r="F147" s="809"/>
      <c r="G147" s="809"/>
      <c r="H147" s="809"/>
      <c r="I147" s="809"/>
      <c r="J147" s="809"/>
      <c r="K147" s="809"/>
      <c r="L147" s="809"/>
      <c r="M147" s="809"/>
      <c r="N147" s="809"/>
      <c r="O147" s="809"/>
      <c r="P147" s="809"/>
      <c r="Q147" s="809"/>
      <c r="R147" s="323"/>
    </row>
    <row r="148" spans="4:18" ht="16.8" customHeight="1" x14ac:dyDescent="0.3">
      <c r="E148" s="809" t="s">
        <v>1142</v>
      </c>
      <c r="F148" s="809"/>
      <c r="G148" s="809"/>
      <c r="H148" s="809"/>
      <c r="I148" s="809"/>
      <c r="J148" s="809"/>
      <c r="K148" s="809"/>
      <c r="L148" s="809"/>
      <c r="M148" s="809"/>
      <c r="N148" s="809"/>
      <c r="O148" s="809"/>
      <c r="P148" s="809"/>
      <c r="Q148" s="809"/>
      <c r="R148" s="323"/>
    </row>
    <row r="149" spans="4:18" ht="16.8" customHeight="1" x14ac:dyDescent="0.3">
      <c r="E149" s="809" t="s">
        <v>1143</v>
      </c>
      <c r="F149" s="809"/>
      <c r="G149" s="809"/>
      <c r="H149" s="809"/>
      <c r="I149" s="809"/>
      <c r="J149" s="809"/>
      <c r="K149" s="809"/>
      <c r="L149" s="809"/>
      <c r="M149" s="809"/>
      <c r="N149" s="809"/>
      <c r="O149" s="323"/>
      <c r="P149" s="323"/>
      <c r="Q149" s="323"/>
      <c r="R149" s="323"/>
    </row>
    <row r="150" spans="4:18" ht="16.8" customHeight="1" x14ac:dyDescent="0.3">
      <c r="E150" s="688"/>
      <c r="F150" s="688"/>
      <c r="G150" s="688"/>
      <c r="H150" s="688"/>
      <c r="I150" s="688"/>
      <c r="J150" s="688"/>
      <c r="K150" s="688"/>
      <c r="L150" s="688"/>
      <c r="M150" s="688"/>
      <c r="N150" s="688"/>
      <c r="O150" s="688"/>
      <c r="P150" s="688"/>
      <c r="Q150" s="688"/>
      <c r="R150" s="688"/>
    </row>
    <row r="151" spans="4:18" ht="16.8" customHeight="1" x14ac:dyDescent="0.3">
      <c r="D151" s="769" t="s">
        <v>737</v>
      </c>
      <c r="E151" s="769"/>
      <c r="F151" s="769"/>
      <c r="G151" s="769"/>
      <c r="H151" s="769"/>
      <c r="I151" s="769"/>
      <c r="J151" s="769"/>
      <c r="K151" s="769"/>
      <c r="L151" s="769"/>
      <c r="M151" s="769"/>
      <c r="N151" s="769"/>
      <c r="O151" s="769"/>
      <c r="P151" s="769"/>
      <c r="Q151" s="769"/>
    </row>
    <row r="152" spans="4:18" ht="16.8" customHeight="1" x14ac:dyDescent="0.3">
      <c r="E152" s="335"/>
      <c r="F152" s="312"/>
      <c r="G152" s="312"/>
      <c r="H152" s="312"/>
      <c r="I152" s="312"/>
      <c r="J152" s="312"/>
      <c r="K152" s="312"/>
      <c r="L152" s="312"/>
    </row>
    <row r="153" spans="4:18" ht="16.8" customHeight="1" x14ac:dyDescent="0.3">
      <c r="E153" s="781" t="s">
        <v>560</v>
      </c>
      <c r="F153" s="781"/>
      <c r="G153" s="781"/>
      <c r="H153" s="781"/>
      <c r="I153" s="781"/>
      <c r="J153" s="781"/>
      <c r="K153" s="781"/>
      <c r="L153" s="781"/>
      <c r="M153" s="781"/>
      <c r="N153" s="781"/>
      <c r="O153" s="781"/>
      <c r="P153" s="781"/>
      <c r="Q153" s="781"/>
    </row>
    <row r="154" spans="4:18" ht="16.8" customHeight="1" x14ac:dyDescent="0.3">
      <c r="E154" s="781"/>
      <c r="F154" s="781"/>
      <c r="G154" s="781"/>
      <c r="H154" s="781"/>
      <c r="I154" s="781"/>
      <c r="J154" s="781"/>
      <c r="K154" s="781"/>
      <c r="L154" s="781"/>
      <c r="M154" s="781"/>
      <c r="N154" s="781"/>
      <c r="O154" s="781"/>
      <c r="P154" s="781"/>
      <c r="Q154" s="781"/>
    </row>
    <row r="155" spans="4:18" ht="14.4" customHeight="1" x14ac:dyDescent="0.3">
      <c r="E155" s="315"/>
      <c r="F155" s="315"/>
      <c r="G155" s="315"/>
      <c r="H155" s="315"/>
      <c r="I155" s="315"/>
      <c r="J155" s="315"/>
      <c r="K155" s="315"/>
      <c r="L155" s="315"/>
    </row>
    <row r="156" spans="4:18" ht="16.8" customHeight="1" x14ac:dyDescent="0.3">
      <c r="E156" s="782" t="s">
        <v>767</v>
      </c>
      <c r="F156" s="782"/>
      <c r="G156" s="782"/>
      <c r="H156" s="782"/>
      <c r="I156" s="782"/>
      <c r="J156" s="782"/>
      <c r="K156" s="782"/>
      <c r="L156" s="782"/>
      <c r="M156" s="782"/>
      <c r="N156" s="782"/>
      <c r="O156" s="782"/>
      <c r="P156" s="782"/>
      <c r="Q156" s="782"/>
    </row>
    <row r="157" spans="4:18" ht="13.8" customHeight="1" x14ac:dyDescent="0.3">
      <c r="E157" s="782"/>
      <c r="F157" s="782"/>
      <c r="G157" s="782"/>
      <c r="H157" s="782"/>
      <c r="I157" s="782"/>
      <c r="J157" s="782"/>
      <c r="K157" s="782"/>
      <c r="L157" s="782"/>
      <c r="M157" s="782"/>
      <c r="N157" s="782"/>
      <c r="O157" s="782"/>
      <c r="P157" s="782"/>
      <c r="Q157" s="782"/>
    </row>
    <row r="158" spans="4:18" ht="16.8" customHeight="1" x14ac:dyDescent="0.3">
      <c r="E158" s="289"/>
      <c r="F158" s="289"/>
      <c r="G158" s="315"/>
      <c r="H158" s="315"/>
      <c r="I158" s="315"/>
      <c r="J158" s="315"/>
      <c r="K158" s="315"/>
      <c r="L158" s="315"/>
    </row>
    <row r="159" spans="4:18" ht="16.8" customHeight="1" x14ac:dyDescent="0.3">
      <c r="E159" s="811" t="s">
        <v>938</v>
      </c>
      <c r="F159" s="831" t="s">
        <v>561</v>
      </c>
      <c r="G159" s="770"/>
      <c r="H159" s="832" t="s">
        <v>838</v>
      </c>
      <c r="I159" s="833"/>
      <c r="J159" s="803" t="s">
        <v>195</v>
      </c>
      <c r="K159" s="773" t="s">
        <v>946</v>
      </c>
      <c r="L159" s="775" t="s">
        <v>678</v>
      </c>
    </row>
    <row r="160" spans="4:18" ht="23.4" customHeight="1" x14ac:dyDescent="0.3">
      <c r="E160" s="812"/>
      <c r="F160" s="831"/>
      <c r="G160" s="770"/>
      <c r="H160" s="832"/>
      <c r="I160" s="833"/>
      <c r="J160" s="804"/>
      <c r="K160" s="773"/>
      <c r="L160" s="775"/>
    </row>
    <row r="161" spans="4:17" ht="16.2" customHeight="1" x14ac:dyDescent="0.3">
      <c r="E161" s="594"/>
      <c r="F161" s="810"/>
      <c r="G161" s="810"/>
      <c r="H161" s="810"/>
      <c r="I161" s="810"/>
      <c r="J161" s="582"/>
      <c r="K161" s="579" t="str">
        <f>Datos!G787</f>
        <v/>
      </c>
      <c r="L161" s="570" t="str">
        <f>Datos!H787</f>
        <v/>
      </c>
    </row>
    <row r="162" spans="4:17" ht="16.8" customHeight="1" x14ac:dyDescent="0.3">
      <c r="E162" s="594"/>
      <c r="F162" s="810"/>
      <c r="G162" s="810"/>
      <c r="H162" s="810"/>
      <c r="I162" s="810"/>
      <c r="J162" s="582"/>
      <c r="K162" s="579" t="str">
        <f>Datos!G788</f>
        <v/>
      </c>
      <c r="L162" s="570" t="str">
        <f>Datos!H788</f>
        <v/>
      </c>
    </row>
    <row r="163" spans="4:17" ht="16.8" customHeight="1" x14ac:dyDescent="0.3">
      <c r="E163" s="594"/>
      <c r="F163" s="810"/>
      <c r="G163" s="810"/>
      <c r="H163" s="810"/>
      <c r="I163" s="810"/>
      <c r="J163" s="582"/>
      <c r="K163" s="579" t="str">
        <f>Datos!G789</f>
        <v/>
      </c>
      <c r="L163" s="570" t="str">
        <f>Datos!H789</f>
        <v/>
      </c>
    </row>
    <row r="164" spans="4:17" ht="16.8" customHeight="1" x14ac:dyDescent="0.3">
      <c r="E164" s="594"/>
      <c r="F164" s="810"/>
      <c r="G164" s="810"/>
      <c r="H164" s="810"/>
      <c r="I164" s="810"/>
      <c r="J164" s="582"/>
      <c r="K164" s="579" t="str">
        <f>Datos!G790</f>
        <v/>
      </c>
      <c r="L164" s="570" t="str">
        <f>Datos!H790</f>
        <v/>
      </c>
    </row>
    <row r="165" spans="4:17" ht="16.8" customHeight="1" x14ac:dyDescent="0.3">
      <c r="E165" s="594"/>
      <c r="F165" s="810"/>
      <c r="G165" s="810"/>
      <c r="H165" s="810"/>
      <c r="I165" s="810"/>
      <c r="J165" s="582"/>
      <c r="K165" s="579" t="str">
        <f>Datos!G791</f>
        <v/>
      </c>
      <c r="L165" s="570" t="str">
        <f>Datos!H791</f>
        <v/>
      </c>
    </row>
    <row r="166" spans="4:17" ht="16.8" customHeight="1" x14ac:dyDescent="0.3">
      <c r="E166" s="594"/>
      <c r="F166" s="810"/>
      <c r="G166" s="810"/>
      <c r="H166" s="810"/>
      <c r="I166" s="810"/>
      <c r="J166" s="582"/>
      <c r="K166" s="579" t="str">
        <f>Datos!G792</f>
        <v/>
      </c>
      <c r="L166" s="570" t="str">
        <f>Datos!H792</f>
        <v/>
      </c>
    </row>
    <row r="167" spans="4:17" ht="16.8" customHeight="1" x14ac:dyDescent="0.3">
      <c r="E167" s="594"/>
      <c r="F167" s="810"/>
      <c r="G167" s="810"/>
      <c r="H167" s="810"/>
      <c r="I167" s="810"/>
      <c r="J167" s="582"/>
      <c r="K167" s="579" t="str">
        <f>Datos!G793</f>
        <v/>
      </c>
      <c r="L167" s="570" t="str">
        <f>Datos!H793</f>
        <v/>
      </c>
    </row>
    <row r="168" spans="4:17" ht="16.8" customHeight="1" x14ac:dyDescent="0.3">
      <c r="E168" s="594"/>
      <c r="F168" s="810"/>
      <c r="G168" s="810"/>
      <c r="H168" s="810"/>
      <c r="I168" s="810"/>
      <c r="J168" s="582"/>
      <c r="K168" s="579" t="str">
        <f>Datos!G794</f>
        <v/>
      </c>
      <c r="L168" s="570" t="str">
        <f>Datos!H794</f>
        <v/>
      </c>
    </row>
    <row r="169" spans="4:17" ht="16.8" customHeight="1" x14ac:dyDescent="0.3">
      <c r="E169" s="594"/>
      <c r="F169" s="810"/>
      <c r="G169" s="810"/>
      <c r="H169" s="810"/>
      <c r="I169" s="810"/>
      <c r="J169" s="582"/>
      <c r="K169" s="579" t="str">
        <f>Datos!G795</f>
        <v/>
      </c>
      <c r="L169" s="570" t="str">
        <f>Datos!H795</f>
        <v/>
      </c>
    </row>
    <row r="170" spans="4:17" ht="16.8" customHeight="1" x14ac:dyDescent="0.3">
      <c r="E170" s="594"/>
      <c r="F170" s="810"/>
      <c r="G170" s="810"/>
      <c r="H170" s="810"/>
      <c r="I170" s="810"/>
      <c r="J170" s="582"/>
      <c r="K170" s="579" t="str">
        <f>Datos!G796</f>
        <v/>
      </c>
      <c r="L170" s="570" t="str">
        <f>Datos!H796</f>
        <v/>
      </c>
    </row>
    <row r="171" spans="4:17" ht="16.8" customHeight="1" x14ac:dyDescent="0.3">
      <c r="E171" s="266"/>
      <c r="F171" s="266"/>
      <c r="H171" s="266"/>
      <c r="J171" s="266"/>
      <c r="K171" s="266"/>
      <c r="L171" s="580">
        <f>Datos!H797</f>
        <v>0</v>
      </c>
    </row>
    <row r="172" spans="4:17" ht="16.8" customHeight="1" x14ac:dyDescent="0.3">
      <c r="E172" s="346" t="s">
        <v>562</v>
      </c>
      <c r="F172" s="345"/>
      <c r="G172" s="345"/>
      <c r="H172" s="345"/>
      <c r="I172" s="345"/>
      <c r="J172" s="345"/>
      <c r="K172" s="345"/>
    </row>
    <row r="173" spans="4:17" ht="16.8" customHeight="1" x14ac:dyDescent="0.3">
      <c r="E173" s="663" t="s">
        <v>1066</v>
      </c>
    </row>
    <row r="174" spans="4:17" ht="16.8" customHeight="1" x14ac:dyDescent="0.3">
      <c r="E174" s="347" t="s">
        <v>1065</v>
      </c>
    </row>
    <row r="175" spans="4:17" ht="16.8" customHeight="1" x14ac:dyDescent="0.3"/>
    <row r="176" spans="4:17" ht="16.8" customHeight="1" x14ac:dyDescent="0.3">
      <c r="D176" s="769" t="s">
        <v>743</v>
      </c>
      <c r="E176" s="769"/>
      <c r="F176" s="769"/>
      <c r="G176" s="769"/>
      <c r="H176" s="769"/>
      <c r="I176" s="769"/>
      <c r="J176" s="769"/>
      <c r="K176" s="769"/>
      <c r="L176" s="769"/>
      <c r="M176" s="769"/>
      <c r="N176" s="769"/>
      <c r="O176" s="769"/>
      <c r="P176" s="769"/>
      <c r="Q176" s="769"/>
    </row>
    <row r="177" spans="5:23" ht="16.8" customHeight="1" x14ac:dyDescent="0.3"/>
    <row r="178" spans="5:23" ht="16.8" customHeight="1" x14ac:dyDescent="0.3">
      <c r="E178" s="782" t="s">
        <v>1103</v>
      </c>
      <c r="F178" s="782"/>
      <c r="G178" s="782"/>
      <c r="H178" s="782"/>
      <c r="I178" s="782"/>
      <c r="J178" s="782"/>
      <c r="K178" s="782"/>
      <c r="L178" s="782"/>
      <c r="M178" s="782"/>
      <c r="N178" s="782"/>
      <c r="O178" s="782"/>
      <c r="P178" s="782"/>
      <c r="Q178" s="782"/>
    </row>
    <row r="179" spans="5:23" ht="24.6" customHeight="1" x14ac:dyDescent="0.3">
      <c r="E179" s="782"/>
      <c r="F179" s="782"/>
      <c r="G179" s="782"/>
      <c r="H179" s="782"/>
      <c r="I179" s="782"/>
      <c r="J179" s="782"/>
      <c r="K179" s="782"/>
      <c r="L179" s="782"/>
      <c r="M179" s="782"/>
      <c r="N179" s="782"/>
      <c r="O179" s="782"/>
      <c r="P179" s="782"/>
      <c r="Q179" s="782"/>
      <c r="R179" s="352"/>
      <c r="S179" s="352"/>
      <c r="T179" s="352"/>
      <c r="U179" s="352"/>
    </row>
    <row r="180" spans="5:23" ht="16.8" customHeight="1" x14ac:dyDescent="0.3">
      <c r="E180" s="787" t="s">
        <v>1096</v>
      </c>
      <c r="F180" s="787"/>
      <c r="G180" s="787"/>
      <c r="H180" s="787"/>
      <c r="I180" s="787"/>
      <c r="J180" s="787"/>
      <c r="K180" s="787"/>
      <c r="L180" s="672"/>
      <c r="M180" s="788" t="s">
        <v>1097</v>
      </c>
      <c r="N180" s="788"/>
      <c r="O180" s="788"/>
      <c r="P180" s="788"/>
      <c r="Q180" s="788"/>
      <c r="R180" s="788"/>
      <c r="S180" s="788"/>
      <c r="T180" s="788"/>
      <c r="U180" s="352"/>
      <c r="W180" s="352"/>
    </row>
    <row r="181" spans="5:23" ht="16.8" customHeight="1" x14ac:dyDescent="0.3">
      <c r="E181" s="322"/>
      <c r="F181" s="322"/>
      <c r="Q181" s="352"/>
      <c r="R181" s="352"/>
      <c r="S181" s="352"/>
      <c r="T181" s="352"/>
      <c r="U181" s="352"/>
      <c r="V181" s="352"/>
      <c r="W181" s="352"/>
    </row>
    <row r="182" spans="5:23" ht="16.8" customHeight="1" x14ac:dyDescent="0.3">
      <c r="E182" s="678" t="s">
        <v>691</v>
      </c>
      <c r="F182" s="678" t="s">
        <v>638</v>
      </c>
      <c r="G182" s="785" t="s">
        <v>1102</v>
      </c>
      <c r="H182" s="776" t="s">
        <v>942</v>
      </c>
      <c r="I182" s="798"/>
      <c r="J182" s="777"/>
      <c r="K182" s="775" t="s">
        <v>678</v>
      </c>
      <c r="M182" s="678" t="s">
        <v>691</v>
      </c>
      <c r="N182" s="678" t="s">
        <v>638</v>
      </c>
      <c r="O182" s="785" t="s">
        <v>1102</v>
      </c>
      <c r="P182" s="776" t="s">
        <v>942</v>
      </c>
      <c r="Q182" s="798"/>
      <c r="R182" s="777"/>
      <c r="S182" s="775" t="s">
        <v>678</v>
      </c>
      <c r="T182" s="352"/>
    </row>
    <row r="183" spans="5:23" ht="22.2" customHeight="1" x14ac:dyDescent="0.3">
      <c r="E183" s="679"/>
      <c r="F183" s="679"/>
      <c r="G183" s="838"/>
      <c r="H183" s="340" t="s">
        <v>120</v>
      </c>
      <c r="I183" s="340" t="s">
        <v>121</v>
      </c>
      <c r="J183" s="340" t="s">
        <v>122</v>
      </c>
      <c r="K183" s="775"/>
      <c r="M183" s="679"/>
      <c r="N183" s="679"/>
      <c r="O183" s="838"/>
      <c r="P183" s="340" t="s">
        <v>120</v>
      </c>
      <c r="Q183" s="340" t="s">
        <v>121</v>
      </c>
      <c r="R183" s="340" t="s">
        <v>122</v>
      </c>
      <c r="S183" s="775"/>
      <c r="T183" s="352"/>
    </row>
    <row r="184" spans="5:23" ht="16.8" customHeight="1" x14ac:dyDescent="0.3">
      <c r="E184" s="681"/>
      <c r="F184" s="681"/>
      <c r="G184" s="582"/>
      <c r="H184" s="568" t="str">
        <f>'Datos Indirectos'!E123</f>
        <v/>
      </c>
      <c r="I184" s="568" t="str">
        <f>'Datos Indirectos'!F123</f>
        <v/>
      </c>
      <c r="J184" s="568" t="str">
        <f>'Datos Indirectos'!G123</f>
        <v/>
      </c>
      <c r="K184" s="570" t="str">
        <f>'Datos Indirectos'!K123</f>
        <v/>
      </c>
      <c r="M184" s="681"/>
      <c r="N184" s="681"/>
      <c r="O184" s="582"/>
      <c r="P184" s="568" t="str">
        <f>'Datos Indirectos'!P123</f>
        <v/>
      </c>
      <c r="Q184" s="568" t="str">
        <f>'Datos Indirectos'!Q123</f>
        <v/>
      </c>
      <c r="R184" s="568" t="str">
        <f>'Datos Indirectos'!R123</f>
        <v/>
      </c>
      <c r="S184" s="570" t="str">
        <f>'Datos Indirectos'!V123</f>
        <v/>
      </c>
      <c r="T184" s="315"/>
    </row>
    <row r="185" spans="5:23" ht="16.8" customHeight="1" x14ac:dyDescent="0.3">
      <c r="E185" s="681"/>
      <c r="F185" s="681"/>
      <c r="G185" s="582"/>
      <c r="H185" s="568" t="str">
        <f>'Datos Indirectos'!E124</f>
        <v/>
      </c>
      <c r="I185" s="568" t="str">
        <f>'Datos Indirectos'!F124</f>
        <v/>
      </c>
      <c r="J185" s="568" t="str">
        <f>'Datos Indirectos'!G124</f>
        <v/>
      </c>
      <c r="K185" s="570" t="str">
        <f>'Datos Indirectos'!K124</f>
        <v/>
      </c>
      <c r="M185" s="681"/>
      <c r="N185" s="681"/>
      <c r="O185" s="582"/>
      <c r="P185" s="568" t="str">
        <f>'Datos Indirectos'!P124</f>
        <v/>
      </c>
      <c r="Q185" s="568" t="str">
        <f>'Datos Indirectos'!Q124</f>
        <v/>
      </c>
      <c r="R185" s="568" t="str">
        <f>'Datos Indirectos'!R124</f>
        <v/>
      </c>
      <c r="S185" s="570" t="str">
        <f>'Datos Indirectos'!V124</f>
        <v/>
      </c>
      <c r="T185" s="348"/>
    </row>
    <row r="186" spans="5:23" ht="16.8" customHeight="1" x14ac:dyDescent="0.3">
      <c r="E186" s="681"/>
      <c r="F186" s="681"/>
      <c r="G186" s="582"/>
      <c r="H186" s="568" t="str">
        <f>'Datos Indirectos'!E125</f>
        <v/>
      </c>
      <c r="I186" s="568" t="str">
        <f>'Datos Indirectos'!F125</f>
        <v/>
      </c>
      <c r="J186" s="568" t="str">
        <f>'Datos Indirectos'!G125</f>
        <v/>
      </c>
      <c r="K186" s="570" t="str">
        <f>'Datos Indirectos'!K125</f>
        <v/>
      </c>
      <c r="M186" s="681"/>
      <c r="N186" s="681"/>
      <c r="O186" s="582"/>
      <c r="P186" s="568" t="str">
        <f>'Datos Indirectos'!P125</f>
        <v/>
      </c>
      <c r="Q186" s="568" t="str">
        <f>'Datos Indirectos'!Q125</f>
        <v/>
      </c>
      <c r="R186" s="568" t="str">
        <f>'Datos Indirectos'!R125</f>
        <v/>
      </c>
      <c r="S186" s="570" t="str">
        <f>'Datos Indirectos'!V125</f>
        <v/>
      </c>
      <c r="T186" s="292"/>
    </row>
    <row r="187" spans="5:23" ht="16.8" customHeight="1" x14ac:dyDescent="0.3">
      <c r="E187" s="681"/>
      <c r="F187" s="681"/>
      <c r="G187" s="582"/>
      <c r="H187" s="568" t="str">
        <f>'Datos Indirectos'!E126</f>
        <v/>
      </c>
      <c r="I187" s="568" t="str">
        <f>'Datos Indirectos'!F126</f>
        <v/>
      </c>
      <c r="J187" s="568" t="str">
        <f>'Datos Indirectos'!G126</f>
        <v/>
      </c>
      <c r="K187" s="570" t="str">
        <f>'Datos Indirectos'!K126</f>
        <v/>
      </c>
      <c r="M187" s="681"/>
      <c r="N187" s="681"/>
      <c r="O187" s="582"/>
      <c r="P187" s="568" t="str">
        <f>'Datos Indirectos'!P126</f>
        <v/>
      </c>
      <c r="Q187" s="568" t="str">
        <f>'Datos Indirectos'!Q126</f>
        <v/>
      </c>
      <c r="R187" s="568" t="str">
        <f>'Datos Indirectos'!R126</f>
        <v/>
      </c>
      <c r="S187" s="570" t="str">
        <f>'Datos Indirectos'!V126</f>
        <v/>
      </c>
    </row>
    <row r="188" spans="5:23" ht="16.8" customHeight="1" x14ac:dyDescent="0.3">
      <c r="E188" s="680"/>
      <c r="F188" s="680"/>
      <c r="G188" s="582"/>
      <c r="H188" s="568" t="str">
        <f>'Datos Indirectos'!E127</f>
        <v/>
      </c>
      <c r="I188" s="568" t="str">
        <f>'Datos Indirectos'!F127</f>
        <v/>
      </c>
      <c r="J188" s="568" t="str">
        <f>'Datos Indirectos'!G127</f>
        <v/>
      </c>
      <c r="K188" s="570" t="str">
        <f>'Datos Indirectos'!K127</f>
        <v/>
      </c>
      <c r="M188" s="680"/>
      <c r="N188" s="680"/>
      <c r="O188" s="582"/>
      <c r="P188" s="568" t="str">
        <f>'Datos Indirectos'!P127</f>
        <v/>
      </c>
      <c r="Q188" s="568" t="str">
        <f>'Datos Indirectos'!Q127</f>
        <v/>
      </c>
      <c r="R188" s="568" t="str">
        <f>'Datos Indirectos'!R127</f>
        <v/>
      </c>
      <c r="S188" s="570" t="str">
        <f>'Datos Indirectos'!V127</f>
        <v/>
      </c>
    </row>
    <row r="189" spans="5:23" ht="16.8" customHeight="1" x14ac:dyDescent="0.3">
      <c r="E189" s="680"/>
      <c r="F189" s="680"/>
      <c r="G189" s="582"/>
      <c r="H189" s="568" t="str">
        <f>'Datos Indirectos'!E128</f>
        <v/>
      </c>
      <c r="I189" s="568" t="str">
        <f>'Datos Indirectos'!F128</f>
        <v/>
      </c>
      <c r="J189" s="568" t="str">
        <f>'Datos Indirectos'!G128</f>
        <v/>
      </c>
      <c r="K189" s="570" t="str">
        <f>'Datos Indirectos'!K128</f>
        <v/>
      </c>
      <c r="L189" s="290" t="s">
        <v>3</v>
      </c>
      <c r="M189" s="680"/>
      <c r="N189" s="680"/>
      <c r="O189" s="582"/>
      <c r="P189" s="568" t="str">
        <f>'Datos Indirectos'!P128</f>
        <v/>
      </c>
      <c r="Q189" s="568" t="str">
        <f>'Datos Indirectos'!Q128</f>
        <v/>
      </c>
      <c r="R189" s="568" t="str">
        <f>'Datos Indirectos'!R128</f>
        <v/>
      </c>
      <c r="S189" s="570" t="str">
        <f>'Datos Indirectos'!V128</f>
        <v/>
      </c>
    </row>
    <row r="190" spans="5:23" ht="16.8" customHeight="1" x14ac:dyDescent="0.3">
      <c r="E190" s="680"/>
      <c r="F190" s="680"/>
      <c r="G190" s="582"/>
      <c r="H190" s="568" t="str">
        <f>'Datos Indirectos'!E129</f>
        <v/>
      </c>
      <c r="I190" s="568" t="str">
        <f>'Datos Indirectos'!F129</f>
        <v/>
      </c>
      <c r="J190" s="568" t="str">
        <f>'Datos Indirectos'!G129</f>
        <v/>
      </c>
      <c r="K190" s="570" t="str">
        <f>'Datos Indirectos'!K129</f>
        <v/>
      </c>
      <c r="M190" s="680"/>
      <c r="N190" s="680"/>
      <c r="O190" s="582"/>
      <c r="P190" s="568" t="str">
        <f>'Datos Indirectos'!P129</f>
        <v/>
      </c>
      <c r="Q190" s="568" t="str">
        <f>'Datos Indirectos'!Q129</f>
        <v/>
      </c>
      <c r="R190" s="568" t="str">
        <f>'Datos Indirectos'!R129</f>
        <v/>
      </c>
      <c r="S190" s="570" t="str">
        <f>'Datos Indirectos'!V129</f>
        <v/>
      </c>
    </row>
    <row r="191" spans="5:23" ht="16.8" customHeight="1" x14ac:dyDescent="0.3">
      <c r="E191" s="680"/>
      <c r="F191" s="680"/>
      <c r="G191" s="582"/>
      <c r="H191" s="568" t="str">
        <f>'Datos Indirectos'!E130</f>
        <v/>
      </c>
      <c r="I191" s="568" t="str">
        <f>'Datos Indirectos'!F130</f>
        <v/>
      </c>
      <c r="J191" s="568" t="str">
        <f>'Datos Indirectos'!G130</f>
        <v/>
      </c>
      <c r="K191" s="570" t="str">
        <f>'Datos Indirectos'!K130</f>
        <v/>
      </c>
      <c r="M191" s="680"/>
      <c r="N191" s="680"/>
      <c r="O191" s="582"/>
      <c r="P191" s="568" t="str">
        <f>'Datos Indirectos'!P130</f>
        <v/>
      </c>
      <c r="Q191" s="568" t="str">
        <f>'Datos Indirectos'!Q130</f>
        <v/>
      </c>
      <c r="R191" s="568" t="str">
        <f>'Datos Indirectos'!R130</f>
        <v/>
      </c>
      <c r="S191" s="570" t="str">
        <f>'Datos Indirectos'!V130</f>
        <v/>
      </c>
    </row>
    <row r="192" spans="5:23" ht="16.8" customHeight="1" x14ac:dyDescent="0.3">
      <c r="E192" s="680"/>
      <c r="F192" s="680"/>
      <c r="G192" s="582"/>
      <c r="H192" s="568" t="str">
        <f>'Datos Indirectos'!E131</f>
        <v/>
      </c>
      <c r="I192" s="568" t="str">
        <f>'Datos Indirectos'!F131</f>
        <v/>
      </c>
      <c r="J192" s="568" t="str">
        <f>'Datos Indirectos'!G131</f>
        <v/>
      </c>
      <c r="K192" s="570" t="str">
        <f>'Datos Indirectos'!K131</f>
        <v/>
      </c>
      <c r="M192" s="680"/>
      <c r="N192" s="680"/>
      <c r="O192" s="582"/>
      <c r="P192" s="568" t="str">
        <f>'Datos Indirectos'!P131</f>
        <v/>
      </c>
      <c r="Q192" s="568" t="str">
        <f>'Datos Indirectos'!Q131</f>
        <v/>
      </c>
      <c r="R192" s="568" t="str">
        <f>'Datos Indirectos'!R131</f>
        <v/>
      </c>
      <c r="S192" s="570" t="str">
        <f>'Datos Indirectos'!V131</f>
        <v/>
      </c>
    </row>
    <row r="193" spans="5:19" ht="16.8" customHeight="1" x14ac:dyDescent="0.3">
      <c r="E193" s="680"/>
      <c r="F193" s="680"/>
      <c r="G193" s="582"/>
      <c r="H193" s="568" t="str">
        <f>'Datos Indirectos'!E132</f>
        <v/>
      </c>
      <c r="I193" s="568" t="str">
        <f>'Datos Indirectos'!F132</f>
        <v/>
      </c>
      <c r="J193" s="568" t="str">
        <f>'Datos Indirectos'!G132</f>
        <v/>
      </c>
      <c r="K193" s="570" t="str">
        <f>'Datos Indirectos'!K132</f>
        <v/>
      </c>
      <c r="M193" s="680"/>
      <c r="N193" s="680"/>
      <c r="O193" s="582"/>
      <c r="P193" s="568" t="str">
        <f>'Datos Indirectos'!P132</f>
        <v/>
      </c>
      <c r="Q193" s="568" t="str">
        <f>'Datos Indirectos'!Q132</f>
        <v/>
      </c>
      <c r="R193" s="568" t="str">
        <f>'Datos Indirectos'!R132</f>
        <v/>
      </c>
      <c r="S193" s="570" t="str">
        <f>'Datos Indirectos'!V132</f>
        <v/>
      </c>
    </row>
    <row r="194" spans="5:19" ht="16.8" customHeight="1" x14ac:dyDescent="0.3">
      <c r="E194" s="680"/>
      <c r="F194" s="680"/>
      <c r="G194" s="582"/>
      <c r="H194" s="568" t="str">
        <f>'Datos Indirectos'!E133</f>
        <v/>
      </c>
      <c r="I194" s="568" t="str">
        <f>'Datos Indirectos'!F133</f>
        <v/>
      </c>
      <c r="J194" s="568" t="str">
        <f>'Datos Indirectos'!G133</f>
        <v/>
      </c>
      <c r="K194" s="570" t="str">
        <f>'Datos Indirectos'!K133</f>
        <v/>
      </c>
      <c r="M194" s="680"/>
      <c r="N194" s="680"/>
      <c r="O194" s="582"/>
      <c r="P194" s="568" t="str">
        <f>'Datos Indirectos'!P133</f>
        <v/>
      </c>
      <c r="Q194" s="568" t="str">
        <f>'Datos Indirectos'!Q133</f>
        <v/>
      </c>
      <c r="R194" s="568" t="str">
        <f>'Datos Indirectos'!R133</f>
        <v/>
      </c>
      <c r="S194" s="570" t="str">
        <f>'Datos Indirectos'!V133</f>
        <v/>
      </c>
    </row>
    <row r="195" spans="5:19" ht="16.8" customHeight="1" x14ac:dyDescent="0.3">
      <c r="E195" s="680"/>
      <c r="F195" s="680"/>
      <c r="G195" s="582"/>
      <c r="H195" s="568" t="str">
        <f>'Datos Indirectos'!E134</f>
        <v/>
      </c>
      <c r="I195" s="568" t="str">
        <f>'Datos Indirectos'!F134</f>
        <v/>
      </c>
      <c r="J195" s="568" t="str">
        <f>'Datos Indirectos'!G134</f>
        <v/>
      </c>
      <c r="K195" s="570" t="str">
        <f>'Datos Indirectos'!K134</f>
        <v/>
      </c>
      <c r="M195" s="680"/>
      <c r="N195" s="680"/>
      <c r="O195" s="582"/>
      <c r="P195" s="568" t="str">
        <f>'Datos Indirectos'!P134</f>
        <v/>
      </c>
      <c r="Q195" s="568" t="str">
        <f>'Datos Indirectos'!Q134</f>
        <v/>
      </c>
      <c r="R195" s="568" t="str">
        <f>'Datos Indirectos'!R134</f>
        <v/>
      </c>
      <c r="S195" s="570" t="str">
        <f>'Datos Indirectos'!V134</f>
        <v/>
      </c>
    </row>
    <row r="196" spans="5:19" ht="16.8" customHeight="1" x14ac:dyDescent="0.3">
      <c r="E196" s="680"/>
      <c r="F196" s="680"/>
      <c r="G196" s="582"/>
      <c r="H196" s="568" t="str">
        <f>'Datos Indirectos'!E135</f>
        <v/>
      </c>
      <c r="I196" s="568" t="str">
        <f>'Datos Indirectos'!F135</f>
        <v/>
      </c>
      <c r="J196" s="568" t="str">
        <f>'Datos Indirectos'!G135</f>
        <v/>
      </c>
      <c r="K196" s="570" t="str">
        <f>'Datos Indirectos'!K135</f>
        <v/>
      </c>
      <c r="M196" s="680"/>
      <c r="N196" s="680"/>
      <c r="O196" s="582"/>
      <c r="P196" s="568" t="str">
        <f>'Datos Indirectos'!P135</f>
        <v/>
      </c>
      <c r="Q196" s="568" t="str">
        <f>'Datos Indirectos'!Q135</f>
        <v/>
      </c>
      <c r="R196" s="568" t="str">
        <f>'Datos Indirectos'!R135</f>
        <v/>
      </c>
      <c r="S196" s="570" t="str">
        <f>'Datos Indirectos'!V135</f>
        <v/>
      </c>
    </row>
    <row r="197" spans="5:19" ht="16.8" customHeight="1" x14ac:dyDescent="0.3">
      <c r="E197" s="680"/>
      <c r="F197" s="680"/>
      <c r="G197" s="582"/>
      <c r="H197" s="568" t="str">
        <f>'Datos Indirectos'!E136</f>
        <v/>
      </c>
      <c r="I197" s="568" t="str">
        <f>'Datos Indirectos'!F136</f>
        <v/>
      </c>
      <c r="J197" s="568" t="str">
        <f>'Datos Indirectos'!G136</f>
        <v/>
      </c>
      <c r="K197" s="570" t="str">
        <f>'Datos Indirectos'!K136</f>
        <v/>
      </c>
      <c r="M197" s="680"/>
      <c r="N197" s="680"/>
      <c r="O197" s="582"/>
      <c r="P197" s="568" t="str">
        <f>'Datos Indirectos'!P136</f>
        <v/>
      </c>
      <c r="Q197" s="568" t="str">
        <f>'Datos Indirectos'!Q136</f>
        <v/>
      </c>
      <c r="R197" s="568" t="str">
        <f>'Datos Indirectos'!R136</f>
        <v/>
      </c>
      <c r="S197" s="570" t="str">
        <f>'Datos Indirectos'!V136</f>
        <v/>
      </c>
    </row>
    <row r="198" spans="5:19" ht="16.8" customHeight="1" x14ac:dyDescent="0.3">
      <c r="E198" s="680"/>
      <c r="F198" s="680"/>
      <c r="G198" s="582"/>
      <c r="H198" s="568" t="str">
        <f>'Datos Indirectos'!E137</f>
        <v/>
      </c>
      <c r="I198" s="568" t="str">
        <f>'Datos Indirectos'!F137</f>
        <v/>
      </c>
      <c r="J198" s="568" t="str">
        <f>'Datos Indirectos'!G137</f>
        <v/>
      </c>
      <c r="K198" s="570" t="str">
        <f>'Datos Indirectos'!K137</f>
        <v/>
      </c>
      <c r="M198" s="680"/>
      <c r="N198" s="680"/>
      <c r="O198" s="582"/>
      <c r="P198" s="568" t="str">
        <f>'Datos Indirectos'!P137</f>
        <v/>
      </c>
      <c r="Q198" s="568" t="str">
        <f>'Datos Indirectos'!Q137</f>
        <v/>
      </c>
      <c r="R198" s="568" t="str">
        <f>'Datos Indirectos'!R137</f>
        <v/>
      </c>
      <c r="S198" s="570" t="str">
        <f>'Datos Indirectos'!V137</f>
        <v/>
      </c>
    </row>
    <row r="199" spans="5:19" ht="16.8" customHeight="1" x14ac:dyDescent="0.3">
      <c r="E199" s="680"/>
      <c r="F199" s="680"/>
      <c r="G199" s="582"/>
      <c r="H199" s="568" t="str">
        <f>'Datos Indirectos'!E138</f>
        <v/>
      </c>
      <c r="I199" s="568" t="str">
        <f>'Datos Indirectos'!F138</f>
        <v/>
      </c>
      <c r="J199" s="568" t="str">
        <f>'Datos Indirectos'!G138</f>
        <v/>
      </c>
      <c r="K199" s="570" t="str">
        <f>'Datos Indirectos'!K138</f>
        <v/>
      </c>
      <c r="M199" s="680"/>
      <c r="N199" s="680"/>
      <c r="O199" s="582"/>
      <c r="P199" s="568" t="str">
        <f>'Datos Indirectos'!P138</f>
        <v/>
      </c>
      <c r="Q199" s="568" t="str">
        <f>'Datos Indirectos'!Q138</f>
        <v/>
      </c>
      <c r="R199" s="568" t="str">
        <f>'Datos Indirectos'!R138</f>
        <v/>
      </c>
      <c r="S199" s="570" t="str">
        <f>'Datos Indirectos'!V138</f>
        <v/>
      </c>
    </row>
    <row r="200" spans="5:19" ht="16.8" customHeight="1" x14ac:dyDescent="0.3">
      <c r="E200" s="680"/>
      <c r="F200" s="680"/>
      <c r="G200" s="582"/>
      <c r="H200" s="568" t="str">
        <f>'Datos Indirectos'!E139</f>
        <v/>
      </c>
      <c r="I200" s="568" t="str">
        <f>'Datos Indirectos'!F139</f>
        <v/>
      </c>
      <c r="J200" s="568" t="str">
        <f>'Datos Indirectos'!G139</f>
        <v/>
      </c>
      <c r="K200" s="570" t="str">
        <f>'Datos Indirectos'!K139</f>
        <v/>
      </c>
      <c r="M200" s="680"/>
      <c r="N200" s="680"/>
      <c r="O200" s="582"/>
      <c r="P200" s="568" t="str">
        <f>'Datos Indirectos'!P139</f>
        <v/>
      </c>
      <c r="Q200" s="568" t="str">
        <f>'Datos Indirectos'!Q139</f>
        <v/>
      </c>
      <c r="R200" s="568" t="str">
        <f>'Datos Indirectos'!R139</f>
        <v/>
      </c>
      <c r="S200" s="570" t="str">
        <f>'Datos Indirectos'!V139</f>
        <v/>
      </c>
    </row>
    <row r="201" spans="5:19" ht="16.8" customHeight="1" x14ac:dyDescent="0.3">
      <c r="E201" s="680"/>
      <c r="F201" s="680"/>
      <c r="G201" s="582"/>
      <c r="H201" s="568" t="str">
        <f>'Datos Indirectos'!E140</f>
        <v/>
      </c>
      <c r="I201" s="568" t="str">
        <f>'Datos Indirectos'!F140</f>
        <v/>
      </c>
      <c r="J201" s="568" t="str">
        <f>'Datos Indirectos'!G140</f>
        <v/>
      </c>
      <c r="K201" s="570" t="str">
        <f>'Datos Indirectos'!K140</f>
        <v/>
      </c>
      <c r="M201" s="680"/>
      <c r="N201" s="680"/>
      <c r="O201" s="582"/>
      <c r="P201" s="568" t="str">
        <f>'Datos Indirectos'!P140</f>
        <v/>
      </c>
      <c r="Q201" s="568" t="str">
        <f>'Datos Indirectos'!Q140</f>
        <v/>
      </c>
      <c r="R201" s="568" t="str">
        <f>'Datos Indirectos'!R140</f>
        <v/>
      </c>
      <c r="S201" s="570" t="str">
        <f>'Datos Indirectos'!V140</f>
        <v/>
      </c>
    </row>
    <row r="202" spans="5:19" ht="16.8" customHeight="1" x14ac:dyDescent="0.3">
      <c r="E202" s="680"/>
      <c r="F202" s="680"/>
      <c r="G202" s="582"/>
      <c r="H202" s="568" t="str">
        <f>'Datos Indirectos'!E141</f>
        <v/>
      </c>
      <c r="I202" s="568" t="str">
        <f>'Datos Indirectos'!F141</f>
        <v/>
      </c>
      <c r="J202" s="568" t="str">
        <f>'Datos Indirectos'!G141</f>
        <v/>
      </c>
      <c r="K202" s="570" t="str">
        <f>'Datos Indirectos'!K141</f>
        <v/>
      </c>
      <c r="M202" s="680"/>
      <c r="N202" s="680"/>
      <c r="O202" s="582"/>
      <c r="P202" s="568" t="str">
        <f>'Datos Indirectos'!P141</f>
        <v/>
      </c>
      <c r="Q202" s="568" t="str">
        <f>'Datos Indirectos'!Q141</f>
        <v/>
      </c>
      <c r="R202" s="568" t="str">
        <f>'Datos Indirectos'!R141</f>
        <v/>
      </c>
      <c r="S202" s="570" t="str">
        <f>'Datos Indirectos'!V141</f>
        <v/>
      </c>
    </row>
    <row r="203" spans="5:19" ht="16.8" customHeight="1" x14ac:dyDescent="0.3">
      <c r="E203" s="680"/>
      <c r="F203" s="680"/>
      <c r="G203" s="582"/>
      <c r="H203" s="568" t="str">
        <f>'Datos Indirectos'!E142</f>
        <v/>
      </c>
      <c r="I203" s="568" t="str">
        <f>'Datos Indirectos'!F142</f>
        <v/>
      </c>
      <c r="J203" s="568" t="str">
        <f>'Datos Indirectos'!G142</f>
        <v/>
      </c>
      <c r="K203" s="570" t="str">
        <f>'Datos Indirectos'!K142</f>
        <v/>
      </c>
      <c r="M203" s="680"/>
      <c r="N203" s="680"/>
      <c r="O203" s="582"/>
      <c r="P203" s="568" t="str">
        <f>'Datos Indirectos'!P142</f>
        <v/>
      </c>
      <c r="Q203" s="568" t="str">
        <f>'Datos Indirectos'!Q142</f>
        <v/>
      </c>
      <c r="R203" s="568" t="str">
        <f>'Datos Indirectos'!R142</f>
        <v/>
      </c>
      <c r="S203" s="570" t="str">
        <f>'Datos Indirectos'!V142</f>
        <v/>
      </c>
    </row>
    <row r="204" spans="5:19" ht="16.8" customHeight="1" x14ac:dyDescent="0.3">
      <c r="E204" s="680"/>
      <c r="F204" s="680"/>
      <c r="G204" s="582"/>
      <c r="H204" s="568" t="str">
        <f>'Datos Indirectos'!E143</f>
        <v/>
      </c>
      <c r="I204" s="568" t="str">
        <f>'Datos Indirectos'!F143</f>
        <v/>
      </c>
      <c r="J204" s="568" t="str">
        <f>'Datos Indirectos'!G143</f>
        <v/>
      </c>
      <c r="K204" s="570" t="str">
        <f>'Datos Indirectos'!K143</f>
        <v/>
      </c>
      <c r="M204" s="680"/>
      <c r="N204" s="680"/>
      <c r="O204" s="582"/>
      <c r="P204" s="568" t="str">
        <f>'Datos Indirectos'!P143</f>
        <v/>
      </c>
      <c r="Q204" s="568" t="str">
        <f>'Datos Indirectos'!Q143</f>
        <v/>
      </c>
      <c r="R204" s="568" t="str">
        <f>'Datos Indirectos'!R143</f>
        <v/>
      </c>
      <c r="S204" s="570" t="str">
        <f>'Datos Indirectos'!V143</f>
        <v/>
      </c>
    </row>
    <row r="205" spans="5:19" ht="16.8" customHeight="1" x14ac:dyDescent="0.3">
      <c r="E205" s="680"/>
      <c r="F205" s="680"/>
      <c r="G205" s="582"/>
      <c r="H205" s="568" t="str">
        <f>'Datos Indirectos'!E144</f>
        <v/>
      </c>
      <c r="I205" s="568" t="str">
        <f>'Datos Indirectos'!F144</f>
        <v/>
      </c>
      <c r="J205" s="568" t="str">
        <f>'Datos Indirectos'!G144</f>
        <v/>
      </c>
      <c r="K205" s="570" t="str">
        <f>'Datos Indirectos'!K144</f>
        <v/>
      </c>
      <c r="M205" s="680"/>
      <c r="N205" s="680"/>
      <c r="O205" s="582"/>
      <c r="P205" s="568" t="str">
        <f>'Datos Indirectos'!P144</f>
        <v/>
      </c>
      <c r="Q205" s="568" t="str">
        <f>'Datos Indirectos'!Q144</f>
        <v/>
      </c>
      <c r="R205" s="568" t="str">
        <f>'Datos Indirectos'!R144</f>
        <v/>
      </c>
      <c r="S205" s="570" t="str">
        <f>'Datos Indirectos'!V144</f>
        <v/>
      </c>
    </row>
    <row r="206" spans="5:19" ht="16.8" customHeight="1" x14ac:dyDescent="0.3">
      <c r="E206" s="680"/>
      <c r="F206" s="680"/>
      <c r="G206" s="582"/>
      <c r="H206" s="568" t="str">
        <f>'Datos Indirectos'!E145</f>
        <v/>
      </c>
      <c r="I206" s="568" t="str">
        <f>'Datos Indirectos'!F145</f>
        <v/>
      </c>
      <c r="J206" s="568" t="str">
        <f>'Datos Indirectos'!G145</f>
        <v/>
      </c>
      <c r="K206" s="570" t="str">
        <f>'Datos Indirectos'!K145</f>
        <v/>
      </c>
      <c r="M206" s="680"/>
      <c r="N206" s="680"/>
      <c r="O206" s="582"/>
      <c r="P206" s="568" t="str">
        <f>'Datos Indirectos'!P145</f>
        <v/>
      </c>
      <c r="Q206" s="568" t="str">
        <f>'Datos Indirectos'!Q145</f>
        <v/>
      </c>
      <c r="R206" s="568" t="str">
        <f>'Datos Indirectos'!R145</f>
        <v/>
      </c>
      <c r="S206" s="570" t="str">
        <f>'Datos Indirectos'!V145</f>
        <v/>
      </c>
    </row>
    <row r="207" spans="5:19" ht="16.8" customHeight="1" x14ac:dyDescent="0.3">
      <c r="E207" s="680"/>
      <c r="F207" s="680"/>
      <c r="G207" s="582"/>
      <c r="H207" s="568" t="str">
        <f>'Datos Indirectos'!E146</f>
        <v/>
      </c>
      <c r="I207" s="568" t="str">
        <f>'Datos Indirectos'!F146</f>
        <v/>
      </c>
      <c r="J207" s="568" t="str">
        <f>'Datos Indirectos'!G146</f>
        <v/>
      </c>
      <c r="K207" s="570" t="str">
        <f>'Datos Indirectos'!K146</f>
        <v/>
      </c>
      <c r="M207" s="680"/>
      <c r="N207" s="680"/>
      <c r="O207" s="582"/>
      <c r="P207" s="568" t="str">
        <f>'Datos Indirectos'!P146</f>
        <v/>
      </c>
      <c r="Q207" s="568" t="str">
        <f>'Datos Indirectos'!Q146</f>
        <v/>
      </c>
      <c r="R207" s="568" t="str">
        <f>'Datos Indirectos'!R146</f>
        <v/>
      </c>
      <c r="S207" s="570" t="str">
        <f>'Datos Indirectos'!V146</f>
        <v/>
      </c>
    </row>
    <row r="208" spans="5:19" ht="16.8" customHeight="1" x14ac:dyDescent="0.3">
      <c r="E208" s="680"/>
      <c r="F208" s="680"/>
      <c r="G208" s="582"/>
      <c r="H208" s="568" t="str">
        <f>'Datos Indirectos'!E147</f>
        <v/>
      </c>
      <c r="I208" s="568" t="str">
        <f>'Datos Indirectos'!F147</f>
        <v/>
      </c>
      <c r="J208" s="568" t="str">
        <f>'Datos Indirectos'!G147</f>
        <v/>
      </c>
      <c r="K208" s="570" t="str">
        <f>'Datos Indirectos'!K147</f>
        <v/>
      </c>
      <c r="M208" s="680"/>
      <c r="N208" s="680"/>
      <c r="O208" s="582"/>
      <c r="P208" s="568" t="str">
        <f>'Datos Indirectos'!P147</f>
        <v/>
      </c>
      <c r="Q208" s="568" t="str">
        <f>'Datos Indirectos'!Q147</f>
        <v/>
      </c>
      <c r="R208" s="568" t="str">
        <f>'Datos Indirectos'!R147</f>
        <v/>
      </c>
      <c r="S208" s="570" t="str">
        <f>'Datos Indirectos'!V147</f>
        <v/>
      </c>
    </row>
    <row r="209" spans="4:19" ht="16.8" customHeight="1" x14ac:dyDescent="0.3">
      <c r="E209" s="680"/>
      <c r="F209" s="680"/>
      <c r="G209" s="582"/>
      <c r="H209" s="568" t="str">
        <f>'Datos Indirectos'!E148</f>
        <v/>
      </c>
      <c r="I209" s="568" t="str">
        <f>'Datos Indirectos'!F148</f>
        <v/>
      </c>
      <c r="J209" s="568" t="str">
        <f>'Datos Indirectos'!G148</f>
        <v/>
      </c>
      <c r="K209" s="570" t="str">
        <f>'Datos Indirectos'!K148</f>
        <v/>
      </c>
      <c r="M209" s="680"/>
      <c r="N209" s="680"/>
      <c r="O209" s="582"/>
      <c r="P209" s="568" t="str">
        <f>'Datos Indirectos'!P148</f>
        <v/>
      </c>
      <c r="Q209" s="568" t="str">
        <f>'Datos Indirectos'!Q148</f>
        <v/>
      </c>
      <c r="R209" s="568" t="str">
        <f>'Datos Indirectos'!R148</f>
        <v/>
      </c>
      <c r="S209" s="570" t="str">
        <f>'Datos Indirectos'!V148</f>
        <v/>
      </c>
    </row>
    <row r="210" spans="4:19" ht="16.8" customHeight="1" x14ac:dyDescent="0.3">
      <c r="E210" s="349"/>
      <c r="F210" s="349"/>
      <c r="G210" s="349"/>
      <c r="K210" s="580">
        <f>'Datos Indirectos'!K149</f>
        <v>0</v>
      </c>
      <c r="M210" s="349"/>
      <c r="N210" s="349"/>
      <c r="O210" s="349"/>
      <c r="S210" s="580">
        <f>'Datos Indirectos'!V149</f>
        <v>0</v>
      </c>
    </row>
    <row r="211" spans="4:19" ht="16.8" customHeight="1" x14ac:dyDescent="0.3">
      <c r="E211" s="350"/>
      <c r="F211" s="351"/>
      <c r="G211" s="351"/>
      <c r="H211" s="351"/>
      <c r="I211" s="351"/>
      <c r="J211" s="351"/>
      <c r="K211" s="351"/>
    </row>
    <row r="212" spans="4:19" ht="16.8" customHeight="1" x14ac:dyDescent="0.3">
      <c r="D212" s="769" t="s">
        <v>778</v>
      </c>
      <c r="E212" s="769"/>
      <c r="F212" s="769"/>
      <c r="G212" s="769"/>
      <c r="H212" s="769"/>
      <c r="I212" s="769"/>
      <c r="J212" s="769"/>
      <c r="K212" s="769"/>
      <c r="L212" s="769"/>
      <c r="M212" s="769"/>
      <c r="N212" s="769"/>
      <c r="O212" s="769"/>
      <c r="P212" s="769"/>
      <c r="Q212" s="769"/>
    </row>
    <row r="213" spans="4:19" ht="16.8" customHeight="1" x14ac:dyDescent="0.3">
      <c r="E213" s="350"/>
      <c r="F213" s="351"/>
      <c r="G213" s="351"/>
      <c r="H213" s="351"/>
      <c r="I213" s="351"/>
      <c r="J213" s="351"/>
      <c r="K213" s="351"/>
    </row>
    <row r="214" spans="4:19" ht="35.4" customHeight="1" x14ac:dyDescent="0.3">
      <c r="E214" s="782" t="s">
        <v>1109</v>
      </c>
      <c r="F214" s="782"/>
      <c r="G214" s="782"/>
      <c r="H214" s="782"/>
      <c r="I214" s="782"/>
      <c r="J214" s="782"/>
      <c r="K214" s="782"/>
      <c r="L214" s="782"/>
      <c r="M214" s="782"/>
      <c r="N214" s="782"/>
      <c r="O214" s="782"/>
      <c r="P214" s="782"/>
      <c r="Q214" s="782"/>
    </row>
    <row r="215" spans="4:19" ht="16.8" customHeight="1" x14ac:dyDescent="0.3">
      <c r="E215" s="322" t="s">
        <v>1110</v>
      </c>
      <c r="F215" s="344"/>
      <c r="G215" s="344"/>
      <c r="H215" s="344"/>
      <c r="I215" s="344"/>
      <c r="J215" s="344"/>
      <c r="K215" s="344"/>
      <c r="L215" s="344"/>
      <c r="M215" s="344"/>
      <c r="N215" s="315"/>
      <c r="O215" s="315"/>
    </row>
    <row r="216" spans="4:19" ht="16.8" customHeight="1" x14ac:dyDescent="0.3">
      <c r="D216" s="348"/>
      <c r="E216" s="315"/>
      <c r="F216" s="315"/>
      <c r="G216" s="315"/>
      <c r="H216" s="315"/>
      <c r="I216" s="315"/>
      <c r="J216" s="315"/>
      <c r="K216" s="315"/>
      <c r="L216" s="315"/>
      <c r="M216" s="315"/>
      <c r="N216" s="315"/>
      <c r="O216" s="315"/>
    </row>
    <row r="217" spans="4:19" ht="16.8" customHeight="1" x14ac:dyDescent="0.3">
      <c r="E217" s="847" t="s">
        <v>564</v>
      </c>
      <c r="F217" s="856"/>
      <c r="G217" s="841">
        <f>'1.Datos generales del evento '!N4</f>
        <v>0</v>
      </c>
      <c r="H217" s="414"/>
      <c r="I217" s="847" t="s">
        <v>565</v>
      </c>
      <c r="J217" s="851"/>
      <c r="K217" s="843"/>
      <c r="L217" s="414"/>
      <c r="M217" s="847" t="s">
        <v>343</v>
      </c>
      <c r="N217" s="851"/>
      <c r="O217" s="845" t="str">
        <f>IF(ISNUMBER(($K$217/$G$217)*100),($K$217/$G$217)*100,"")</f>
        <v/>
      </c>
    </row>
    <row r="218" spans="4:19" ht="16.8" customHeight="1" x14ac:dyDescent="0.3">
      <c r="E218" s="849"/>
      <c r="F218" s="857"/>
      <c r="G218" s="842"/>
      <c r="H218" s="415"/>
      <c r="I218" s="849"/>
      <c r="J218" s="852"/>
      <c r="K218" s="844"/>
      <c r="L218" s="415"/>
      <c r="M218" s="849"/>
      <c r="N218" s="852"/>
      <c r="O218" s="846"/>
    </row>
    <row r="219" spans="4:19" ht="16.8" customHeight="1" x14ac:dyDescent="0.3"/>
    <row r="220" spans="4:19" ht="16.8" customHeight="1" x14ac:dyDescent="0.3">
      <c r="F220" s="847" t="s">
        <v>566</v>
      </c>
      <c r="G220" s="848"/>
      <c r="H220" s="853"/>
      <c r="K220" s="847" t="s">
        <v>568</v>
      </c>
      <c r="L220" s="851"/>
      <c r="M220" s="839" t="str">
        <f>IFERROR('Datos Indirectos'!P13,"")</f>
        <v/>
      </c>
      <c r="N220" s="415"/>
      <c r="O220" s="415"/>
    </row>
    <row r="221" spans="4:19" ht="16.8" customHeight="1" x14ac:dyDescent="0.3">
      <c r="F221" s="849"/>
      <c r="G221" s="850"/>
      <c r="H221" s="854"/>
      <c r="K221" s="849"/>
      <c r="L221" s="852"/>
      <c r="M221" s="840"/>
      <c r="N221" s="415"/>
      <c r="O221" s="415"/>
    </row>
    <row r="222" spans="4:19" ht="16.8" customHeight="1" x14ac:dyDescent="0.3">
      <c r="D222" s="416"/>
      <c r="E222" s="415"/>
      <c r="F222" s="415"/>
      <c r="G222" s="415"/>
      <c r="H222" s="415"/>
      <c r="I222" s="415"/>
      <c r="J222" s="415"/>
      <c r="K222" s="415"/>
      <c r="L222" s="417"/>
      <c r="M222" s="417"/>
      <c r="N222" s="417"/>
      <c r="O222" s="417"/>
    </row>
    <row r="223" spans="4:19" ht="32.4" customHeight="1" x14ac:dyDescent="0.3">
      <c r="D223" s="416"/>
      <c r="E223" s="858" t="s">
        <v>790</v>
      </c>
      <c r="F223" s="858"/>
      <c r="G223" s="858"/>
      <c r="H223" s="858"/>
      <c r="I223" s="858"/>
      <c r="J223" s="858"/>
      <c r="K223" s="858"/>
      <c r="L223" s="858"/>
      <c r="M223" s="858"/>
      <c r="N223" s="858"/>
      <c r="O223" s="858"/>
    </row>
    <row r="224" spans="4:19" ht="16.8" customHeight="1" x14ac:dyDescent="0.3">
      <c r="D224" s="416"/>
      <c r="E224" s="415"/>
      <c r="F224" s="415"/>
      <c r="G224" s="415"/>
      <c r="H224" s="415"/>
      <c r="I224" s="415"/>
      <c r="J224" s="415"/>
      <c r="K224" s="415"/>
      <c r="L224" s="417"/>
      <c r="M224" s="417"/>
      <c r="N224" s="417"/>
      <c r="O224" s="417"/>
    </row>
    <row r="225" spans="4:15" ht="16.8" customHeight="1" x14ac:dyDescent="0.3">
      <c r="D225" s="416"/>
      <c r="E225" s="787" t="s">
        <v>1106</v>
      </c>
      <c r="F225" s="787"/>
      <c r="G225" s="787"/>
      <c r="H225" s="787"/>
      <c r="I225" s="787"/>
      <c r="J225" s="417"/>
      <c r="K225" s="787" t="s">
        <v>1107</v>
      </c>
      <c r="L225" s="787"/>
      <c r="M225" s="787"/>
      <c r="N225" s="787"/>
      <c r="O225" s="787"/>
    </row>
    <row r="226" spans="4:15" ht="16.8" customHeight="1" x14ac:dyDescent="0.3">
      <c r="D226" s="416"/>
      <c r="E226" s="415"/>
      <c r="F226" s="415"/>
      <c r="G226" s="415"/>
      <c r="H226" s="415"/>
      <c r="I226" s="415"/>
      <c r="J226" s="415"/>
      <c r="K226" s="415"/>
      <c r="L226" s="417"/>
      <c r="M226" s="417"/>
      <c r="N226" s="417"/>
      <c r="O226" s="417"/>
    </row>
    <row r="227" spans="4:15" ht="16.8" customHeight="1" x14ac:dyDescent="0.3">
      <c r="E227" s="785" t="s">
        <v>1108</v>
      </c>
      <c r="F227" s="785" t="s">
        <v>968</v>
      </c>
      <c r="G227" s="785" t="s">
        <v>787</v>
      </c>
      <c r="H227" s="785" t="s">
        <v>982</v>
      </c>
      <c r="I227" s="785" t="s">
        <v>949</v>
      </c>
      <c r="K227" s="785" t="s">
        <v>632</v>
      </c>
      <c r="L227" s="785" t="s">
        <v>788</v>
      </c>
      <c r="M227" s="828" t="s">
        <v>789</v>
      </c>
      <c r="N227" s="785" t="s">
        <v>983</v>
      </c>
      <c r="O227" s="785" t="s">
        <v>949</v>
      </c>
    </row>
    <row r="228" spans="4:15" ht="16.8" customHeight="1" x14ac:dyDescent="0.3">
      <c r="E228" s="838"/>
      <c r="F228" s="838"/>
      <c r="G228" s="838"/>
      <c r="H228" s="838"/>
      <c r="I228" s="838"/>
      <c r="K228" s="838"/>
      <c r="L228" s="838"/>
      <c r="M228" s="829"/>
      <c r="N228" s="838"/>
      <c r="O228" s="838"/>
    </row>
    <row r="229" spans="4:15" ht="16.8" customHeight="1" x14ac:dyDescent="0.3">
      <c r="E229" s="786"/>
      <c r="F229" s="786"/>
      <c r="G229" s="786"/>
      <c r="H229" s="786"/>
      <c r="I229" s="786"/>
      <c r="K229" s="786"/>
      <c r="L229" s="786"/>
      <c r="M229" s="855"/>
      <c r="N229" s="786"/>
      <c r="O229" s="786"/>
    </row>
    <row r="230" spans="4:15" ht="16.8" customHeight="1" x14ac:dyDescent="0.3">
      <c r="E230" s="685"/>
      <c r="F230" s="513"/>
      <c r="G230" s="496"/>
      <c r="H230" s="683"/>
      <c r="I230" s="605" t="str">
        <f>'Datos Indirectos'!L251</f>
        <v/>
      </c>
      <c r="K230" s="685"/>
      <c r="L230" s="377"/>
      <c r="M230" s="511"/>
      <c r="N230" s="683"/>
      <c r="O230" s="605" t="str">
        <f>'Datos Indirectos'!L281</f>
        <v/>
      </c>
    </row>
    <row r="231" spans="4:15" ht="16.8" customHeight="1" x14ac:dyDescent="0.3">
      <c r="E231" s="685"/>
      <c r="F231" s="513"/>
      <c r="G231" s="496"/>
      <c r="H231" s="683"/>
      <c r="I231" s="605" t="str">
        <f>'Datos Indirectos'!L252</f>
        <v/>
      </c>
      <c r="K231" s="685"/>
      <c r="L231" s="377"/>
      <c r="M231" s="511"/>
      <c r="N231" s="683"/>
      <c r="O231" s="605" t="str">
        <f>'Datos Indirectos'!L282</f>
        <v/>
      </c>
    </row>
    <row r="232" spans="4:15" ht="16.8" customHeight="1" x14ac:dyDescent="0.3">
      <c r="E232" s="685"/>
      <c r="F232" s="513"/>
      <c r="G232" s="496"/>
      <c r="H232" s="683"/>
      <c r="I232" s="605" t="str">
        <f>'Datos Indirectos'!L253</f>
        <v/>
      </c>
      <c r="K232" s="685"/>
      <c r="L232" s="377"/>
      <c r="M232" s="511"/>
      <c r="N232" s="683"/>
      <c r="O232" s="605" t="str">
        <f>'Datos Indirectos'!L283</f>
        <v/>
      </c>
    </row>
    <row r="233" spans="4:15" ht="16.8" customHeight="1" x14ac:dyDescent="0.3">
      <c r="E233" s="685"/>
      <c r="F233" s="513"/>
      <c r="G233" s="496"/>
      <c r="H233" s="683"/>
      <c r="I233" s="605" t="str">
        <f>'Datos Indirectos'!L254</f>
        <v/>
      </c>
      <c r="K233" s="685"/>
      <c r="L233" s="377"/>
      <c r="M233" s="511"/>
      <c r="N233" s="683"/>
      <c r="O233" s="605" t="str">
        <f>'Datos Indirectos'!L284</f>
        <v/>
      </c>
    </row>
    <row r="234" spans="4:15" ht="16.8" customHeight="1" x14ac:dyDescent="0.3">
      <c r="E234" s="685"/>
      <c r="F234" s="513"/>
      <c r="G234" s="496"/>
      <c r="H234" s="683"/>
      <c r="I234" s="605" t="str">
        <f>'Datos Indirectos'!L255</f>
        <v/>
      </c>
      <c r="K234" s="685"/>
      <c r="L234" s="377"/>
      <c r="M234" s="511"/>
      <c r="N234" s="683"/>
      <c r="O234" s="605" t="str">
        <f>'Datos Indirectos'!L285</f>
        <v/>
      </c>
    </row>
    <row r="235" spans="4:15" ht="16.8" customHeight="1" x14ac:dyDescent="0.3">
      <c r="E235" s="685"/>
      <c r="F235" s="513"/>
      <c r="G235" s="496"/>
      <c r="H235" s="683"/>
      <c r="I235" s="605" t="str">
        <f>'Datos Indirectos'!L256</f>
        <v/>
      </c>
      <c r="K235" s="685"/>
      <c r="L235" s="377"/>
      <c r="M235" s="511"/>
      <c r="N235" s="683"/>
      <c r="O235" s="605" t="str">
        <f>'Datos Indirectos'!L286</f>
        <v/>
      </c>
    </row>
    <row r="236" spans="4:15" ht="16.8" customHeight="1" x14ac:dyDescent="0.3">
      <c r="E236" s="685"/>
      <c r="F236" s="513"/>
      <c r="G236" s="496"/>
      <c r="H236" s="683"/>
      <c r="I236" s="605" t="str">
        <f>'Datos Indirectos'!L257</f>
        <v/>
      </c>
      <c r="K236" s="685"/>
      <c r="L236" s="377"/>
      <c r="M236" s="511"/>
      <c r="N236" s="683"/>
      <c r="O236" s="605" t="str">
        <f>'Datos Indirectos'!L287</f>
        <v/>
      </c>
    </row>
    <row r="237" spans="4:15" ht="16.8" customHeight="1" x14ac:dyDescent="0.3">
      <c r="E237" s="685"/>
      <c r="F237" s="513"/>
      <c r="G237" s="496"/>
      <c r="H237" s="683"/>
      <c r="I237" s="605" t="str">
        <f>'Datos Indirectos'!L258</f>
        <v/>
      </c>
      <c r="K237" s="685"/>
      <c r="L237" s="377"/>
      <c r="M237" s="511"/>
      <c r="N237" s="683"/>
      <c r="O237" s="605" t="str">
        <f>'Datos Indirectos'!L288</f>
        <v/>
      </c>
    </row>
    <row r="238" spans="4:15" ht="16.8" customHeight="1" x14ac:dyDescent="0.3">
      <c r="E238" s="685"/>
      <c r="F238" s="513"/>
      <c r="G238" s="496"/>
      <c r="H238" s="683"/>
      <c r="I238" s="605" t="str">
        <f>'Datos Indirectos'!L259</f>
        <v/>
      </c>
      <c r="K238" s="685"/>
      <c r="L238" s="377"/>
      <c r="M238" s="511"/>
      <c r="N238" s="683"/>
      <c r="O238" s="605" t="str">
        <f>'Datos Indirectos'!L289</f>
        <v/>
      </c>
    </row>
    <row r="239" spans="4:15" ht="16.8" customHeight="1" x14ac:dyDescent="0.3">
      <c r="E239" s="685"/>
      <c r="F239" s="513"/>
      <c r="G239" s="496"/>
      <c r="H239" s="683"/>
      <c r="I239" s="605" t="str">
        <f>'Datos Indirectos'!L260</f>
        <v/>
      </c>
      <c r="K239" s="685"/>
      <c r="L239" s="377"/>
      <c r="M239" s="511"/>
      <c r="N239" s="683"/>
      <c r="O239" s="605" t="str">
        <f>'Datos Indirectos'!L290</f>
        <v/>
      </c>
    </row>
    <row r="240" spans="4:15" ht="16.8" customHeight="1" x14ac:dyDescent="0.3">
      <c r="E240" s="685"/>
      <c r="F240" s="513"/>
      <c r="G240" s="496"/>
      <c r="H240" s="683"/>
      <c r="I240" s="605" t="str">
        <f>'Datos Indirectos'!L261</f>
        <v/>
      </c>
      <c r="K240" s="685"/>
      <c r="L240" s="377"/>
      <c r="M240" s="511"/>
      <c r="N240" s="683"/>
      <c r="O240" s="605" t="str">
        <f>'Datos Indirectos'!L291</f>
        <v/>
      </c>
    </row>
    <row r="241" spans="4:17" ht="16.8" customHeight="1" x14ac:dyDescent="0.3">
      <c r="E241" s="685"/>
      <c r="F241" s="513"/>
      <c r="G241" s="496"/>
      <c r="H241" s="683"/>
      <c r="I241" s="605" t="str">
        <f>'Datos Indirectos'!L262</f>
        <v/>
      </c>
      <c r="K241" s="685"/>
      <c r="L241" s="377"/>
      <c r="M241" s="511"/>
      <c r="N241" s="683"/>
      <c r="O241" s="605" t="str">
        <f>'Datos Indirectos'!L292</f>
        <v/>
      </c>
    </row>
    <row r="242" spans="4:17" ht="16.8" customHeight="1" x14ac:dyDescent="0.3">
      <c r="E242" s="685"/>
      <c r="F242" s="513"/>
      <c r="G242" s="496"/>
      <c r="H242" s="683"/>
      <c r="I242" s="605" t="str">
        <f>'Datos Indirectos'!L263</f>
        <v/>
      </c>
      <c r="K242" s="685"/>
      <c r="L242" s="377"/>
      <c r="M242" s="511"/>
      <c r="N242" s="683"/>
      <c r="O242" s="605" t="str">
        <f>'Datos Indirectos'!L293</f>
        <v/>
      </c>
    </row>
    <row r="243" spans="4:17" ht="16.8" customHeight="1" x14ac:dyDescent="0.3">
      <c r="E243" s="685"/>
      <c r="F243" s="513"/>
      <c r="G243" s="496"/>
      <c r="H243" s="683"/>
      <c r="I243" s="605" t="str">
        <f>'Datos Indirectos'!L264</f>
        <v/>
      </c>
      <c r="K243" s="685"/>
      <c r="L243" s="377"/>
      <c r="M243" s="511"/>
      <c r="N243" s="683"/>
      <c r="O243" s="605" t="str">
        <f>'Datos Indirectos'!L294</f>
        <v/>
      </c>
    </row>
    <row r="244" spans="4:17" ht="16.8" customHeight="1" x14ac:dyDescent="0.3">
      <c r="E244" s="685"/>
      <c r="F244" s="513"/>
      <c r="G244" s="496"/>
      <c r="H244" s="683"/>
      <c r="I244" s="605" t="str">
        <f>'Datos Indirectos'!L265</f>
        <v/>
      </c>
      <c r="K244" s="685"/>
      <c r="L244" s="377"/>
      <c r="M244" s="511"/>
      <c r="N244" s="683"/>
      <c r="O244" s="605" t="str">
        <f>'Datos Indirectos'!L295</f>
        <v/>
      </c>
    </row>
    <row r="245" spans="4:17" ht="16.8" customHeight="1" x14ac:dyDescent="0.3">
      <c r="E245" s="685"/>
      <c r="F245" s="513"/>
      <c r="G245" s="496"/>
      <c r="H245" s="683"/>
      <c r="I245" s="605" t="str">
        <f>'Datos Indirectos'!L266</f>
        <v/>
      </c>
      <c r="K245" s="685"/>
      <c r="L245" s="377"/>
      <c r="M245" s="511"/>
      <c r="N245" s="683"/>
      <c r="O245" s="605" t="str">
        <f>'Datos Indirectos'!L296</f>
        <v/>
      </c>
    </row>
    <row r="246" spans="4:17" ht="16.8" customHeight="1" x14ac:dyDescent="0.3">
      <c r="E246" s="685"/>
      <c r="F246" s="513"/>
      <c r="G246" s="496"/>
      <c r="H246" s="683"/>
      <c r="I246" s="605" t="str">
        <f>'Datos Indirectos'!L267</f>
        <v/>
      </c>
      <c r="K246" s="685"/>
      <c r="L246" s="377"/>
      <c r="M246" s="511"/>
      <c r="N246" s="683"/>
      <c r="O246" s="605" t="str">
        <f>'Datos Indirectos'!L297</f>
        <v/>
      </c>
    </row>
    <row r="247" spans="4:17" ht="16.8" customHeight="1" x14ac:dyDescent="0.3">
      <c r="E247" s="685"/>
      <c r="F247" s="513"/>
      <c r="G247" s="496"/>
      <c r="H247" s="683"/>
      <c r="I247" s="605" t="str">
        <f>'Datos Indirectos'!L268</f>
        <v/>
      </c>
      <c r="K247" s="685"/>
      <c r="L247" s="377"/>
      <c r="M247" s="511"/>
      <c r="N247" s="683"/>
      <c r="O247" s="605" t="str">
        <f>'Datos Indirectos'!L298</f>
        <v/>
      </c>
    </row>
    <row r="248" spans="4:17" ht="16.8" customHeight="1" x14ac:dyDescent="0.3">
      <c r="E248" s="685"/>
      <c r="F248" s="513"/>
      <c r="G248" s="496"/>
      <c r="H248" s="683"/>
      <c r="I248" s="605" t="str">
        <f>'Datos Indirectos'!L269</f>
        <v/>
      </c>
      <c r="K248" s="685"/>
      <c r="L248" s="377"/>
      <c r="M248" s="511"/>
      <c r="N248" s="683"/>
      <c r="O248" s="605" t="str">
        <f>'Datos Indirectos'!L299</f>
        <v/>
      </c>
    </row>
    <row r="249" spans="4:17" ht="16.8" customHeight="1" x14ac:dyDescent="0.3">
      <c r="E249" s="685"/>
      <c r="F249" s="513"/>
      <c r="G249" s="496"/>
      <c r="H249" s="683"/>
      <c r="I249" s="605" t="str">
        <f>'Datos Indirectos'!L270</f>
        <v/>
      </c>
      <c r="K249" s="685"/>
      <c r="L249" s="377"/>
      <c r="M249" s="511"/>
      <c r="N249" s="683"/>
      <c r="O249" s="605" t="str">
        <f>'Datos Indirectos'!L300</f>
        <v/>
      </c>
    </row>
    <row r="250" spans="4:17" ht="16.8" customHeight="1" x14ac:dyDescent="0.3">
      <c r="E250" s="685"/>
      <c r="F250" s="513"/>
      <c r="G250" s="496"/>
      <c r="H250" s="683"/>
      <c r="I250" s="605" t="str">
        <f>'Datos Indirectos'!L271</f>
        <v/>
      </c>
      <c r="K250" s="685"/>
      <c r="L250" s="377"/>
      <c r="M250" s="511"/>
      <c r="N250" s="683"/>
      <c r="O250" s="605" t="str">
        <f>'Datos Indirectos'!L301</f>
        <v/>
      </c>
    </row>
    <row r="251" spans="4:17" ht="16.8" customHeight="1" x14ac:dyDescent="0.3">
      <c r="E251" s="685"/>
      <c r="F251" s="513"/>
      <c r="G251" s="496"/>
      <c r="H251" s="683"/>
      <c r="I251" s="605" t="str">
        <f>'Datos Indirectos'!L272</f>
        <v/>
      </c>
      <c r="K251" s="685"/>
      <c r="L251" s="377"/>
      <c r="M251" s="511"/>
      <c r="N251" s="683"/>
      <c r="O251" s="605" t="str">
        <f>'Datos Indirectos'!L302</f>
        <v/>
      </c>
    </row>
    <row r="252" spans="4:17" ht="16.8" customHeight="1" x14ac:dyDescent="0.3">
      <c r="E252" s="685"/>
      <c r="F252" s="513"/>
      <c r="G252" s="497"/>
      <c r="H252" s="683"/>
      <c r="I252" s="605" t="str">
        <f>'Datos Indirectos'!L273</f>
        <v/>
      </c>
      <c r="K252" s="685"/>
      <c r="L252" s="377"/>
      <c r="M252" s="512"/>
      <c r="N252" s="683"/>
      <c r="O252" s="605" t="str">
        <f>'Datos Indirectos'!L303</f>
        <v/>
      </c>
    </row>
    <row r="253" spans="4:17" ht="16.8" customHeight="1" x14ac:dyDescent="0.3">
      <c r="E253" s="350"/>
      <c r="F253" s="351"/>
      <c r="G253" s="351"/>
      <c r="H253" s="351"/>
      <c r="I253" s="606">
        <f>'Datos Indirectos'!L274</f>
        <v>0</v>
      </c>
      <c r="J253" s="351"/>
      <c r="O253" s="606">
        <f>'Datos Indirectos'!L304</f>
        <v>0</v>
      </c>
    </row>
    <row r="254" spans="4:17" ht="16.8" customHeight="1" x14ac:dyDescent="0.3"/>
    <row r="255" spans="4:17" ht="16.8" customHeight="1" x14ac:dyDescent="0.3"/>
    <row r="256" spans="4:17" ht="16.8" customHeight="1" x14ac:dyDescent="0.3">
      <c r="D256" s="769" t="s">
        <v>785</v>
      </c>
      <c r="E256" s="769"/>
      <c r="F256" s="769"/>
      <c r="G256" s="769"/>
      <c r="H256" s="769"/>
      <c r="I256" s="769"/>
      <c r="J256" s="769"/>
      <c r="K256" s="769"/>
      <c r="L256" s="769"/>
      <c r="M256" s="769"/>
      <c r="N256" s="769"/>
      <c r="O256" s="769"/>
      <c r="P256" s="769"/>
      <c r="Q256" s="769"/>
    </row>
    <row r="257" spans="4:17" ht="16.8" customHeight="1" x14ac:dyDescent="0.3"/>
    <row r="258" spans="4:17" ht="16.8" customHeight="1" x14ac:dyDescent="0.3">
      <c r="E258" s="782" t="s">
        <v>1105</v>
      </c>
      <c r="F258" s="782"/>
      <c r="G258" s="782"/>
      <c r="H258" s="782"/>
      <c r="I258" s="782"/>
      <c r="J258" s="782"/>
      <c r="K258" s="782"/>
      <c r="L258" s="782"/>
      <c r="M258" s="782"/>
      <c r="N258" s="782"/>
      <c r="O258" s="782"/>
      <c r="P258" s="782"/>
      <c r="Q258" s="782"/>
    </row>
    <row r="259" spans="4:17" ht="16.8" customHeight="1" x14ac:dyDescent="0.3">
      <c r="E259" s="782"/>
      <c r="F259" s="782"/>
      <c r="G259" s="782"/>
      <c r="H259" s="782"/>
      <c r="I259" s="782"/>
      <c r="J259" s="782"/>
      <c r="K259" s="782"/>
      <c r="L259" s="782"/>
      <c r="M259" s="782"/>
      <c r="N259" s="782"/>
      <c r="O259" s="782"/>
      <c r="P259" s="782"/>
      <c r="Q259" s="782"/>
    </row>
    <row r="260" spans="4:17" ht="10.8" customHeight="1" x14ac:dyDescent="0.3"/>
    <row r="261" spans="4:17" ht="16.8" customHeight="1" x14ac:dyDescent="0.3">
      <c r="E261" s="770" t="s">
        <v>323</v>
      </c>
      <c r="F261" s="774" t="s">
        <v>635</v>
      </c>
      <c r="G261" s="776" t="s">
        <v>205</v>
      </c>
      <c r="H261" s="779"/>
      <c r="I261" s="775" t="s">
        <v>740</v>
      </c>
    </row>
    <row r="262" spans="4:17" ht="16.8" customHeight="1" x14ac:dyDescent="0.3">
      <c r="E262" s="770"/>
      <c r="F262" s="774"/>
      <c r="G262" s="339" t="s">
        <v>26</v>
      </c>
      <c r="H262" s="339" t="s">
        <v>9</v>
      </c>
      <c r="I262" s="775"/>
    </row>
    <row r="263" spans="4:17" ht="16.8" customHeight="1" x14ac:dyDescent="0.3">
      <c r="E263" s="770"/>
      <c r="F263" s="774"/>
      <c r="G263" s="340" t="s">
        <v>547</v>
      </c>
      <c r="H263" s="340" t="s">
        <v>547</v>
      </c>
      <c r="I263" s="775"/>
    </row>
    <row r="264" spans="4:17" ht="24.6" customHeight="1" x14ac:dyDescent="0.3">
      <c r="E264" s="600"/>
      <c r="F264" s="582"/>
      <c r="G264" s="583" t="str">
        <f>Datos!E1034</f>
        <v/>
      </c>
      <c r="H264" s="590"/>
      <c r="I264" s="584" t="str">
        <f>Datos!G1034</f>
        <v/>
      </c>
    </row>
    <row r="265" spans="4:17" ht="26.4" customHeight="1" x14ac:dyDescent="0.3">
      <c r="E265" s="600"/>
      <c r="F265" s="582"/>
      <c r="G265" s="583" t="str">
        <f>Datos!E1035</f>
        <v/>
      </c>
      <c r="H265" s="590"/>
      <c r="I265" s="584" t="str">
        <f>Datos!G1035</f>
        <v/>
      </c>
    </row>
    <row r="266" spans="4:17" ht="16.8" customHeight="1" x14ac:dyDescent="0.3">
      <c r="F266" s="320"/>
      <c r="G266" s="320"/>
      <c r="H266" s="320"/>
      <c r="I266" s="585">
        <f>Datos!G1036</f>
        <v>0</v>
      </c>
    </row>
    <row r="267" spans="4:17" ht="16.8" customHeight="1" x14ac:dyDescent="0.3">
      <c r="E267" s="350" t="s">
        <v>950</v>
      </c>
      <c r="F267" s="320"/>
      <c r="G267" s="320"/>
      <c r="H267" s="320"/>
      <c r="I267" s="320"/>
      <c r="J267" s="321"/>
    </row>
    <row r="268" spans="4:17" ht="16.8" customHeight="1" x14ac:dyDescent="0.3">
      <c r="E268" s="350"/>
      <c r="F268" s="320"/>
      <c r="G268" s="320"/>
      <c r="H268" s="320"/>
      <c r="I268" s="320"/>
      <c r="J268" s="321"/>
    </row>
    <row r="269" spans="4:17" ht="16.8" customHeight="1" x14ac:dyDescent="0.3">
      <c r="D269" s="769" t="s">
        <v>794</v>
      </c>
      <c r="E269" s="769"/>
      <c r="F269" s="769"/>
      <c r="G269" s="769"/>
      <c r="H269" s="769"/>
      <c r="I269" s="769"/>
      <c r="J269" s="769"/>
      <c r="K269" s="769"/>
      <c r="L269" s="769"/>
      <c r="M269" s="769"/>
      <c r="N269" s="769"/>
      <c r="O269" s="769"/>
      <c r="P269" s="769"/>
      <c r="Q269" s="769"/>
    </row>
    <row r="270" spans="4:17" ht="16.8" customHeight="1" x14ac:dyDescent="0.3"/>
    <row r="271" spans="4:17" ht="32.4" customHeight="1" x14ac:dyDescent="0.3">
      <c r="E271" s="781" t="s">
        <v>1111</v>
      </c>
      <c r="F271" s="781"/>
      <c r="G271" s="781"/>
      <c r="H271" s="781"/>
      <c r="I271" s="781"/>
      <c r="J271" s="781"/>
      <c r="K271" s="781"/>
      <c r="L271" s="781"/>
      <c r="M271" s="781"/>
      <c r="N271" s="781"/>
      <c r="O271" s="781"/>
      <c r="P271" s="781"/>
      <c r="Q271" s="781"/>
    </row>
    <row r="272" spans="4:17" ht="16.8" customHeight="1" x14ac:dyDescent="0.3">
      <c r="E272" s="317"/>
      <c r="F272" s="313"/>
      <c r="G272" s="313"/>
      <c r="H272" s="313"/>
      <c r="I272" s="313"/>
      <c r="J272" s="313"/>
      <c r="K272" s="313"/>
    </row>
    <row r="273" spans="3:17" ht="10.8" customHeight="1" x14ac:dyDescent="0.3">
      <c r="C273" s="290"/>
    </row>
    <row r="274" spans="3:17" ht="16.8" customHeight="1" x14ac:dyDescent="0.3">
      <c r="C274" s="290"/>
      <c r="E274" s="770" t="s">
        <v>323</v>
      </c>
      <c r="F274" s="774" t="s">
        <v>635</v>
      </c>
      <c r="G274" s="776" t="s">
        <v>205</v>
      </c>
      <c r="H274" s="779"/>
      <c r="I274" s="775" t="s">
        <v>740</v>
      </c>
    </row>
    <row r="275" spans="3:17" ht="16.8" customHeight="1" x14ac:dyDescent="0.3">
      <c r="C275" s="290"/>
      <c r="E275" s="770"/>
      <c r="F275" s="774"/>
      <c r="G275" s="339" t="s">
        <v>26</v>
      </c>
      <c r="H275" s="339" t="s">
        <v>9</v>
      </c>
      <c r="I275" s="775"/>
    </row>
    <row r="276" spans="3:17" ht="16.8" customHeight="1" x14ac:dyDescent="0.3">
      <c r="C276" s="290"/>
      <c r="E276" s="770"/>
      <c r="F276" s="774"/>
      <c r="G276" s="340" t="s">
        <v>547</v>
      </c>
      <c r="H276" s="340" t="s">
        <v>547</v>
      </c>
      <c r="I276" s="775"/>
    </row>
    <row r="277" spans="3:17" ht="16.8" customHeight="1" x14ac:dyDescent="0.3">
      <c r="C277" s="290"/>
      <c r="E277" s="600"/>
      <c r="F277" s="582"/>
      <c r="G277" s="583" t="str">
        <f>Datos!K1034</f>
        <v/>
      </c>
      <c r="H277" s="590"/>
      <c r="I277" s="584" t="str">
        <f>Datos!M1034</f>
        <v/>
      </c>
    </row>
    <row r="278" spans="3:17" ht="16.8" customHeight="1" x14ac:dyDescent="0.3">
      <c r="C278" s="290"/>
      <c r="F278" s="320"/>
      <c r="G278" s="320"/>
      <c r="H278" s="320"/>
      <c r="I278" s="585">
        <f>Datos!M1035</f>
        <v>0</v>
      </c>
    </row>
    <row r="279" spans="3:17" ht="16.8" customHeight="1" x14ac:dyDescent="0.3">
      <c r="C279" s="290"/>
      <c r="E279" s="350" t="s">
        <v>937</v>
      </c>
      <c r="F279" s="320"/>
      <c r="G279" s="320"/>
      <c r="H279" s="320"/>
      <c r="I279" s="320"/>
      <c r="J279" s="321"/>
    </row>
    <row r="280" spans="3:17" ht="16.8" customHeight="1" x14ac:dyDescent="0.3">
      <c r="C280" s="290"/>
      <c r="E280" s="350"/>
      <c r="F280" s="320"/>
      <c r="G280" s="320"/>
      <c r="H280" s="320"/>
      <c r="I280" s="320"/>
      <c r="J280" s="321"/>
    </row>
    <row r="281" spans="3:17" ht="16.8" customHeight="1" x14ac:dyDescent="0.3">
      <c r="C281" s="290"/>
    </row>
    <row r="282" spans="3:17" ht="16.8" customHeight="1" x14ac:dyDescent="0.3">
      <c r="C282" s="290"/>
      <c r="D282" s="769" t="s">
        <v>786</v>
      </c>
      <c r="E282" s="769"/>
      <c r="F282" s="769"/>
      <c r="G282" s="769"/>
      <c r="H282" s="769"/>
      <c r="I282" s="769"/>
      <c r="J282" s="769"/>
      <c r="K282" s="769"/>
      <c r="L282" s="769"/>
      <c r="M282" s="769"/>
      <c r="N282" s="769"/>
      <c r="O282" s="769"/>
      <c r="P282" s="769"/>
      <c r="Q282" s="769"/>
    </row>
    <row r="283" spans="3:17" ht="16.8" customHeight="1" x14ac:dyDescent="0.3">
      <c r="C283" s="290"/>
    </row>
    <row r="284" spans="3:17" ht="16.8" customHeight="1" x14ac:dyDescent="0.3">
      <c r="C284" s="290"/>
      <c r="E284" s="334" t="s">
        <v>783</v>
      </c>
    </row>
    <row r="285" spans="3:17" ht="16.8" customHeight="1" x14ac:dyDescent="0.3">
      <c r="C285" s="290"/>
    </row>
    <row r="286" spans="3:17" ht="16.8" customHeight="1" x14ac:dyDescent="0.3">
      <c r="C286" s="290"/>
      <c r="E286" s="781" t="s">
        <v>951</v>
      </c>
      <c r="F286" s="781"/>
      <c r="G286" s="781"/>
      <c r="H286" s="781"/>
      <c r="I286" s="781"/>
      <c r="J286" s="781"/>
      <c r="K286" s="781"/>
      <c r="L286" s="781"/>
      <c r="M286" s="781"/>
      <c r="N286" s="781"/>
      <c r="O286" s="781"/>
      <c r="P286" s="781"/>
      <c r="Q286" s="781"/>
    </row>
    <row r="287" spans="3:17" ht="16.8" customHeight="1" x14ac:dyDescent="0.3">
      <c r="C287" s="290"/>
      <c r="E287" s="781"/>
      <c r="F287" s="781"/>
      <c r="G287" s="781"/>
      <c r="H287" s="781"/>
      <c r="I287" s="781"/>
      <c r="J287" s="781"/>
      <c r="K287" s="781"/>
      <c r="L287" s="781"/>
      <c r="M287" s="781"/>
      <c r="N287" s="781"/>
      <c r="O287" s="781"/>
      <c r="P287" s="781"/>
      <c r="Q287" s="781"/>
    </row>
    <row r="288" spans="3:17" ht="16.8" customHeight="1" x14ac:dyDescent="0.3">
      <c r="C288" s="290"/>
      <c r="E288" s="334"/>
      <c r="J288" s="325"/>
      <c r="O288" s="324"/>
    </row>
    <row r="289" spans="3:14" ht="16.8" customHeight="1" x14ac:dyDescent="0.3">
      <c r="C289" s="290"/>
      <c r="E289" s="330" t="s">
        <v>945</v>
      </c>
      <c r="G289" s="331"/>
      <c r="L289" s="289"/>
      <c r="N289" s="325"/>
    </row>
    <row r="290" spans="3:14" ht="16.8" customHeight="1" x14ac:dyDescent="0.3">
      <c r="C290" s="290"/>
      <c r="E290" s="318"/>
      <c r="F290" s="318"/>
      <c r="G290" s="354"/>
      <c r="H290" s="318"/>
      <c r="I290" s="318"/>
      <c r="L290" s="289"/>
      <c r="N290" s="324"/>
    </row>
    <row r="291" spans="3:14" ht="16.8" customHeight="1" x14ac:dyDescent="0.3">
      <c r="C291" s="290"/>
      <c r="E291" s="770" t="s">
        <v>323</v>
      </c>
      <c r="F291" s="773" t="s">
        <v>803</v>
      </c>
      <c r="G291" s="774" t="s">
        <v>581</v>
      </c>
      <c r="H291" s="774" t="s">
        <v>132</v>
      </c>
      <c r="I291" s="834" t="s">
        <v>977</v>
      </c>
      <c r="J291" s="775" t="s">
        <v>740</v>
      </c>
      <c r="K291" s="289"/>
    </row>
    <row r="292" spans="3:14" ht="27" customHeight="1" x14ac:dyDescent="0.3">
      <c r="C292" s="290"/>
      <c r="E292" s="770"/>
      <c r="F292" s="773"/>
      <c r="G292" s="774"/>
      <c r="H292" s="774"/>
      <c r="I292" s="834"/>
      <c r="J292" s="775"/>
      <c r="K292" s="289"/>
    </row>
    <row r="293" spans="3:14" ht="16.8" customHeight="1" x14ac:dyDescent="0.3">
      <c r="C293" s="290"/>
      <c r="E293" s="595"/>
      <c r="F293" s="607"/>
      <c r="G293" s="597"/>
      <c r="H293" s="596"/>
      <c r="I293" s="583" t="str">
        <f>Datos!H1087</f>
        <v/>
      </c>
      <c r="J293" s="584" t="str">
        <f>Datos!I1087</f>
        <v/>
      </c>
      <c r="K293" s="312"/>
    </row>
    <row r="294" spans="3:14" ht="16.8" customHeight="1" x14ac:dyDescent="0.3">
      <c r="C294" s="290"/>
      <c r="E294" s="598"/>
      <c r="F294" s="607"/>
      <c r="G294" s="597"/>
      <c r="H294" s="596"/>
      <c r="I294" s="583" t="str">
        <f>Datos!H1088</f>
        <v/>
      </c>
      <c r="J294" s="584" t="str">
        <f>Datos!I1088</f>
        <v/>
      </c>
      <c r="L294" s="319"/>
    </row>
    <row r="295" spans="3:14" ht="16.8" customHeight="1" x14ac:dyDescent="0.3">
      <c r="C295" s="290"/>
      <c r="E295" s="598"/>
      <c r="F295" s="607"/>
      <c r="G295" s="597"/>
      <c r="H295" s="596"/>
      <c r="I295" s="583" t="str">
        <f>Datos!H1089</f>
        <v/>
      </c>
      <c r="J295" s="584" t="str">
        <f>Datos!I1089</f>
        <v/>
      </c>
      <c r="L295" s="319"/>
    </row>
    <row r="296" spans="3:14" ht="16.8" customHeight="1" x14ac:dyDescent="0.3">
      <c r="C296" s="290"/>
      <c r="E296" s="598"/>
      <c r="F296" s="607"/>
      <c r="G296" s="597"/>
      <c r="H296" s="607"/>
      <c r="I296" s="583" t="str">
        <f>Datos!H1090</f>
        <v/>
      </c>
      <c r="J296" s="584" t="str">
        <f>Datos!I1090</f>
        <v/>
      </c>
    </row>
    <row r="297" spans="3:14" ht="16.8" customHeight="1" x14ac:dyDescent="0.3">
      <c r="C297" s="290"/>
      <c r="E297" s="598"/>
      <c r="F297" s="607"/>
      <c r="G297" s="597"/>
      <c r="H297" s="607"/>
      <c r="I297" s="583" t="str">
        <f>Datos!H1091</f>
        <v/>
      </c>
      <c r="J297" s="584" t="str">
        <f>Datos!I1091</f>
        <v/>
      </c>
      <c r="L297" s="295"/>
    </row>
    <row r="298" spans="3:14" ht="16.8" customHeight="1" x14ac:dyDescent="0.3">
      <c r="C298" s="290"/>
      <c r="E298" s="598"/>
      <c r="F298" s="607"/>
      <c r="G298" s="597"/>
      <c r="H298" s="607"/>
      <c r="I298" s="583" t="str">
        <f>Datos!H1092</f>
        <v/>
      </c>
      <c r="J298" s="584" t="str">
        <f>Datos!I1092</f>
        <v/>
      </c>
    </row>
    <row r="299" spans="3:14" ht="16.8" customHeight="1" x14ac:dyDescent="0.3">
      <c r="C299" s="290"/>
      <c r="E299" s="598"/>
      <c r="F299" s="607"/>
      <c r="G299" s="597"/>
      <c r="H299" s="607"/>
      <c r="I299" s="583" t="str">
        <f>Datos!H1093</f>
        <v/>
      </c>
      <c r="J299" s="584" t="str">
        <f>Datos!I1093</f>
        <v/>
      </c>
    </row>
    <row r="300" spans="3:14" ht="16.8" customHeight="1" x14ac:dyDescent="0.3">
      <c r="C300" s="290"/>
      <c r="E300" s="598"/>
      <c r="F300" s="607"/>
      <c r="G300" s="597"/>
      <c r="H300" s="607"/>
      <c r="I300" s="583" t="str">
        <f>Datos!H1094</f>
        <v/>
      </c>
      <c r="J300" s="584" t="str">
        <f>Datos!I1094</f>
        <v/>
      </c>
    </row>
    <row r="301" spans="3:14" ht="16.8" customHeight="1" x14ac:dyDescent="0.3">
      <c r="C301" s="290"/>
      <c r="E301" s="598"/>
      <c r="F301" s="607"/>
      <c r="G301" s="597"/>
      <c r="H301" s="607"/>
      <c r="I301" s="583" t="str">
        <f>Datos!H1095</f>
        <v/>
      </c>
      <c r="J301" s="584" t="str">
        <f>Datos!I1095</f>
        <v/>
      </c>
    </row>
    <row r="302" spans="3:14" ht="16.8" customHeight="1" x14ac:dyDescent="0.3">
      <c r="C302" s="290"/>
      <c r="E302" s="599"/>
      <c r="F302" s="607"/>
      <c r="G302" s="597"/>
      <c r="H302" s="607"/>
      <c r="I302" s="583" t="str">
        <f>Datos!H1096</f>
        <v/>
      </c>
      <c r="J302" s="584" t="str">
        <f>Datos!I1096</f>
        <v/>
      </c>
    </row>
    <row r="303" spans="3:14" ht="16.8" customHeight="1" x14ac:dyDescent="0.3">
      <c r="C303" s="290"/>
      <c r="F303" s="320"/>
      <c r="G303" s="355"/>
      <c r="H303" s="320"/>
      <c r="I303" s="320"/>
      <c r="J303" s="572">
        <f>Datos!I1097</f>
        <v>0</v>
      </c>
    </row>
    <row r="304" spans="3:14" ht="16.8" customHeight="1" x14ac:dyDescent="0.3">
      <c r="C304" s="290"/>
      <c r="E304" s="772" t="s">
        <v>804</v>
      </c>
      <c r="F304" s="772"/>
      <c r="G304" s="772"/>
      <c r="H304" s="772"/>
      <c r="I304" s="772"/>
      <c r="J304" s="772"/>
      <c r="K304" s="772"/>
    </row>
    <row r="305" spans="3:12" ht="16.8" customHeight="1" x14ac:dyDescent="0.3">
      <c r="C305" s="290"/>
      <c r="E305" s="772"/>
      <c r="F305" s="772"/>
      <c r="G305" s="772"/>
      <c r="H305" s="772"/>
      <c r="I305" s="772"/>
      <c r="J305" s="772"/>
      <c r="K305" s="772"/>
    </row>
    <row r="306" spans="3:12" ht="16.8" customHeight="1" x14ac:dyDescent="0.3">
      <c r="C306" s="290"/>
      <c r="E306" s="330" t="s">
        <v>948</v>
      </c>
      <c r="F306" s="321"/>
      <c r="G306" s="355"/>
      <c r="H306" s="321"/>
      <c r="I306" s="321"/>
      <c r="J306" s="321"/>
      <c r="K306" s="321"/>
    </row>
    <row r="307" spans="3:12" ht="16.8" customHeight="1" x14ac:dyDescent="0.3">
      <c r="C307" s="290"/>
      <c r="E307" s="321"/>
      <c r="F307" s="321"/>
      <c r="G307" s="355"/>
      <c r="H307" s="321"/>
      <c r="I307" s="321"/>
      <c r="J307" s="321"/>
      <c r="K307" s="321"/>
    </row>
    <row r="308" spans="3:12" ht="41.4" customHeight="1" x14ac:dyDescent="0.3">
      <c r="C308" s="290"/>
      <c r="E308" s="770" t="s">
        <v>323</v>
      </c>
      <c r="F308" s="773" t="s">
        <v>944</v>
      </c>
      <c r="G308" s="774" t="s">
        <v>805</v>
      </c>
      <c r="H308" s="774" t="s">
        <v>586</v>
      </c>
      <c r="I308" s="774" t="s">
        <v>806</v>
      </c>
      <c r="J308" s="774" t="s">
        <v>947</v>
      </c>
      <c r="K308" s="834" t="s">
        <v>977</v>
      </c>
      <c r="L308" s="775" t="s">
        <v>740</v>
      </c>
    </row>
    <row r="309" spans="3:12" ht="16.8" customHeight="1" x14ac:dyDescent="0.3">
      <c r="C309" s="290"/>
      <c r="E309" s="770"/>
      <c r="F309" s="773"/>
      <c r="G309" s="774"/>
      <c r="H309" s="774"/>
      <c r="I309" s="774"/>
      <c r="J309" s="774"/>
      <c r="K309" s="834"/>
      <c r="L309" s="775"/>
    </row>
    <row r="310" spans="3:12" ht="16.8" customHeight="1" x14ac:dyDescent="0.3">
      <c r="C310" s="290"/>
      <c r="E310" s="600"/>
      <c r="F310" s="559"/>
      <c r="G310" s="601"/>
      <c r="H310" s="601"/>
      <c r="I310" s="602"/>
      <c r="J310" s="608">
        <f>Datos!Q1087</f>
        <v>0</v>
      </c>
      <c r="K310" s="583" t="str">
        <f>Datos!R1087</f>
        <v/>
      </c>
      <c r="L310" s="584" t="str">
        <f>Datos!S1087</f>
        <v/>
      </c>
    </row>
    <row r="311" spans="3:12" ht="16.8" customHeight="1" x14ac:dyDescent="0.3">
      <c r="C311" s="290"/>
      <c r="E311" s="603"/>
      <c r="F311" s="559"/>
      <c r="G311" s="601"/>
      <c r="H311" s="601"/>
      <c r="I311" s="602"/>
      <c r="J311" s="608">
        <f>Datos!Q1088</f>
        <v>0</v>
      </c>
      <c r="K311" s="583" t="str">
        <f>Datos!R1088</f>
        <v/>
      </c>
      <c r="L311" s="584" t="str">
        <f>Datos!S1088</f>
        <v/>
      </c>
    </row>
    <row r="312" spans="3:12" ht="16.8" customHeight="1" x14ac:dyDescent="0.3">
      <c r="C312" s="290"/>
      <c r="E312" s="603"/>
      <c r="F312" s="559"/>
      <c r="G312" s="601"/>
      <c r="H312" s="601"/>
      <c r="I312" s="602"/>
      <c r="J312" s="608">
        <f>Datos!Q1089</f>
        <v>0</v>
      </c>
      <c r="K312" s="583" t="str">
        <f>Datos!R1089</f>
        <v/>
      </c>
      <c r="L312" s="584" t="str">
        <f>Datos!S1089</f>
        <v/>
      </c>
    </row>
    <row r="313" spans="3:12" ht="16.8" customHeight="1" x14ac:dyDescent="0.3">
      <c r="C313" s="290"/>
      <c r="E313" s="603"/>
      <c r="F313" s="559"/>
      <c r="G313" s="601"/>
      <c r="H313" s="601"/>
      <c r="I313" s="602"/>
      <c r="J313" s="608">
        <f>Datos!Q1090</f>
        <v>0</v>
      </c>
      <c r="K313" s="583" t="str">
        <f>Datos!R1090</f>
        <v/>
      </c>
      <c r="L313" s="584" t="str">
        <f>Datos!S1090</f>
        <v/>
      </c>
    </row>
    <row r="314" spans="3:12" ht="16.8" customHeight="1" x14ac:dyDescent="0.3">
      <c r="C314" s="290"/>
      <c r="E314" s="603"/>
      <c r="F314" s="559"/>
      <c r="G314" s="601"/>
      <c r="H314" s="601"/>
      <c r="I314" s="602"/>
      <c r="J314" s="608">
        <f>Datos!Q1091</f>
        <v>0</v>
      </c>
      <c r="K314" s="583" t="str">
        <f>Datos!R1091</f>
        <v/>
      </c>
      <c r="L314" s="584" t="str">
        <f>Datos!S1091</f>
        <v/>
      </c>
    </row>
    <row r="315" spans="3:12" ht="16.8" customHeight="1" x14ac:dyDescent="0.3">
      <c r="C315" s="290"/>
      <c r="E315" s="603"/>
      <c r="F315" s="559"/>
      <c r="G315" s="601"/>
      <c r="H315" s="601"/>
      <c r="I315" s="602"/>
      <c r="J315" s="608">
        <f>Datos!Q1092</f>
        <v>0</v>
      </c>
      <c r="K315" s="583" t="str">
        <f>Datos!R1092</f>
        <v/>
      </c>
      <c r="L315" s="584" t="str">
        <f>Datos!S1092</f>
        <v/>
      </c>
    </row>
    <row r="316" spans="3:12" ht="16.8" customHeight="1" x14ac:dyDescent="0.3">
      <c r="C316" s="290"/>
      <c r="E316" s="603"/>
      <c r="F316" s="559"/>
      <c r="G316" s="601"/>
      <c r="H316" s="601"/>
      <c r="I316" s="602"/>
      <c r="J316" s="608">
        <f>Datos!Q1093</f>
        <v>0</v>
      </c>
      <c r="K316" s="583" t="str">
        <f>Datos!R1093</f>
        <v/>
      </c>
      <c r="L316" s="584" t="str">
        <f>Datos!S1093</f>
        <v/>
      </c>
    </row>
    <row r="317" spans="3:12" ht="16.8" customHeight="1" x14ac:dyDescent="0.3">
      <c r="C317" s="290"/>
      <c r="E317" s="603"/>
      <c r="F317" s="559"/>
      <c r="G317" s="601"/>
      <c r="H317" s="601"/>
      <c r="I317" s="602"/>
      <c r="J317" s="608">
        <f>Datos!Q1094</f>
        <v>0</v>
      </c>
      <c r="K317" s="583" t="str">
        <f>Datos!R1094</f>
        <v/>
      </c>
      <c r="L317" s="584" t="str">
        <f>Datos!S1094</f>
        <v/>
      </c>
    </row>
    <row r="318" spans="3:12" ht="16.8" customHeight="1" x14ac:dyDescent="0.3">
      <c r="C318" s="290"/>
      <c r="E318" s="603"/>
      <c r="F318" s="559"/>
      <c r="G318" s="601"/>
      <c r="H318" s="601"/>
      <c r="I318" s="602"/>
      <c r="J318" s="608">
        <f>Datos!Q1095</f>
        <v>0</v>
      </c>
      <c r="K318" s="583" t="str">
        <f>Datos!R1095</f>
        <v/>
      </c>
      <c r="L318" s="584" t="str">
        <f>Datos!S1095</f>
        <v/>
      </c>
    </row>
    <row r="319" spans="3:12" ht="16.8" customHeight="1" x14ac:dyDescent="0.3">
      <c r="C319" s="290"/>
      <c r="E319" s="604"/>
      <c r="F319" s="559"/>
      <c r="G319" s="601"/>
      <c r="H319" s="601"/>
      <c r="I319" s="602"/>
      <c r="J319" s="608">
        <f>Datos!Q1096</f>
        <v>0</v>
      </c>
      <c r="K319" s="583" t="str">
        <f>Datos!R1096</f>
        <v/>
      </c>
      <c r="L319" s="584" t="str">
        <f>Datos!S1096</f>
        <v/>
      </c>
    </row>
    <row r="320" spans="3:12" ht="16.8" customHeight="1" x14ac:dyDescent="0.3">
      <c r="C320" s="290"/>
      <c r="F320" s="320"/>
      <c r="G320" s="331"/>
      <c r="L320" s="572">
        <f>Datos!S1097</f>
        <v>0</v>
      </c>
    </row>
    <row r="321" spans="3:11" ht="16.8" customHeight="1" x14ac:dyDescent="0.3">
      <c r="C321" s="290"/>
      <c r="E321" s="772" t="s">
        <v>804</v>
      </c>
      <c r="F321" s="772"/>
      <c r="G321" s="772"/>
      <c r="H321" s="772"/>
      <c r="I321" s="772"/>
      <c r="J321" s="772"/>
      <c r="K321" s="772"/>
    </row>
    <row r="322" spans="3:11" ht="16.8" customHeight="1" x14ac:dyDescent="0.3">
      <c r="C322" s="290"/>
      <c r="E322" s="772" t="s">
        <v>807</v>
      </c>
      <c r="F322" s="772"/>
      <c r="G322" s="772"/>
      <c r="H322" s="772"/>
      <c r="I322" s="772"/>
      <c r="J322" s="772"/>
      <c r="K322" s="772"/>
    </row>
    <row r="323" spans="3:11" ht="16.8" customHeight="1" x14ac:dyDescent="0.3">
      <c r="C323" s="290"/>
      <c r="E323" s="772"/>
      <c r="F323" s="772"/>
      <c r="G323" s="772"/>
      <c r="H323" s="772"/>
      <c r="I323" s="772"/>
      <c r="J323" s="772"/>
      <c r="K323" s="772"/>
    </row>
    <row r="324" spans="3:11" ht="16.8" customHeight="1" x14ac:dyDescent="0.3">
      <c r="C324" s="290"/>
    </row>
    <row r="325" spans="3:11" ht="16.8" customHeight="1" x14ac:dyDescent="0.3">
      <c r="C325" s="290"/>
    </row>
    <row r="326" spans="3:11" ht="16.8" customHeight="1" x14ac:dyDescent="0.3">
      <c r="C326" s="290"/>
    </row>
    <row r="327" spans="3:11" ht="16.8" customHeight="1" x14ac:dyDescent="0.3">
      <c r="C327" s="290"/>
    </row>
    <row r="328" spans="3:11" ht="16.8" customHeight="1" x14ac:dyDescent="0.3">
      <c r="C328" s="290"/>
    </row>
    <row r="329" spans="3:11" ht="16.8" customHeight="1" x14ac:dyDescent="0.3">
      <c r="C329" s="290"/>
    </row>
    <row r="330" spans="3:11" ht="16.8" customHeight="1" x14ac:dyDescent="0.3">
      <c r="C330" s="290"/>
    </row>
    <row r="331" spans="3:11" ht="16.8" customHeight="1" x14ac:dyDescent="0.3">
      <c r="C331" s="290"/>
    </row>
    <row r="332" spans="3:11" ht="16.8" customHeight="1" x14ac:dyDescent="0.3">
      <c r="C332" s="290"/>
    </row>
    <row r="333" spans="3:11" ht="16.8" customHeight="1" x14ac:dyDescent="0.3">
      <c r="C333" s="290"/>
    </row>
    <row r="334" spans="3:11" ht="16.8" customHeight="1" x14ac:dyDescent="0.3">
      <c r="C334" s="290"/>
    </row>
    <row r="335" spans="3:11" ht="16.8" customHeight="1" x14ac:dyDescent="0.3">
      <c r="C335" s="290"/>
    </row>
    <row r="336" spans="3:11" ht="16.8" customHeight="1" x14ac:dyDescent="0.3">
      <c r="C336" s="290"/>
    </row>
    <row r="337" spans="3:3" ht="16.8" customHeight="1" x14ac:dyDescent="0.3">
      <c r="C337" s="290"/>
    </row>
    <row r="338" spans="3:3" ht="16.8" customHeight="1" x14ac:dyDescent="0.3">
      <c r="C338" s="290"/>
    </row>
    <row r="339" spans="3:3" ht="16.8" customHeight="1" x14ac:dyDescent="0.3">
      <c r="C339" s="290"/>
    </row>
    <row r="340" spans="3:3" ht="16.8" customHeight="1" x14ac:dyDescent="0.3">
      <c r="C340" s="290"/>
    </row>
    <row r="341" spans="3:3" ht="16.8" customHeight="1" x14ac:dyDescent="0.3">
      <c r="C341" s="290"/>
    </row>
    <row r="342" spans="3:3" ht="16.8" customHeight="1" x14ac:dyDescent="0.3">
      <c r="C342" s="290"/>
    </row>
    <row r="343" spans="3:3" ht="16.8" customHeight="1" x14ac:dyDescent="0.3">
      <c r="C343" s="290"/>
    </row>
    <row r="344" spans="3:3" ht="16.8" customHeight="1" x14ac:dyDescent="0.3">
      <c r="C344" s="290"/>
    </row>
    <row r="345" spans="3:3" ht="16.8" customHeight="1" x14ac:dyDescent="0.3">
      <c r="C345" s="290"/>
    </row>
    <row r="346" spans="3:3" ht="16.8" customHeight="1" x14ac:dyDescent="0.3">
      <c r="C346" s="290"/>
    </row>
    <row r="347" spans="3:3" ht="16.8" customHeight="1" x14ac:dyDescent="0.3">
      <c r="C347" s="290"/>
    </row>
    <row r="348" spans="3:3" ht="16.8" customHeight="1" x14ac:dyDescent="0.3">
      <c r="C348" s="290"/>
    </row>
    <row r="349" spans="3:3" ht="16.8" customHeight="1" x14ac:dyDescent="0.3">
      <c r="C349" s="290"/>
    </row>
    <row r="350" spans="3:3" ht="16.8" customHeight="1" x14ac:dyDescent="0.3">
      <c r="C350" s="290"/>
    </row>
    <row r="351" spans="3:3" ht="16.8" customHeight="1" x14ac:dyDescent="0.3">
      <c r="C351" s="290"/>
    </row>
    <row r="352" spans="3:3" ht="16.8" customHeight="1" x14ac:dyDescent="0.3">
      <c r="C352" s="290"/>
    </row>
    <row r="353" spans="3:3" ht="16.8" customHeight="1" x14ac:dyDescent="0.3">
      <c r="C353" s="290"/>
    </row>
    <row r="354" spans="3:3" ht="16.8" customHeight="1" x14ac:dyDescent="0.3">
      <c r="C354" s="290"/>
    </row>
    <row r="355" spans="3:3" ht="16.8" customHeight="1" x14ac:dyDescent="0.3">
      <c r="C355" s="290"/>
    </row>
    <row r="356" spans="3:3" ht="16.8" customHeight="1" x14ac:dyDescent="0.3">
      <c r="C356" s="290"/>
    </row>
    <row r="357" spans="3:3" ht="16.8" customHeight="1" x14ac:dyDescent="0.3">
      <c r="C357" s="290"/>
    </row>
    <row r="358" spans="3:3" ht="16.8" customHeight="1" x14ac:dyDescent="0.3">
      <c r="C358" s="290"/>
    </row>
    <row r="359" spans="3:3" ht="16.8" customHeight="1" x14ac:dyDescent="0.3">
      <c r="C359" s="290"/>
    </row>
    <row r="360" spans="3:3" ht="16.8" customHeight="1" x14ac:dyDescent="0.3">
      <c r="C360" s="290"/>
    </row>
    <row r="361" spans="3:3" ht="16.8" customHeight="1" x14ac:dyDescent="0.3">
      <c r="C361" s="290"/>
    </row>
    <row r="362" spans="3:3" ht="16.8" customHeight="1" x14ac:dyDescent="0.3">
      <c r="C362" s="290"/>
    </row>
    <row r="363" spans="3:3" ht="16.8" customHeight="1" x14ac:dyDescent="0.3">
      <c r="C363" s="290"/>
    </row>
    <row r="364" spans="3:3" ht="16.8" customHeight="1" x14ac:dyDescent="0.3">
      <c r="C364" s="290"/>
    </row>
    <row r="365" spans="3:3" ht="16.8" customHeight="1" x14ac:dyDescent="0.3">
      <c r="C365" s="290"/>
    </row>
    <row r="366" spans="3:3" ht="16.8" customHeight="1" x14ac:dyDescent="0.3">
      <c r="C366" s="290"/>
    </row>
    <row r="367" spans="3:3" ht="16.8" customHeight="1" x14ac:dyDescent="0.3">
      <c r="C367" s="290"/>
    </row>
    <row r="368" spans="3:3" ht="16.8" customHeight="1" x14ac:dyDescent="0.3">
      <c r="C368" s="290"/>
    </row>
    <row r="369" spans="3:3" ht="16.8" customHeight="1" x14ac:dyDescent="0.3">
      <c r="C369" s="290"/>
    </row>
    <row r="370" spans="3:3" ht="16.8" customHeight="1" x14ac:dyDescent="0.3">
      <c r="C370" s="290"/>
    </row>
    <row r="371" spans="3:3" ht="16.8" customHeight="1" x14ac:dyDescent="0.3">
      <c r="C371" s="290"/>
    </row>
    <row r="372" spans="3:3" ht="16.8" customHeight="1" x14ac:dyDescent="0.3">
      <c r="C372" s="290"/>
    </row>
    <row r="373" spans="3:3" ht="16.8" customHeight="1" x14ac:dyDescent="0.3">
      <c r="C373" s="290"/>
    </row>
    <row r="374" spans="3:3" ht="16.8" customHeight="1" x14ac:dyDescent="0.3">
      <c r="C374" s="290"/>
    </row>
    <row r="375" spans="3:3" ht="16.8" customHeight="1" x14ac:dyDescent="0.3">
      <c r="C375" s="290"/>
    </row>
    <row r="376" spans="3:3" ht="16.8" customHeight="1" x14ac:dyDescent="0.3">
      <c r="C376" s="290"/>
    </row>
    <row r="377" spans="3:3" ht="16.8" customHeight="1" x14ac:dyDescent="0.3">
      <c r="C377" s="290"/>
    </row>
    <row r="378" spans="3:3" ht="16.8" customHeight="1" x14ac:dyDescent="0.3">
      <c r="C378" s="290"/>
    </row>
    <row r="379" spans="3:3" ht="16.8" customHeight="1" x14ac:dyDescent="0.3">
      <c r="C379" s="290"/>
    </row>
    <row r="380" spans="3:3" ht="16.8" customHeight="1" x14ac:dyDescent="0.3">
      <c r="C380" s="290"/>
    </row>
    <row r="381" spans="3:3" ht="16.8" customHeight="1" x14ac:dyDescent="0.3">
      <c r="C381" s="290"/>
    </row>
    <row r="382" spans="3:3" ht="16.8" customHeight="1" x14ac:dyDescent="0.3">
      <c r="C382" s="290"/>
    </row>
    <row r="383" spans="3:3" ht="16.8" customHeight="1" x14ac:dyDescent="0.3">
      <c r="C383" s="290"/>
    </row>
    <row r="384" spans="3:3" ht="16.8" customHeight="1" x14ac:dyDescent="0.3">
      <c r="C384" s="290"/>
    </row>
    <row r="385" spans="3:3" ht="16.8" customHeight="1" x14ac:dyDescent="0.3">
      <c r="C385" s="290"/>
    </row>
    <row r="386" spans="3:3" ht="16.8" customHeight="1" x14ac:dyDescent="0.3">
      <c r="C386" s="290"/>
    </row>
    <row r="387" spans="3:3" ht="16.8" customHeight="1" x14ac:dyDescent="0.3">
      <c r="C387" s="290"/>
    </row>
    <row r="388" spans="3:3" ht="16.8" customHeight="1" x14ac:dyDescent="0.3">
      <c r="C388" s="290"/>
    </row>
    <row r="389" spans="3:3" ht="16.8" customHeight="1" x14ac:dyDescent="0.3">
      <c r="C389" s="290"/>
    </row>
    <row r="390" spans="3:3" ht="16.8" customHeight="1" x14ac:dyDescent="0.3">
      <c r="C390" s="290"/>
    </row>
    <row r="391" spans="3:3" ht="16.8" customHeight="1" x14ac:dyDescent="0.3">
      <c r="C391" s="290"/>
    </row>
    <row r="392" spans="3:3" ht="16.8" customHeight="1" x14ac:dyDescent="0.3">
      <c r="C392" s="290"/>
    </row>
    <row r="393" spans="3:3" ht="16.8" customHeight="1" x14ac:dyDescent="0.3">
      <c r="C393" s="290"/>
    </row>
    <row r="394" spans="3:3" ht="16.8" customHeight="1" x14ac:dyDescent="0.3">
      <c r="C394" s="290"/>
    </row>
    <row r="395" spans="3:3" ht="16.8" customHeight="1" x14ac:dyDescent="0.3">
      <c r="C395" s="290"/>
    </row>
    <row r="396" spans="3:3" ht="16.8" customHeight="1" x14ac:dyDescent="0.3">
      <c r="C396" s="290"/>
    </row>
    <row r="397" spans="3:3" ht="16.8" customHeight="1" x14ac:dyDescent="0.3">
      <c r="C397" s="290"/>
    </row>
    <row r="398" spans="3:3" ht="16.8" customHeight="1" x14ac:dyDescent="0.3">
      <c r="C398" s="290"/>
    </row>
    <row r="399" spans="3:3" ht="16.8" customHeight="1" x14ac:dyDescent="0.3">
      <c r="C399" s="290"/>
    </row>
    <row r="400" spans="3:3" ht="16.8" customHeight="1" x14ac:dyDescent="0.3">
      <c r="C400" s="290"/>
    </row>
    <row r="401" spans="3:3" ht="16.8" customHeight="1" x14ac:dyDescent="0.3">
      <c r="C401" s="290"/>
    </row>
    <row r="402" spans="3:3" ht="16.8" customHeight="1" x14ac:dyDescent="0.3">
      <c r="C402" s="290"/>
    </row>
    <row r="403" spans="3:3" ht="16.8" customHeight="1" x14ac:dyDescent="0.3">
      <c r="C403" s="290"/>
    </row>
    <row r="404" spans="3:3" ht="16.8" customHeight="1" x14ac:dyDescent="0.3">
      <c r="C404" s="290"/>
    </row>
    <row r="405" spans="3:3" ht="16.8" customHeight="1" x14ac:dyDescent="0.3">
      <c r="C405" s="290"/>
    </row>
    <row r="406" spans="3:3" ht="16.8" customHeight="1" x14ac:dyDescent="0.3">
      <c r="C406" s="290"/>
    </row>
    <row r="407" spans="3:3" ht="16.8" customHeight="1" x14ac:dyDescent="0.3">
      <c r="C407" s="290"/>
    </row>
    <row r="408" spans="3:3" ht="16.8" customHeight="1" x14ac:dyDescent="0.3">
      <c r="C408" s="290"/>
    </row>
    <row r="409" spans="3:3" ht="16.8" customHeight="1" x14ac:dyDescent="0.3">
      <c r="C409" s="290"/>
    </row>
    <row r="410" spans="3:3" ht="16.8" customHeight="1" x14ac:dyDescent="0.3">
      <c r="C410" s="290"/>
    </row>
    <row r="411" spans="3:3" ht="16.8" customHeight="1" x14ac:dyDescent="0.3">
      <c r="C411" s="290"/>
    </row>
    <row r="412" spans="3:3" ht="16.8" customHeight="1" x14ac:dyDescent="0.3">
      <c r="C412" s="290"/>
    </row>
    <row r="413" spans="3:3" ht="16.8" customHeight="1" x14ac:dyDescent="0.3">
      <c r="C413" s="290"/>
    </row>
    <row r="414" spans="3:3" ht="16.8" customHeight="1" x14ac:dyDescent="0.3">
      <c r="C414" s="290"/>
    </row>
    <row r="415" spans="3:3" ht="16.8" customHeight="1" x14ac:dyDescent="0.3">
      <c r="C415" s="290"/>
    </row>
    <row r="416" spans="3:3" ht="16.8" customHeight="1" x14ac:dyDescent="0.3">
      <c r="C416" s="290"/>
    </row>
    <row r="417" spans="3:3" ht="16.8" customHeight="1" x14ac:dyDescent="0.3">
      <c r="C417" s="290"/>
    </row>
    <row r="418" spans="3:3" ht="16.8" customHeight="1" x14ac:dyDescent="0.3">
      <c r="C418" s="290"/>
    </row>
    <row r="419" spans="3:3" ht="16.8" customHeight="1" x14ac:dyDescent="0.3">
      <c r="C419" s="290"/>
    </row>
    <row r="420" spans="3:3" ht="16.8" customHeight="1" x14ac:dyDescent="0.3">
      <c r="C420" s="290"/>
    </row>
    <row r="421" spans="3:3" ht="16.8" customHeight="1" x14ac:dyDescent="0.3">
      <c r="C421" s="290"/>
    </row>
    <row r="422" spans="3:3" ht="16.8" customHeight="1" x14ac:dyDescent="0.3">
      <c r="C422" s="290"/>
    </row>
    <row r="423" spans="3:3" ht="16.8" customHeight="1" x14ac:dyDescent="0.3">
      <c r="C423" s="290"/>
    </row>
    <row r="424" spans="3:3" ht="16.8" customHeight="1" x14ac:dyDescent="0.3">
      <c r="C424" s="290"/>
    </row>
    <row r="425" spans="3:3" ht="16.8" customHeight="1" x14ac:dyDescent="0.3">
      <c r="C425" s="290"/>
    </row>
    <row r="426" spans="3:3" ht="16.8" customHeight="1" x14ac:dyDescent="0.3">
      <c r="C426" s="290"/>
    </row>
    <row r="427" spans="3:3" ht="16.8" customHeight="1" x14ac:dyDescent="0.3">
      <c r="C427" s="290"/>
    </row>
    <row r="428" spans="3:3" ht="16.8" customHeight="1" x14ac:dyDescent="0.3">
      <c r="C428" s="290"/>
    </row>
    <row r="429" spans="3:3" ht="16.8" customHeight="1" x14ac:dyDescent="0.3">
      <c r="C429" s="290"/>
    </row>
    <row r="430" spans="3:3" ht="16.8" customHeight="1" x14ac:dyDescent="0.3">
      <c r="C430" s="290"/>
    </row>
    <row r="431" spans="3:3" ht="16.8" customHeight="1" x14ac:dyDescent="0.3">
      <c r="C431" s="290"/>
    </row>
    <row r="432" spans="3:3" ht="16.8" customHeight="1" x14ac:dyDescent="0.3">
      <c r="C432" s="290"/>
    </row>
    <row r="433" spans="3:3" ht="16.8" customHeight="1" x14ac:dyDescent="0.3">
      <c r="C433" s="290"/>
    </row>
    <row r="434" spans="3:3" ht="16.8" customHeight="1" x14ac:dyDescent="0.3">
      <c r="C434" s="290"/>
    </row>
    <row r="435" spans="3:3" ht="16.8" customHeight="1" x14ac:dyDescent="0.3">
      <c r="C435" s="290"/>
    </row>
    <row r="436" spans="3:3" ht="16.8" customHeight="1" x14ac:dyDescent="0.3">
      <c r="C436" s="290"/>
    </row>
    <row r="437" spans="3:3" ht="16.8" customHeight="1" x14ac:dyDescent="0.3">
      <c r="C437" s="290"/>
    </row>
    <row r="438" spans="3:3" ht="16.8" customHeight="1" x14ac:dyDescent="0.3">
      <c r="C438" s="290"/>
    </row>
    <row r="439" spans="3:3" ht="16.8" customHeight="1" x14ac:dyDescent="0.3">
      <c r="C439" s="290"/>
    </row>
    <row r="440" spans="3:3" ht="16.8" customHeight="1" x14ac:dyDescent="0.3">
      <c r="C440" s="290"/>
    </row>
    <row r="441" spans="3:3" ht="16.8" customHeight="1" x14ac:dyDescent="0.3">
      <c r="C441" s="290"/>
    </row>
    <row r="442" spans="3:3" ht="16.8" customHeight="1" x14ac:dyDescent="0.3">
      <c r="C442" s="290"/>
    </row>
    <row r="443" spans="3:3" ht="16.8" customHeight="1" x14ac:dyDescent="0.3">
      <c r="C443" s="290"/>
    </row>
    <row r="444" spans="3:3" ht="16.8" customHeight="1" x14ac:dyDescent="0.3">
      <c r="C444" s="290"/>
    </row>
    <row r="445" spans="3:3" ht="16.8" customHeight="1" x14ac:dyDescent="0.3">
      <c r="C445" s="290"/>
    </row>
    <row r="446" spans="3:3" ht="16.8" customHeight="1" x14ac:dyDescent="0.3">
      <c r="C446" s="290"/>
    </row>
    <row r="447" spans="3:3" ht="16.8" customHeight="1" x14ac:dyDescent="0.3">
      <c r="C447" s="290"/>
    </row>
    <row r="448" spans="3:3" ht="16.8" customHeight="1" x14ac:dyDescent="0.3">
      <c r="C448" s="290"/>
    </row>
    <row r="449" spans="3:3" ht="16.8" customHeight="1" x14ac:dyDescent="0.3">
      <c r="C449" s="290"/>
    </row>
    <row r="450" spans="3:3" ht="16.8" customHeight="1" x14ac:dyDescent="0.3">
      <c r="C450" s="290"/>
    </row>
    <row r="451" spans="3:3" ht="16.8" customHeight="1" x14ac:dyDescent="0.3">
      <c r="C451" s="290"/>
    </row>
    <row r="452" spans="3:3" ht="16.8" customHeight="1" x14ac:dyDescent="0.3">
      <c r="C452" s="290"/>
    </row>
    <row r="453" spans="3:3" ht="16.8" customHeight="1" x14ac:dyDescent="0.3">
      <c r="C453" s="290"/>
    </row>
    <row r="454" spans="3:3" ht="16.8" customHeight="1" x14ac:dyDescent="0.3">
      <c r="C454" s="290"/>
    </row>
    <row r="455" spans="3:3" ht="16.8" customHeight="1" x14ac:dyDescent="0.3">
      <c r="C455" s="290"/>
    </row>
    <row r="456" spans="3:3" ht="16.8" customHeight="1" x14ac:dyDescent="0.3">
      <c r="C456" s="290"/>
    </row>
    <row r="457" spans="3:3" ht="16.8" customHeight="1" x14ac:dyDescent="0.3">
      <c r="C457" s="290"/>
    </row>
    <row r="458" spans="3:3" ht="16.8" customHeight="1" x14ac:dyDescent="0.3">
      <c r="C458" s="290"/>
    </row>
    <row r="459" spans="3:3" ht="16.8" customHeight="1" x14ac:dyDescent="0.3">
      <c r="C459" s="290"/>
    </row>
    <row r="460" spans="3:3" ht="16.8" customHeight="1" x14ac:dyDescent="0.3">
      <c r="C460" s="290"/>
    </row>
    <row r="461" spans="3:3" ht="16.8" customHeight="1" x14ac:dyDescent="0.3">
      <c r="C461" s="290"/>
    </row>
    <row r="462" spans="3:3" ht="16.8" customHeight="1" x14ac:dyDescent="0.3">
      <c r="C462" s="290"/>
    </row>
    <row r="463" spans="3:3" ht="16.8" customHeight="1" x14ac:dyDescent="0.3">
      <c r="C463" s="290"/>
    </row>
    <row r="464" spans="3:3" ht="16.8" customHeight="1" x14ac:dyDescent="0.3">
      <c r="C464" s="290"/>
    </row>
    <row r="465" spans="3:3" ht="16.8" customHeight="1" x14ac:dyDescent="0.3">
      <c r="C465" s="290"/>
    </row>
    <row r="466" spans="3:3" ht="16.8" customHeight="1" x14ac:dyDescent="0.3">
      <c r="C466" s="290"/>
    </row>
    <row r="467" spans="3:3" ht="16.8" customHeight="1" x14ac:dyDescent="0.3">
      <c r="C467" s="290"/>
    </row>
    <row r="468" spans="3:3" ht="16.8" customHeight="1" x14ac:dyDescent="0.3">
      <c r="C468" s="290"/>
    </row>
    <row r="469" spans="3:3" ht="16.8" customHeight="1" x14ac:dyDescent="0.3">
      <c r="C469" s="290"/>
    </row>
    <row r="470" spans="3:3" ht="16.8" customHeight="1" x14ac:dyDescent="0.3">
      <c r="C470" s="290"/>
    </row>
    <row r="471" spans="3:3" ht="16.8" customHeight="1" x14ac:dyDescent="0.3">
      <c r="C471" s="290"/>
    </row>
    <row r="472" spans="3:3" ht="16.8" customHeight="1" x14ac:dyDescent="0.3">
      <c r="C472" s="290"/>
    </row>
    <row r="473" spans="3:3" ht="16.8" customHeight="1" x14ac:dyDescent="0.3">
      <c r="C473" s="290"/>
    </row>
    <row r="474" spans="3:3" ht="16.8" customHeight="1" x14ac:dyDescent="0.3">
      <c r="C474" s="290"/>
    </row>
    <row r="475" spans="3:3" ht="16.8" customHeight="1" x14ac:dyDescent="0.3">
      <c r="C475" s="290"/>
    </row>
    <row r="476" spans="3:3" ht="16.8" customHeight="1" x14ac:dyDescent="0.3">
      <c r="C476" s="290"/>
    </row>
    <row r="477" spans="3:3" ht="16.8" customHeight="1" x14ac:dyDescent="0.3">
      <c r="C477" s="290"/>
    </row>
    <row r="478" spans="3:3" ht="16.8" customHeight="1" x14ac:dyDescent="0.3">
      <c r="C478" s="290"/>
    </row>
    <row r="479" spans="3:3" ht="16.8" customHeight="1" x14ac:dyDescent="0.3">
      <c r="C479" s="290"/>
    </row>
    <row r="480" spans="3:3" ht="16.8" customHeight="1" x14ac:dyDescent="0.3">
      <c r="C480" s="290"/>
    </row>
    <row r="481" spans="3:3" ht="16.8" customHeight="1" x14ac:dyDescent="0.3">
      <c r="C481" s="290"/>
    </row>
    <row r="482" spans="3:3" ht="16.8" customHeight="1" x14ac:dyDescent="0.3">
      <c r="C482" s="290"/>
    </row>
    <row r="483" spans="3:3" ht="16.8" customHeight="1" x14ac:dyDescent="0.3">
      <c r="C483" s="290"/>
    </row>
    <row r="484" spans="3:3" ht="16.8" customHeight="1" x14ac:dyDescent="0.3">
      <c r="C484" s="290"/>
    </row>
    <row r="485" spans="3:3" ht="16.8" customHeight="1" x14ac:dyDescent="0.3">
      <c r="C485" s="290"/>
    </row>
    <row r="486" spans="3:3" ht="16.8" customHeight="1" x14ac:dyDescent="0.3">
      <c r="C486" s="290"/>
    </row>
    <row r="487" spans="3:3" ht="16.8" customHeight="1" x14ac:dyDescent="0.3">
      <c r="C487" s="290"/>
    </row>
    <row r="488" spans="3:3" ht="16.8" customHeight="1" x14ac:dyDescent="0.3">
      <c r="C488" s="290"/>
    </row>
    <row r="489" spans="3:3" ht="16.8" customHeight="1" x14ac:dyDescent="0.3">
      <c r="C489" s="290"/>
    </row>
    <row r="490" spans="3:3" ht="16.8" customHeight="1" x14ac:dyDescent="0.3">
      <c r="C490" s="290"/>
    </row>
    <row r="491" spans="3:3" ht="16.8" customHeight="1" x14ac:dyDescent="0.3">
      <c r="C491" s="290"/>
    </row>
    <row r="492" spans="3:3" ht="16.8" customHeight="1" x14ac:dyDescent="0.3">
      <c r="C492" s="290"/>
    </row>
    <row r="493" spans="3:3" ht="16.8" customHeight="1" x14ac:dyDescent="0.3">
      <c r="C493" s="290"/>
    </row>
    <row r="494" spans="3:3" ht="16.8" customHeight="1" x14ac:dyDescent="0.3">
      <c r="C494" s="290"/>
    </row>
    <row r="495" spans="3:3" ht="16.8" customHeight="1" x14ac:dyDescent="0.3">
      <c r="C495" s="290"/>
    </row>
    <row r="496" spans="3:3" ht="16.8" customHeight="1" x14ac:dyDescent="0.3">
      <c r="C496" s="290"/>
    </row>
  </sheetData>
  <sheetProtection algorithmName="SHA-512" hashValue="JvbfL934WC64FBTUx87YEn1xObSP9hvmRmxTAlhUCycjpsh2s27rHPHfpX4jyUGZuTFk1cnjkaw1mUihBx14Xg==" saltValue="pw1A725td8QaQQDBdNRXyQ==" spinCount="100000" sheet="1" objects="1" scenarios="1"/>
  <protectedRanges>
    <protectedRange sqref="F140:H145" name="Rango2_1"/>
    <protectedRange sqref="E140:E145" name="Rango2_1_3"/>
    <protectedRange sqref="E136:H139" name="Rango2_1_4"/>
  </protectedRanges>
  <mergeCells count="146">
    <mergeCell ref="L308:L309"/>
    <mergeCell ref="F164:G164"/>
    <mergeCell ref="H164:I164"/>
    <mergeCell ref="D176:Q176"/>
    <mergeCell ref="F168:G168"/>
    <mergeCell ref="H168:I168"/>
    <mergeCell ref="F169:G169"/>
    <mergeCell ref="E225:I225"/>
    <mergeCell ref="K225:O225"/>
    <mergeCell ref="E223:O223"/>
    <mergeCell ref="E271:Q271"/>
    <mergeCell ref="I291:I292"/>
    <mergeCell ref="I274:I276"/>
    <mergeCell ref="I227:I229"/>
    <mergeCell ref="H227:H229"/>
    <mergeCell ref="K308:K309"/>
    <mergeCell ref="E258:Q259"/>
    <mergeCell ref="O227:O229"/>
    <mergeCell ref="E286:Q287"/>
    <mergeCell ref="E261:E263"/>
    <mergeCell ref="F261:F263"/>
    <mergeCell ref="G261:H261"/>
    <mergeCell ref="I261:I263"/>
    <mergeCell ref="D282:Q282"/>
    <mergeCell ref="E323:K323"/>
    <mergeCell ref="E113:E114"/>
    <mergeCell ref="F113:F114"/>
    <mergeCell ref="G113:G114"/>
    <mergeCell ref="H113:H114"/>
    <mergeCell ref="E304:K304"/>
    <mergeCell ref="E305:K305"/>
    <mergeCell ref="E308:E309"/>
    <mergeCell ref="F308:F309"/>
    <mergeCell ref="G308:G309"/>
    <mergeCell ref="H308:H309"/>
    <mergeCell ref="I308:I309"/>
    <mergeCell ref="J308:J309"/>
    <mergeCell ref="E291:E292"/>
    <mergeCell ref="F291:F292"/>
    <mergeCell ref="G291:G292"/>
    <mergeCell ref="K182:K183"/>
    <mergeCell ref="H291:H292"/>
    <mergeCell ref="G274:H274"/>
    <mergeCell ref="G227:G229"/>
    <mergeCell ref="D212:Q212"/>
    <mergeCell ref="E147:Q147"/>
    <mergeCell ref="E217:F218"/>
    <mergeCell ref="I217:J218"/>
    <mergeCell ref="L87:N87"/>
    <mergeCell ref="O87:O88"/>
    <mergeCell ref="E22:Q22"/>
    <mergeCell ref="D23:Q23"/>
    <mergeCell ref="E25:E26"/>
    <mergeCell ref="F25:F26"/>
    <mergeCell ref="G25:G26"/>
    <mergeCell ref="K25:M25"/>
    <mergeCell ref="N25:N26"/>
    <mergeCell ref="E52:S54"/>
    <mergeCell ref="K227:K229"/>
    <mergeCell ref="F220:G221"/>
    <mergeCell ref="M217:N218"/>
    <mergeCell ref="D269:Q269"/>
    <mergeCell ref="E274:E276"/>
    <mergeCell ref="F274:F276"/>
    <mergeCell ref="F165:G165"/>
    <mergeCell ref="F159:G160"/>
    <mergeCell ref="O182:O183"/>
    <mergeCell ref="P182:R182"/>
    <mergeCell ref="D256:Q256"/>
    <mergeCell ref="H220:H221"/>
    <mergeCell ref="K220:L221"/>
    <mergeCell ref="E214:Q214"/>
    <mergeCell ref="E178:Q179"/>
    <mergeCell ref="M227:M229"/>
    <mergeCell ref="C1:Q1"/>
    <mergeCell ref="E132:R132"/>
    <mergeCell ref="E134:E135"/>
    <mergeCell ref="H165:I165"/>
    <mergeCell ref="G182:G183"/>
    <mergeCell ref="E124:R124"/>
    <mergeCell ref="E127:Q127"/>
    <mergeCell ref="E48:R48"/>
    <mergeCell ref="I134:I135"/>
    <mergeCell ref="H25:J25"/>
    <mergeCell ref="I58:K58"/>
    <mergeCell ref="I87:K87"/>
    <mergeCell ref="I113:K113"/>
    <mergeCell ref="E58:E59"/>
    <mergeCell ref="F58:F59"/>
    <mergeCell ref="G58:G59"/>
    <mergeCell ref="H58:H59"/>
    <mergeCell ref="D42:Q42"/>
    <mergeCell ref="L113:N113"/>
    <mergeCell ref="O113:O114"/>
    <mergeCell ref="L58:N58"/>
    <mergeCell ref="O58:O59"/>
    <mergeCell ref="E81:O82"/>
    <mergeCell ref="E128:R128"/>
    <mergeCell ref="J134:J135"/>
    <mergeCell ref="E148:Q148"/>
    <mergeCell ref="E149:N149"/>
    <mergeCell ref="E322:K322"/>
    <mergeCell ref="E321:K321"/>
    <mergeCell ref="H182:J182"/>
    <mergeCell ref="D151:Q151"/>
    <mergeCell ref="L227:L229"/>
    <mergeCell ref="N227:N229"/>
    <mergeCell ref="M220:M221"/>
    <mergeCell ref="E227:E229"/>
    <mergeCell ref="F227:F229"/>
    <mergeCell ref="G217:G218"/>
    <mergeCell ref="K217:K218"/>
    <mergeCell ref="O217:O218"/>
    <mergeCell ref="L159:L160"/>
    <mergeCell ref="F161:G161"/>
    <mergeCell ref="H161:I161"/>
    <mergeCell ref="E180:K180"/>
    <mergeCell ref="F166:G166"/>
    <mergeCell ref="F167:G167"/>
    <mergeCell ref="H169:I169"/>
    <mergeCell ref="J291:J292"/>
    <mergeCell ref="H166:I166"/>
    <mergeCell ref="S182:S183"/>
    <mergeCell ref="M180:T180"/>
    <mergeCell ref="E87:E88"/>
    <mergeCell ref="F87:F88"/>
    <mergeCell ref="G87:G88"/>
    <mergeCell ref="H87:H88"/>
    <mergeCell ref="E126:R126"/>
    <mergeCell ref="F170:G170"/>
    <mergeCell ref="F162:G162"/>
    <mergeCell ref="F163:G163"/>
    <mergeCell ref="H163:I163"/>
    <mergeCell ref="H159:I160"/>
    <mergeCell ref="J159:J160"/>
    <mergeCell ref="K159:K160"/>
    <mergeCell ref="H162:I162"/>
    <mergeCell ref="H170:I170"/>
    <mergeCell ref="E125:Q125"/>
    <mergeCell ref="H134:H135"/>
    <mergeCell ref="E153:Q154"/>
    <mergeCell ref="E156:Q157"/>
    <mergeCell ref="H167:I167"/>
    <mergeCell ref="G134:G135"/>
    <mergeCell ref="F134:F135"/>
    <mergeCell ref="E159:E160"/>
  </mergeCells>
  <conditionalFormatting sqref="E27:E36">
    <cfRule type="expression" dxfId="159" priority="123" stopIfTrue="1">
      <formula>E27=""</formula>
    </cfRule>
  </conditionalFormatting>
  <conditionalFormatting sqref="E60:E69">
    <cfRule type="expression" dxfId="158" priority="89" stopIfTrue="1">
      <formula>E60=""</formula>
    </cfRule>
  </conditionalFormatting>
  <conditionalFormatting sqref="E89:E98">
    <cfRule type="expression" dxfId="157" priority="81" stopIfTrue="1">
      <formula>E89=""</formula>
    </cfRule>
  </conditionalFormatting>
  <conditionalFormatting sqref="E115:E122">
    <cfRule type="expression" dxfId="156" priority="69" stopIfTrue="1">
      <formula>E115=""</formula>
    </cfRule>
  </conditionalFormatting>
  <conditionalFormatting sqref="E136:E145">
    <cfRule type="expression" dxfId="155" priority="2" stopIfTrue="1">
      <formula>E136=""</formula>
    </cfRule>
  </conditionalFormatting>
  <conditionalFormatting sqref="E161:E170">
    <cfRule type="expression" dxfId="154" priority="117" stopIfTrue="1">
      <formula>E161=""</formula>
    </cfRule>
  </conditionalFormatting>
  <conditionalFormatting sqref="E230:E252">
    <cfRule type="expression" dxfId="153" priority="47" stopIfTrue="1">
      <formula>E230=""</formula>
    </cfRule>
  </conditionalFormatting>
  <conditionalFormatting sqref="E264:E265">
    <cfRule type="expression" dxfId="152" priority="106" stopIfTrue="1">
      <formula>E264=""</formula>
    </cfRule>
  </conditionalFormatting>
  <conditionalFormatting sqref="E277">
    <cfRule type="expression" dxfId="151" priority="37" stopIfTrue="1">
      <formula>E277=""</formula>
    </cfRule>
  </conditionalFormatting>
  <conditionalFormatting sqref="E293:E302">
    <cfRule type="expression" dxfId="150" priority="104" stopIfTrue="1">
      <formula>E293=""</formula>
    </cfRule>
  </conditionalFormatting>
  <conditionalFormatting sqref="E310:E319">
    <cfRule type="expression" dxfId="149" priority="103" stopIfTrue="1">
      <formula>E310=""</formula>
    </cfRule>
  </conditionalFormatting>
  <conditionalFormatting sqref="E184:F209">
    <cfRule type="expression" dxfId="148" priority="19" stopIfTrue="1">
      <formula>E184=""</formula>
    </cfRule>
  </conditionalFormatting>
  <conditionalFormatting sqref="F27:F36">
    <cfRule type="expression" dxfId="147" priority="122" stopIfTrue="1">
      <formula>F27=""</formula>
    </cfRule>
  </conditionalFormatting>
  <conditionalFormatting sqref="F161:F170">
    <cfRule type="expression" dxfId="146" priority="30" stopIfTrue="1">
      <formula>F161=""</formula>
    </cfRule>
  </conditionalFormatting>
  <conditionalFormatting sqref="F264:F265 F277">
    <cfRule type="expression" dxfId="145" priority="105" stopIfTrue="1">
      <formula>AND(OR(E264&lt;&gt;"",ISTEXT(E264)),$F264="")</formula>
    </cfRule>
  </conditionalFormatting>
  <conditionalFormatting sqref="F293:F302">
    <cfRule type="expression" dxfId="144" priority="101" stopIfTrue="1">
      <formula>F293=""</formula>
    </cfRule>
  </conditionalFormatting>
  <conditionalFormatting sqref="F310:F319">
    <cfRule type="expression" dxfId="143" priority="102" stopIfTrue="1">
      <formula>F310=""</formula>
    </cfRule>
  </conditionalFormatting>
  <conditionalFormatting sqref="F60:G69">
    <cfRule type="expression" dxfId="142" priority="87" stopIfTrue="1">
      <formula>F60=""</formula>
    </cfRule>
  </conditionalFormatting>
  <conditionalFormatting sqref="F89:G98">
    <cfRule type="expression" dxfId="141" priority="79" stopIfTrue="1">
      <formula>F89=""</formula>
    </cfRule>
  </conditionalFormatting>
  <conditionalFormatting sqref="F115:G122">
    <cfRule type="expression" dxfId="140" priority="67" stopIfTrue="1">
      <formula>F115=""</formula>
    </cfRule>
  </conditionalFormatting>
  <conditionalFormatting sqref="F136:G145">
    <cfRule type="expression" dxfId="139" priority="1">
      <formula>ISTEXT(F136)</formula>
    </cfRule>
  </conditionalFormatting>
  <conditionalFormatting sqref="F230:G252">
    <cfRule type="expression" dxfId="138" priority="55">
      <formula>ISTEXT(F230)</formula>
    </cfRule>
  </conditionalFormatting>
  <conditionalFormatting sqref="G27:G36">
    <cfRule type="expression" dxfId="137" priority="121" stopIfTrue="1">
      <formula>AND(OR(E27&lt;&gt;"",ISTEXT(F27)),$G27="")</formula>
    </cfRule>
  </conditionalFormatting>
  <conditionalFormatting sqref="G184:G209">
    <cfRule type="expression" dxfId="136" priority="18" stopIfTrue="1">
      <formula>AND(OR(#REF!&lt;&gt;"",ISTEXT(E184)),$G184="")</formula>
    </cfRule>
  </conditionalFormatting>
  <conditionalFormatting sqref="G264:G265">
    <cfRule type="expression" dxfId="135" priority="141" stopIfTrue="1">
      <formula>ISTEXT(#REF!)</formula>
    </cfRule>
  </conditionalFormatting>
  <conditionalFormatting sqref="G277">
    <cfRule type="expression" dxfId="134" priority="38" stopIfTrue="1">
      <formula>ISTEXT(#REF!)</formula>
    </cfRule>
  </conditionalFormatting>
  <conditionalFormatting sqref="G293:G302">
    <cfRule type="expression" dxfId="133" priority="100" stopIfTrue="1">
      <formula>AND(OR(E293&lt;&gt;"",ISTEXT(F293)),$G293="")</formula>
    </cfRule>
  </conditionalFormatting>
  <conditionalFormatting sqref="G310:G319">
    <cfRule type="expression" dxfId="132" priority="95" stopIfTrue="1">
      <formula>AND(OR(E310&lt;&gt;"",ISTEXT(F310)),$G310="")</formula>
    </cfRule>
  </conditionalFormatting>
  <conditionalFormatting sqref="H60:H69 H230:H252">
    <cfRule type="expression" dxfId="131" priority="86" stopIfTrue="1">
      <formula>AND(OR(E60&lt;&gt;"",ISTEXT(G60)),$H60="")</formula>
    </cfRule>
  </conditionalFormatting>
  <conditionalFormatting sqref="H89:H98">
    <cfRule type="expression" dxfId="130" priority="78" stopIfTrue="1">
      <formula>AND(OR(E89&lt;&gt;"",ISTEXT(G89)),$H89="")</formula>
    </cfRule>
  </conditionalFormatting>
  <conditionalFormatting sqref="H115:H122">
    <cfRule type="expression" dxfId="129" priority="66" stopIfTrue="1">
      <formula>AND(OR(E115&lt;&gt;"",ISTEXT(G115)),$H115="")</formula>
    </cfRule>
  </conditionalFormatting>
  <conditionalFormatting sqref="H136:H145">
    <cfRule type="expression" dxfId="128" priority="4" stopIfTrue="1">
      <formula>OR(ISTEXT(#REF!),ISTEXT(G136))</formula>
    </cfRule>
  </conditionalFormatting>
  <conditionalFormatting sqref="H161:H170">
    <cfRule type="expression" dxfId="127" priority="115" stopIfTrue="1">
      <formula>H161=""</formula>
    </cfRule>
  </conditionalFormatting>
  <conditionalFormatting sqref="H220:H221">
    <cfRule type="expression" dxfId="126" priority="11" stopIfTrue="1">
      <formula>H220=""</formula>
    </cfRule>
  </conditionalFormatting>
  <conditionalFormatting sqref="H264:H265">
    <cfRule type="expression" dxfId="125" priority="142" stopIfTrue="1">
      <formula>#REF!="Otro (ud)"</formula>
    </cfRule>
  </conditionalFormatting>
  <conditionalFormatting sqref="H277">
    <cfRule type="expression" dxfId="124" priority="39" stopIfTrue="1">
      <formula>#REF!="Otro (ud)"</formula>
    </cfRule>
  </conditionalFormatting>
  <conditionalFormatting sqref="H293:H302">
    <cfRule type="expression" dxfId="123" priority="94" stopIfTrue="1">
      <formula>H293=""</formula>
    </cfRule>
  </conditionalFormatting>
  <conditionalFormatting sqref="H310:H319">
    <cfRule type="expression" dxfId="122" priority="92" stopIfTrue="1">
      <formula>AND(OR(E310&lt;&gt;"",ISTEXT(F310)),$H310="")</formula>
    </cfRule>
  </conditionalFormatting>
  <conditionalFormatting sqref="H27:J36">
    <cfRule type="expression" dxfId="121" priority="120">
      <formula>H27=""</formula>
    </cfRule>
    <cfRule type="expression" dxfId="120" priority="119" stopIfTrue="1">
      <formula>ISNUMBER(H27)</formula>
    </cfRule>
  </conditionalFormatting>
  <conditionalFormatting sqref="H136:J145">
    <cfRule type="expression" dxfId="119" priority="3" stopIfTrue="1">
      <formula>ISNUMBER(H136)</formula>
    </cfRule>
  </conditionalFormatting>
  <conditionalFormatting sqref="H184:J209">
    <cfRule type="expression" dxfId="118" priority="31" stopIfTrue="1">
      <formula>ISNUMBER(H184)</formula>
    </cfRule>
    <cfRule type="expression" dxfId="117" priority="32">
      <formula>H184=""</formula>
    </cfRule>
  </conditionalFormatting>
  <conditionalFormatting sqref="I230:I252">
    <cfRule type="expression" dxfId="116" priority="42" stopIfTrue="1">
      <formula>I230=""</formula>
    </cfRule>
  </conditionalFormatting>
  <conditionalFormatting sqref="I293:I302">
    <cfRule type="expression" dxfId="115" priority="99" stopIfTrue="1">
      <formula>ISTEXT(#REF!)</formula>
    </cfRule>
  </conditionalFormatting>
  <conditionalFormatting sqref="I310:I319">
    <cfRule type="expression" dxfId="114" priority="91" stopIfTrue="1">
      <formula>AND(OR(E310&lt;&gt;"",ISTEXT(F310)),$I310="")</formula>
    </cfRule>
  </conditionalFormatting>
  <conditionalFormatting sqref="I60:K69">
    <cfRule type="expression" dxfId="113" priority="84" stopIfTrue="1">
      <formula>ISNUMBER(I60)</formula>
    </cfRule>
    <cfRule type="expression" dxfId="112" priority="85">
      <formula>I60=""</formula>
    </cfRule>
  </conditionalFormatting>
  <conditionalFormatting sqref="I89:K98">
    <cfRule type="expression" dxfId="111" priority="77">
      <formula>I89=""</formula>
    </cfRule>
    <cfRule type="expression" dxfId="110" priority="76" stopIfTrue="1">
      <formula>ISNUMBER(I89)</formula>
    </cfRule>
  </conditionalFormatting>
  <conditionalFormatting sqref="I115:K122">
    <cfRule type="expression" dxfId="109" priority="65">
      <formula>I115=""</formula>
    </cfRule>
    <cfRule type="expression" dxfId="108" priority="64" stopIfTrue="1">
      <formula>ISNUMBER(I115)</formula>
    </cfRule>
  </conditionalFormatting>
  <conditionalFormatting sqref="J146">
    <cfRule type="expression" dxfId="107" priority="8" stopIfTrue="1">
      <formula>ISNUMBER(J146)</formula>
    </cfRule>
  </conditionalFormatting>
  <conditionalFormatting sqref="J161:J170">
    <cfRule type="expression" dxfId="106" priority="140" stopIfTrue="1">
      <formula>AND(OR(E161&lt;&gt;"",ISTEXT(F161)),$J161="")</formula>
    </cfRule>
  </conditionalFormatting>
  <conditionalFormatting sqref="J310">
    <cfRule type="expression" dxfId="105" priority="29" stopIfTrue="1">
      <formula>ISTEXT(#REF!)</formula>
    </cfRule>
  </conditionalFormatting>
  <conditionalFormatting sqref="J310:J319">
    <cfRule type="expression" dxfId="104" priority="125" stopIfTrue="1">
      <formula>ISTEXT($E310)</formula>
    </cfRule>
  </conditionalFormatting>
  <conditionalFormatting sqref="J310:L319 I293:J302 G277:I277 G264:I265 J267:J268 J279:J280">
    <cfRule type="expression" dxfId="103" priority="130" stopIfTrue="1">
      <formula>ISNUMBER(G264)</formula>
    </cfRule>
  </conditionalFormatting>
  <conditionalFormatting sqref="K161:K170">
    <cfRule type="expression" dxfId="102" priority="114">
      <formula>K161=""</formula>
    </cfRule>
    <cfRule type="expression" dxfId="101" priority="113" stopIfTrue="1">
      <formula>ISNUMBER(K161)</formula>
    </cfRule>
  </conditionalFormatting>
  <conditionalFormatting sqref="K184:K209">
    <cfRule type="expression" dxfId="100" priority="107" stopIfTrue="1">
      <formula>K184=""</formula>
    </cfRule>
  </conditionalFormatting>
  <conditionalFormatting sqref="K210">
    <cfRule type="expression" dxfId="99" priority="111" stopIfTrue="1">
      <formula>ISNUMBER(K210)</formula>
    </cfRule>
  </conditionalFormatting>
  <conditionalFormatting sqref="K217">
    <cfRule type="expression" dxfId="98" priority="59" stopIfTrue="1">
      <formula>$K$217=""</formula>
    </cfRule>
  </conditionalFormatting>
  <conditionalFormatting sqref="K230:K252">
    <cfRule type="expression" dxfId="97" priority="46" stopIfTrue="1">
      <formula>K230=""</formula>
    </cfRule>
  </conditionalFormatting>
  <conditionalFormatting sqref="K304:K307">
    <cfRule type="expression" dxfId="96" priority="35" stopIfTrue="1">
      <formula>ISNUMBER(K304)</formula>
    </cfRule>
  </conditionalFormatting>
  <conditionalFormatting sqref="K310:K319">
    <cfRule type="expression" dxfId="95" priority="97" stopIfTrue="1">
      <formula>ISTEXT(#REF!)</formula>
    </cfRule>
  </conditionalFormatting>
  <conditionalFormatting sqref="K321:K323">
    <cfRule type="expression" dxfId="94" priority="33" stopIfTrue="1">
      <formula>ISNUMBER(K321)</formula>
    </cfRule>
  </conditionalFormatting>
  <conditionalFormatting sqref="K27:M36">
    <cfRule type="expression" dxfId="93" priority="138" stopIfTrue="1">
      <formula>K27=""</formula>
    </cfRule>
  </conditionalFormatting>
  <conditionalFormatting sqref="L161:L170">
    <cfRule type="expression" dxfId="92" priority="112" stopIfTrue="1">
      <formula>L161=""</formula>
    </cfRule>
  </conditionalFormatting>
  <conditionalFormatting sqref="L171">
    <cfRule type="expression" dxfId="91" priority="131" stopIfTrue="1">
      <formula>ISNUMBER(L171)</formula>
    </cfRule>
  </conditionalFormatting>
  <conditionalFormatting sqref="L230:M252">
    <cfRule type="expression" dxfId="90" priority="50">
      <formula>ISTEXT(L230)</formula>
    </cfRule>
  </conditionalFormatting>
  <conditionalFormatting sqref="L60:N69">
    <cfRule type="expression" dxfId="89" priority="83" stopIfTrue="1">
      <formula>L60=""</formula>
    </cfRule>
  </conditionalFormatting>
  <conditionalFormatting sqref="L89:N98">
    <cfRule type="expression" dxfId="88" priority="75" stopIfTrue="1">
      <formula>L89=""</formula>
    </cfRule>
  </conditionalFormatting>
  <conditionalFormatting sqref="L115:N122">
    <cfRule type="expression" dxfId="87" priority="63" stopIfTrue="1">
      <formula>L115=""</formula>
    </cfRule>
  </conditionalFormatting>
  <conditionalFormatting sqref="L123:O123">
    <cfRule type="expression" dxfId="86" priority="73" stopIfTrue="1">
      <formula>ISNUMBER(L123)</formula>
    </cfRule>
  </conditionalFormatting>
  <conditionalFormatting sqref="M184:N209">
    <cfRule type="expression" dxfId="85" priority="15" stopIfTrue="1">
      <formula>M184=""</formula>
    </cfRule>
  </conditionalFormatting>
  <conditionalFormatting sqref="N27:N36">
    <cfRule type="expression" dxfId="84" priority="118" stopIfTrue="1">
      <formula>N27=""</formula>
    </cfRule>
  </conditionalFormatting>
  <conditionalFormatting sqref="N230:N252">
    <cfRule type="expression" dxfId="83" priority="2381" stopIfTrue="1">
      <formula>AND(OR(K230&lt;&gt;"",ISTEXT(M230)),$N230="")</formula>
    </cfRule>
  </conditionalFormatting>
  <conditionalFormatting sqref="O60:O69">
    <cfRule type="expression" dxfId="82" priority="82" stopIfTrue="1">
      <formula>O60=""</formula>
    </cfRule>
  </conditionalFormatting>
  <conditionalFormatting sqref="O89:O98">
    <cfRule type="expression" dxfId="81" priority="74" stopIfTrue="1">
      <formula>O89=""</formula>
    </cfRule>
  </conditionalFormatting>
  <conditionalFormatting sqref="O115:O122">
    <cfRule type="expression" dxfId="80" priority="62" stopIfTrue="1">
      <formula>O115=""</formula>
    </cfRule>
  </conditionalFormatting>
  <conditionalFormatting sqref="O184:O209">
    <cfRule type="expression" dxfId="79" priority="14" stopIfTrue="1">
      <formula>AND(OR(#REF!&lt;&gt;"",ISTEXT(M184)),$G184="")</formula>
    </cfRule>
  </conditionalFormatting>
  <conditionalFormatting sqref="O230:O252">
    <cfRule type="expression" dxfId="78" priority="40" stopIfTrue="1">
      <formula>O230=""</formula>
    </cfRule>
  </conditionalFormatting>
  <conditionalFormatting sqref="P184:R209">
    <cfRule type="expression" dxfId="77" priority="23">
      <formula>P184=""</formula>
    </cfRule>
    <cfRule type="expression" dxfId="76" priority="22" stopIfTrue="1">
      <formula>ISNUMBER(P184)</formula>
    </cfRule>
  </conditionalFormatting>
  <conditionalFormatting sqref="S184:S209">
    <cfRule type="expression" dxfId="75" priority="25" stopIfTrue="1">
      <formula>S184=""</formula>
    </cfRule>
  </conditionalFormatting>
  <conditionalFormatting sqref="S210">
    <cfRule type="expression" dxfId="74" priority="27" stopIfTrue="1">
      <formula>ISNUMBER(S210)</formula>
    </cfRule>
  </conditionalFormatting>
  <dataValidations count="11">
    <dataValidation type="decimal" operator="greaterThanOrEqual" allowBlank="1" showInputMessage="1" showErrorMessage="1" sqref="F277 F264:F265" xr:uid="{6D091AF1-58E6-4EE7-B9AE-E257B2BD9CF5}">
      <formula1>0</formula1>
    </dataValidation>
    <dataValidation type="list" showInputMessage="1" showErrorMessage="1" sqref="F184:F209 G230:G252 M230:M252 N184:N209" xr:uid="{089C9DD6-34DF-432D-A0C1-136D5D31CF5B}">
      <formula1>INDIRECT(E184)</formula1>
    </dataValidation>
    <dataValidation type="decimal" operator="greaterThan" allowBlank="1" showInputMessage="1" showErrorMessage="1" sqref="J161:J170 G184:G209 H230:H252 N230:N252 G27:G36 H60:H69 H89:H98 G293:G302 H115:H122 G310:J319 O184:O209" xr:uid="{200156BD-8ADA-4CE4-8A99-E572F73B87A5}">
      <formula1>0</formula1>
    </dataValidation>
    <dataValidation type="list" allowBlank="1" showInputMessage="1" showErrorMessage="1" sqref="F60:F69 F89:F98" xr:uid="{639D567E-F5A1-4E68-9DEB-EAD32ACB0867}">
      <formula1>Categoría_Veh1</formula1>
    </dataValidation>
    <dataValidation type="list" allowBlank="1" showInputMessage="1" showErrorMessage="1" sqref="F27:F36" xr:uid="{6D1F25DF-B2C6-43C1-9C91-CFCA88AC04C0}">
      <formula1>Comb_fijas1</formula1>
    </dataValidation>
    <dataValidation type="list" allowBlank="1" showInputMessage="1" showErrorMessage="1" sqref="H161:H170 G136:G145" xr:uid="{93AC36AD-3BD6-4DEF-9C5B-3829ED00D302}">
      <formula1>GdO_2</formula1>
    </dataValidation>
    <dataValidation type="list" allowBlank="1" showInputMessage="1" showErrorMessage="1" sqref="F115:F122" xr:uid="{5600B1D7-80D9-4D46-ABD1-D1DF22D4469E}">
      <formula1>Tipo_Maquinaria1</formula1>
    </dataValidation>
    <dataValidation type="list" allowBlank="1" showInputMessage="1" showErrorMessage="1" sqref="F161:G170 F136:F145" xr:uid="{722EE13A-54A6-445D-8DFB-7714D74CA274}">
      <formula1>_Com2024</formula1>
    </dataValidation>
    <dataValidation type="whole" operator="lessThanOrEqual" allowBlank="1" showInputMessage="1" showErrorMessage="1" error="Este valor debe ser menor que el núm. total de asistentes." sqref="K217:K218" xr:uid="{2031BFB1-6EAB-4941-8BA5-BC54632B913E}">
      <formula1>G217</formula1>
    </dataValidation>
    <dataValidation operator="greaterThan" allowBlank="1" showInputMessage="1" showErrorMessage="1" sqref="H136:H145" xr:uid="{0C36D463-7AF8-4CEC-A043-1EA7EC35CA84}"/>
    <dataValidation type="list" allowBlank="1" showInputMessage="1" showErrorMessage="1" sqref="E136:E145" xr:uid="{AB521769-80B6-401F-812D-2FBC323F1C46}">
      <formula1>Vehículo_Maquinaria</formula1>
    </dataValidation>
  </dataValidations>
  <hyperlinks>
    <hyperlink ref="A4" location="'2. Fase - Materiales'!A1" display="2. Fase: Materiales" xr:uid="{33553CA1-1B91-4E9D-B2CE-A61904D80DA4}"/>
    <hyperlink ref="A5" location="'3. Fase - Montaje'!A1" display="3. Fase: Montaje" xr:uid="{F40842E6-6CD9-413B-A0DF-090304989535}"/>
    <hyperlink ref="A7" location="'5. Fase - Desmontaje'!A1" display="5. Fase: Desmontaje" xr:uid="{3A9119BF-DBBF-4A70-A4AE-4D079637EDF9}"/>
    <hyperlink ref="A6" location="'4. Fase - Celebración'!A1" display="4. Fase: Celebración" xr:uid="{A0D402EB-2C59-438A-9A23-01E14CEE4831}"/>
    <hyperlink ref="A8" location="'6. Informe final. Resultados'!A1" display="6. Informe final. Resultados" xr:uid="{ED9BC1C0-D3D4-4B85-9B6B-B4C5CEC54C45}"/>
    <hyperlink ref="A9" location="'7. Factores de emisión'!A1" display="7.Factores de emisión" xr:uid="{DCDC2B5C-C4CA-4B16-854F-27EA5A1B743C}"/>
    <hyperlink ref="A10" location="'8. Instrucciones uso'!A1" display="8. Instrucciones de uso" xr:uid="{3ACCE62F-6AAA-418E-A397-C721B696C969}"/>
    <hyperlink ref="A11" location="'9. Revisiones calculadora'!A1" display="9. Revisiones de la calculadora" xr:uid="{65C4CEE6-D795-416F-B614-096728B911C4}"/>
    <hyperlink ref="A3" location="'1.Datos generales del evento '!A1" display="1. Datos del evento" xr:uid="{59D0D0E5-C989-49B2-B4F6-AAA4B79A155C}"/>
    <hyperlink ref="E5" location="'4. Fase - Celebración'!E24" display="A.   Instalaciones fijas" xr:uid="{9356C17E-D616-48B6-B5C5-3557E3EE1A90}"/>
    <hyperlink ref="E7" location="'4. Fase - Celebración'!E43" display="B.   Fuentes móviles" xr:uid="{0D431892-7693-45E3-8246-6179A1D61068}"/>
    <hyperlink ref="E9" location="'4. Fase - Celebración'!E132" display="C.   Consumo eléctrico" xr:uid="{19806F78-DD80-4757-B444-AB99964BFB9E}"/>
    <hyperlink ref="E11" location="'4. Fase - Celebración'!E157" display="D.   Movilidad proveedores y equipo" xr:uid="{9AABE2C4-505E-48D9-A8FC-2BDD66E6369D}"/>
    <hyperlink ref="E13" location="'4. Fase - Celebración'!E191" display="E.   Movilidad asistentes" xr:uid="{326AE355-B9DE-40F3-929A-E86121A7CFB4}"/>
    <hyperlink ref="E15" location="'4. Fase - Celebración'!E233" display="F.   Pernoctaciones proveedores y equipo" xr:uid="{F8543058-8B79-4A6E-8BA6-3CC005E12908}"/>
    <hyperlink ref="E17" location="'4. Fase - Celebración'!E249" display="G.   Pernoctaciones asistentes" xr:uid="{A0147F74-B703-4E09-A573-F11597A1120D}"/>
    <hyperlink ref="E19" location="'4. Fase - Celebración'!E264" display="H.   Gestión de residuos generados" xr:uid="{33443439-0AEE-462F-93BA-5BBDECD70681}"/>
    <hyperlink ref="E100" r:id="rId1" display="(1)Categoría de vehículo según la clasificación de vehículos la UNECE (United Nations Economic Commission for Europe): https://unece.org/classification-and-definition-vehicles" xr:uid="{DAE593AD-CFD0-4099-991A-146CEDC26A96}"/>
    <hyperlink ref="E174" r:id="rId2" xr:uid="{C3111121-A095-4ECA-91F9-28238497DBD8}"/>
  </hyperlinks>
  <pageMargins left="0.74803149606299213" right="0.74803149606299213" top="0.98425196850393704" bottom="0.98425196850393704" header="0" footer="0"/>
  <pageSetup paperSize="256" scale="47" orientation="portrait" r:id="rId3"/>
  <headerFooter alignWithMargins="0"/>
  <drawing r:id="rId4"/>
  <extLst>
    <ext xmlns:x14="http://schemas.microsoft.com/office/spreadsheetml/2009/9/main" uri="{CCE6A557-97BC-4b89-ADB6-D9C93CAAB3DF}">
      <x14:dataValidations xmlns:xm="http://schemas.microsoft.com/office/excel/2006/main" count="11">
        <x14:dataValidation type="list" allowBlank="1" showInputMessage="1" showErrorMessage="1" xr:uid="{F70409DA-0797-41A2-89F0-140FF8F73909}">
          <x14:formula1>
            <xm:f>Datos!$L$1056:$L$1060</xm:f>
          </x14:formula1>
          <xm:sqref>F310:F319</xm:sqref>
        </x14:dataValidation>
        <x14:dataValidation type="list" allowBlank="1" showInputMessage="1" showErrorMessage="1" xr:uid="{E29E287B-5CC0-4071-9D72-406283629758}">
          <x14:formula1>
            <xm:f>Datos!$C$1056:$C$1065</xm:f>
          </x14:formula1>
          <xm:sqref>F293:F302</xm:sqref>
        </x14:dataValidation>
        <x14:dataValidation type="list" operator="greaterThan" allowBlank="1" showInputMessage="1" showErrorMessage="1" xr:uid="{1F4F82FE-EACB-4F0E-86BC-66E3FD96457F}">
          <x14:formula1>
            <xm:f>Datos!$D$1056:$D$1057</xm:f>
          </x14:formula1>
          <xm:sqref>H293:H302</xm:sqref>
        </x14:dataValidation>
        <x14:dataValidation type="list" allowBlank="1" showInputMessage="1" showErrorMessage="1" xr:uid="{1A1F3F93-3490-4599-BE0C-C900359273FE}">
          <x14:formula1>
            <xm:f>Datos!$D$1019:$D$1020</xm:f>
          </x14:formula1>
          <xm:sqref>E264:E265</xm:sqref>
        </x14:dataValidation>
        <x14:dataValidation type="list" allowBlank="1" showInputMessage="1" showErrorMessage="1" xr:uid="{52C86733-3CFB-407E-804E-F9D88C2CA8F2}">
          <x14:formula1>
            <xm:f>'Datos Indirectos'!$B$7:$B$32</xm:f>
          </x14:formula1>
          <xm:sqref>E184:E209 M184:M209</xm:sqref>
        </x14:dataValidation>
        <x14:dataValidation type="list" showInputMessage="1" showErrorMessage="1" xr:uid="{7B826A29-6362-495E-82F2-5515CEBCA274}">
          <x14:formula1>
            <xm:f>'Datos Indirectos'!$B$7:$B$29</xm:f>
          </x14:formula1>
          <xm:sqref>F230:F252 L230:L252</xm:sqref>
        </x14:dataValidation>
        <x14:dataValidation type="list" allowBlank="1" showInputMessage="1" showErrorMessage="1" xr:uid="{9AC452F4-484D-431F-98C6-029BFB0CAFDF}">
          <x14:formula1>
            <xm:f>Datos!$D$1021</xm:f>
          </x14:formula1>
          <xm:sqref>E277</xm:sqref>
        </x14:dataValidation>
        <x14:dataValidation type="list" allowBlank="1" showInputMessage="1" showErrorMessage="1" xr:uid="{05CC32F6-6F16-40DA-A82B-33C8DCB6C327}">
          <x14:formula1>
            <xm:f>'Datos Indirectos'!$I$7:$I$11</xm:f>
          </x14:formula1>
          <xm:sqref>H220</xm:sqref>
        </x14:dataValidation>
        <x14:dataValidation type="list" allowBlank="1" showInputMessage="1" showErrorMessage="1" xr:uid="{16241883-797C-4E7F-A583-2FD973B640CD}">
          <x14:formula1>
            <xm:f>INDIRECT("Comb_Maq_"&amp;Datos!F645&amp;"_")</xm:f>
          </x14:formula1>
          <xm:sqref>G115:G122</xm:sqref>
        </x14:dataValidation>
        <x14:dataValidation type="list" allowBlank="1" showInputMessage="1" showErrorMessage="1" xr:uid="{3B33ABB4-B082-44C1-8791-D56A18848340}">
          <x14:formula1>
            <xm:f>INDIRECT("Comb_VehA2_"&amp;Datos!F519&amp;"_")</xm:f>
          </x14:formula1>
          <xm:sqref>G89:G98</xm:sqref>
        </x14:dataValidation>
        <x14:dataValidation type="list" allowBlank="1" showInputMessage="1" showErrorMessage="1" xr:uid="{13904AE4-34E5-4053-AB23-1A7C03C20EFB}">
          <x14:formula1>
            <xm:f>INDIRECT("Comb_VehA1_"&amp;Datos!F409&amp;"_")</xm:f>
          </x14:formula1>
          <xm:sqref>G60:G69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9C4A-922C-457A-A02F-A628AE17AAA5}">
  <dimension ref="A1:QY437"/>
  <sheetViews>
    <sheetView showGridLines="0" showRowColHeaders="0" zoomScale="70" zoomScaleNormal="70" workbookViewId="0">
      <pane xSplit="2" ySplit="1" topLeftCell="C2" activePane="bottomRight" state="frozen"/>
      <selection activeCell="O15" sqref="O15"/>
      <selection pane="topRight" activeCell="O15" sqref="O15"/>
      <selection pane="bottomLeft" activeCell="O15" sqref="O15"/>
      <selection pane="bottomRight" activeCell="C1" sqref="C1:S1"/>
    </sheetView>
  </sheetViews>
  <sheetFormatPr baseColWidth="10" defaultColWidth="11.44140625" defaultRowHeight="14.4" x14ac:dyDescent="0.3"/>
  <cols>
    <col min="1" max="1" width="35.6640625" style="177" customWidth="1"/>
    <col min="2" max="2" width="0.5546875" style="308" customWidth="1"/>
    <col min="3" max="3" width="1" style="289" customWidth="1"/>
    <col min="4" max="4" width="3.109375" style="290" customWidth="1"/>
    <col min="5" max="5" width="24.77734375" style="290" customWidth="1"/>
    <col min="6" max="6" width="34.77734375" style="290" customWidth="1"/>
    <col min="7" max="7" width="18.109375" style="290" customWidth="1"/>
    <col min="8" max="8" width="17" style="290" customWidth="1"/>
    <col min="9" max="9" width="14.5546875" style="290" customWidth="1"/>
    <col min="10" max="10" width="12.88671875" style="290" customWidth="1"/>
    <col min="11" max="11" width="13.6640625" style="290" customWidth="1"/>
    <col min="12" max="12" width="14.109375" style="290" customWidth="1"/>
    <col min="13" max="14" width="20.77734375" style="290" customWidth="1"/>
    <col min="15" max="17" width="15.44140625" style="290" customWidth="1"/>
    <col min="18" max="18" width="12.33203125" style="290" customWidth="1"/>
    <col min="19" max="19" width="3.44140625" style="290" customWidth="1"/>
    <col min="20" max="16384" width="11.44140625" style="290"/>
  </cols>
  <sheetData>
    <row r="1" spans="1:20" s="289" customFormat="1" ht="36" customHeight="1" x14ac:dyDescent="0.3">
      <c r="A1" s="304"/>
      <c r="B1" s="308"/>
      <c r="C1" s="746" t="s">
        <v>779</v>
      </c>
      <c r="D1" s="746"/>
      <c r="E1" s="746"/>
      <c r="F1" s="746"/>
      <c r="G1" s="746"/>
      <c r="H1" s="746"/>
      <c r="I1" s="746"/>
      <c r="J1" s="746"/>
      <c r="K1" s="746"/>
      <c r="L1" s="746"/>
      <c r="M1" s="746"/>
      <c r="N1" s="746"/>
      <c r="O1" s="746"/>
      <c r="P1" s="746"/>
      <c r="Q1" s="746"/>
      <c r="R1" s="746"/>
      <c r="S1" s="746"/>
      <c r="T1" s="338"/>
    </row>
    <row r="2" spans="1:20" ht="16.8" customHeight="1" x14ac:dyDescent="0.3">
      <c r="A2" s="463"/>
      <c r="B2" s="310"/>
    </row>
    <row r="3" spans="1:20" ht="16.8" customHeight="1" x14ac:dyDescent="0.3">
      <c r="A3" s="306" t="s">
        <v>420</v>
      </c>
      <c r="B3" s="337"/>
      <c r="E3" s="292" t="s">
        <v>781</v>
      </c>
      <c r="F3" s="313"/>
      <c r="G3" s="313"/>
      <c r="H3" s="313"/>
      <c r="I3" s="313"/>
      <c r="J3" s="313"/>
      <c r="K3" s="313"/>
      <c r="M3" s="313"/>
      <c r="N3" s="313"/>
      <c r="O3" s="313"/>
      <c r="P3" s="313"/>
      <c r="Q3" s="313"/>
      <c r="R3" s="313"/>
      <c r="S3" s="314"/>
    </row>
    <row r="4" spans="1:20" ht="16.8" customHeight="1" x14ac:dyDescent="0.3">
      <c r="A4" s="306" t="s">
        <v>843</v>
      </c>
      <c r="B4" s="337"/>
      <c r="E4" s="292"/>
      <c r="F4" s="313"/>
      <c r="G4" s="313"/>
      <c r="H4" s="313"/>
      <c r="I4" s="313"/>
      <c r="J4" s="313"/>
      <c r="K4" s="313"/>
      <c r="M4" s="313"/>
      <c r="N4" s="313"/>
      <c r="O4" s="313"/>
      <c r="P4" s="313"/>
      <c r="Q4" s="313"/>
      <c r="R4" s="313"/>
      <c r="S4" s="314"/>
    </row>
    <row r="5" spans="1:20" ht="16.8" customHeight="1" x14ac:dyDescent="0.3">
      <c r="A5" s="306" t="s">
        <v>844</v>
      </c>
      <c r="B5" s="337"/>
      <c r="E5" s="324" t="s">
        <v>735</v>
      </c>
      <c r="F5" s="313"/>
      <c r="G5" s="313"/>
      <c r="H5" s="313"/>
      <c r="I5" s="313"/>
      <c r="J5" s="313"/>
      <c r="K5" s="313"/>
      <c r="M5" s="313"/>
      <c r="N5" s="313"/>
      <c r="O5" s="313"/>
      <c r="P5" s="313"/>
      <c r="Q5" s="313"/>
      <c r="R5" s="313"/>
      <c r="S5" s="314"/>
    </row>
    <row r="6" spans="1:20" ht="16.8" customHeight="1" x14ac:dyDescent="0.3">
      <c r="A6" s="306" t="s">
        <v>845</v>
      </c>
      <c r="B6" s="337"/>
      <c r="E6" s="325" t="s">
        <v>450</v>
      </c>
      <c r="F6" s="313"/>
      <c r="G6" s="313"/>
      <c r="H6" s="313"/>
      <c r="I6" s="313"/>
      <c r="J6" s="313"/>
      <c r="K6" s="313"/>
      <c r="M6" s="313"/>
      <c r="N6" s="313"/>
      <c r="O6" s="313"/>
      <c r="P6" s="313"/>
      <c r="Q6" s="313"/>
      <c r="R6" s="313"/>
      <c r="S6" s="314"/>
    </row>
    <row r="7" spans="1:20" ht="16.8" customHeight="1" x14ac:dyDescent="0.3">
      <c r="A7" s="305" t="s">
        <v>846</v>
      </c>
      <c r="B7" s="337"/>
      <c r="E7" s="324" t="s">
        <v>736</v>
      </c>
      <c r="F7" s="313"/>
      <c r="G7" s="313"/>
      <c r="H7" s="313"/>
      <c r="I7" s="313"/>
      <c r="J7" s="313"/>
      <c r="K7" s="313"/>
      <c r="M7" s="313"/>
      <c r="N7" s="313"/>
      <c r="O7" s="313"/>
      <c r="P7" s="313"/>
      <c r="Q7" s="313"/>
      <c r="R7" s="313"/>
      <c r="S7" s="314"/>
    </row>
    <row r="8" spans="1:20" ht="16.8" customHeight="1" x14ac:dyDescent="0.3">
      <c r="A8" s="306" t="s">
        <v>754</v>
      </c>
      <c r="B8" s="337"/>
      <c r="E8" s="325" t="s">
        <v>766</v>
      </c>
      <c r="F8" s="313"/>
      <c r="G8" s="313"/>
      <c r="H8" s="313"/>
      <c r="I8" s="313"/>
      <c r="J8" s="313"/>
      <c r="K8" s="313"/>
      <c r="M8" s="313"/>
      <c r="N8" s="313"/>
      <c r="O8" s="313"/>
      <c r="P8" s="313"/>
      <c r="Q8" s="313"/>
      <c r="R8" s="313"/>
      <c r="S8" s="314"/>
    </row>
    <row r="9" spans="1:20" ht="16.8" customHeight="1" x14ac:dyDescent="0.3">
      <c r="A9" s="306" t="s">
        <v>755</v>
      </c>
      <c r="B9" s="337"/>
      <c r="E9" s="324" t="s">
        <v>738</v>
      </c>
      <c r="F9" s="313"/>
      <c r="G9" s="313"/>
      <c r="H9" s="313"/>
      <c r="I9" s="313"/>
      <c r="J9" s="313"/>
      <c r="K9" s="313"/>
      <c r="M9" s="313"/>
      <c r="N9" s="313"/>
      <c r="O9" s="313"/>
      <c r="P9" s="313"/>
      <c r="Q9" s="313"/>
      <c r="R9" s="313"/>
      <c r="S9" s="314"/>
    </row>
    <row r="10" spans="1:20" ht="16.8" customHeight="1" x14ac:dyDescent="0.3">
      <c r="A10" s="306" t="s">
        <v>756</v>
      </c>
      <c r="B10" s="337"/>
      <c r="E10" s="325" t="s">
        <v>739</v>
      </c>
      <c r="F10" s="313"/>
      <c r="G10" s="313"/>
      <c r="H10" s="313"/>
      <c r="I10" s="313"/>
      <c r="J10" s="313"/>
      <c r="K10" s="313"/>
      <c r="M10" s="313"/>
      <c r="N10" s="313"/>
      <c r="O10" s="313"/>
      <c r="P10" s="313"/>
      <c r="Q10" s="313"/>
      <c r="R10" s="313"/>
      <c r="S10" s="314"/>
    </row>
    <row r="11" spans="1:20" ht="16.8" customHeight="1" x14ac:dyDescent="0.3">
      <c r="A11" s="306" t="s">
        <v>757</v>
      </c>
      <c r="B11" s="337"/>
      <c r="E11" s="324" t="s">
        <v>744</v>
      </c>
      <c r="F11" s="313"/>
      <c r="G11" s="313"/>
      <c r="H11" s="313"/>
      <c r="I11" s="313"/>
      <c r="J11" s="313"/>
      <c r="K11" s="313"/>
      <c r="M11" s="313"/>
      <c r="N11" s="313"/>
      <c r="O11" s="313"/>
      <c r="P11" s="313"/>
      <c r="Q11" s="313"/>
      <c r="R11" s="313"/>
      <c r="S11" s="314"/>
    </row>
    <row r="12" spans="1:20" ht="16.8" customHeight="1" x14ac:dyDescent="0.3">
      <c r="A12" s="463"/>
      <c r="B12" s="337"/>
      <c r="E12" s="325" t="s">
        <v>745</v>
      </c>
      <c r="F12" s="313"/>
      <c r="G12" s="313"/>
      <c r="H12" s="313"/>
      <c r="I12" s="313"/>
      <c r="J12" s="313"/>
      <c r="K12" s="313"/>
      <c r="M12" s="313"/>
      <c r="N12" s="313"/>
      <c r="O12" s="313"/>
      <c r="P12" s="313"/>
      <c r="Q12" s="313"/>
      <c r="R12" s="313"/>
      <c r="S12" s="314"/>
    </row>
    <row r="13" spans="1:20" ht="16.8" customHeight="1" x14ac:dyDescent="0.3">
      <c r="A13" s="336"/>
      <c r="B13" s="337"/>
      <c r="E13" s="324" t="s">
        <v>748</v>
      </c>
      <c r="F13" s="313"/>
      <c r="G13" s="313"/>
      <c r="H13" s="313"/>
      <c r="I13" s="313"/>
      <c r="J13" s="313"/>
      <c r="K13" s="313"/>
      <c r="M13" s="313"/>
      <c r="N13" s="313"/>
      <c r="O13" s="313"/>
      <c r="P13" s="313"/>
      <c r="Q13" s="313"/>
      <c r="R13" s="313"/>
      <c r="S13" s="314"/>
    </row>
    <row r="14" spans="1:20" ht="16.8" customHeight="1" x14ac:dyDescent="0.3">
      <c r="A14" s="336"/>
      <c r="B14" s="337"/>
      <c r="E14" s="325" t="s">
        <v>764</v>
      </c>
      <c r="F14" s="313"/>
      <c r="G14" s="313"/>
      <c r="H14" s="313"/>
      <c r="I14" s="313"/>
      <c r="J14" s="313"/>
      <c r="K14" s="313"/>
      <c r="M14" s="313"/>
      <c r="N14" s="313"/>
      <c r="O14" s="313"/>
      <c r="P14" s="313"/>
      <c r="Q14" s="313"/>
      <c r="R14" s="313"/>
      <c r="S14" s="314"/>
    </row>
    <row r="15" spans="1:20" ht="16.8" customHeight="1" x14ac:dyDescent="0.3">
      <c r="A15" s="336"/>
      <c r="B15" s="337"/>
      <c r="E15" s="324" t="s">
        <v>749</v>
      </c>
      <c r="F15" s="313"/>
      <c r="G15" s="313"/>
      <c r="H15" s="313"/>
      <c r="I15" s="313"/>
      <c r="J15" s="313"/>
      <c r="K15" s="313"/>
      <c r="M15" s="313"/>
      <c r="N15" s="313"/>
      <c r="O15" s="313"/>
      <c r="P15" s="313"/>
      <c r="Q15" s="313"/>
      <c r="R15" s="313"/>
      <c r="S15" s="314"/>
    </row>
    <row r="16" spans="1:20" ht="16.8" customHeight="1" x14ac:dyDescent="0.3">
      <c r="A16" s="336"/>
      <c r="B16" s="337"/>
      <c r="E16" s="325" t="s">
        <v>782</v>
      </c>
      <c r="F16" s="313"/>
      <c r="G16" s="313"/>
      <c r="H16" s="313"/>
      <c r="I16" s="313"/>
      <c r="J16" s="313"/>
      <c r="K16" s="313"/>
      <c r="M16" s="313"/>
      <c r="N16" s="313"/>
      <c r="O16" s="313"/>
      <c r="P16" s="313"/>
      <c r="Q16" s="313"/>
      <c r="R16" s="313"/>
      <c r="S16" s="314"/>
    </row>
    <row r="17" spans="1:22" ht="16.8" customHeight="1" x14ac:dyDescent="0.3">
      <c r="A17" s="336"/>
      <c r="B17" s="337"/>
      <c r="E17" s="325"/>
      <c r="F17" s="313"/>
      <c r="G17" s="313"/>
      <c r="H17" s="313"/>
      <c r="I17" s="313"/>
      <c r="J17" s="313"/>
      <c r="K17" s="313"/>
      <c r="M17" s="313"/>
      <c r="N17" s="313"/>
      <c r="O17" s="313"/>
      <c r="P17" s="313"/>
      <c r="Q17" s="313"/>
      <c r="R17" s="313"/>
      <c r="S17" s="314"/>
    </row>
    <row r="18" spans="1:22" ht="16.8" customHeight="1" x14ac:dyDescent="0.3">
      <c r="A18" s="336"/>
      <c r="B18" s="337"/>
      <c r="E18" s="782"/>
      <c r="F18" s="782"/>
      <c r="G18" s="782"/>
      <c r="H18" s="782"/>
      <c r="I18" s="782"/>
      <c r="J18" s="782"/>
      <c r="K18" s="782"/>
      <c r="L18" s="782"/>
      <c r="M18" s="782"/>
      <c r="N18" s="782"/>
      <c r="O18" s="782"/>
      <c r="P18" s="782"/>
      <c r="Q18" s="782"/>
      <c r="R18" s="782"/>
      <c r="S18" s="314"/>
    </row>
    <row r="19" spans="1:22" ht="16.8" customHeight="1" x14ac:dyDescent="0.3">
      <c r="A19" s="336"/>
      <c r="B19" s="337"/>
      <c r="D19" s="769" t="s">
        <v>348</v>
      </c>
      <c r="E19" s="769"/>
      <c r="F19" s="769"/>
      <c r="G19" s="769"/>
      <c r="H19" s="769"/>
      <c r="I19" s="769"/>
      <c r="J19" s="769"/>
      <c r="K19" s="769"/>
      <c r="L19" s="769"/>
      <c r="M19" s="769"/>
      <c r="N19" s="769"/>
      <c r="O19" s="769"/>
      <c r="P19" s="769"/>
      <c r="Q19" s="769"/>
      <c r="R19" s="769"/>
    </row>
    <row r="20" spans="1:22" ht="16.8" customHeight="1" x14ac:dyDescent="0.3">
      <c r="A20" s="336"/>
      <c r="B20" s="337"/>
      <c r="D20" s="316"/>
      <c r="E20" s="316"/>
      <c r="F20" s="316"/>
      <c r="G20" s="316"/>
      <c r="H20" s="316"/>
      <c r="I20" s="316"/>
      <c r="J20" s="316"/>
      <c r="K20" s="316"/>
      <c r="L20" s="316"/>
      <c r="M20" s="316"/>
      <c r="N20" s="316"/>
      <c r="O20" s="316"/>
      <c r="P20" s="316"/>
      <c r="Q20" s="316"/>
      <c r="R20" s="316"/>
    </row>
    <row r="21" spans="1:22" ht="16.8" customHeight="1" x14ac:dyDescent="0.3">
      <c r="A21" s="336"/>
      <c r="B21" s="337"/>
      <c r="D21" s="289"/>
      <c r="E21" s="770" t="s">
        <v>323</v>
      </c>
      <c r="F21" s="773" t="s">
        <v>203</v>
      </c>
      <c r="G21" s="774" t="s">
        <v>204</v>
      </c>
      <c r="H21" s="776" t="s">
        <v>1068</v>
      </c>
      <c r="I21" s="798"/>
      <c r="J21" s="777"/>
      <c r="K21" s="818" t="s">
        <v>103</v>
      </c>
      <c r="L21" s="819"/>
      <c r="M21" s="820"/>
      <c r="N21" s="775" t="s">
        <v>678</v>
      </c>
      <c r="O21" s="289"/>
    </row>
    <row r="22" spans="1:22" ht="28.2" customHeight="1" x14ac:dyDescent="0.3">
      <c r="A22" s="336"/>
      <c r="B22" s="337"/>
      <c r="D22" s="289"/>
      <c r="E22" s="770"/>
      <c r="F22" s="773"/>
      <c r="G22" s="774"/>
      <c r="H22" s="340" t="s">
        <v>120</v>
      </c>
      <c r="I22" s="340" t="s">
        <v>121</v>
      </c>
      <c r="J22" s="340" t="s">
        <v>122</v>
      </c>
      <c r="K22" s="340" t="s">
        <v>123</v>
      </c>
      <c r="L22" s="340" t="s">
        <v>124</v>
      </c>
      <c r="M22" s="340" t="s">
        <v>125</v>
      </c>
      <c r="N22" s="775"/>
      <c r="O22" s="289"/>
    </row>
    <row r="23" spans="1:22" ht="16.8" customHeight="1" x14ac:dyDescent="0.3">
      <c r="A23" s="336"/>
      <c r="B23" s="337"/>
      <c r="D23" s="289"/>
      <c r="E23" s="591"/>
      <c r="F23" s="609"/>
      <c r="G23" s="593"/>
      <c r="H23" s="568" t="str">
        <f>Datos!F317</f>
        <v/>
      </c>
      <c r="I23" s="568" t="str">
        <f>Datos!G317</f>
        <v/>
      </c>
      <c r="J23" s="568" t="str">
        <f>Datos!H317</f>
        <v/>
      </c>
      <c r="K23" s="569" t="str">
        <f>Datos!I317</f>
        <v/>
      </c>
      <c r="L23" s="569" t="str">
        <f>Datos!J317</f>
        <v/>
      </c>
      <c r="M23" s="569" t="str">
        <f>Datos!K317</f>
        <v/>
      </c>
      <c r="N23" s="570" t="str">
        <f>Datos!L317</f>
        <v/>
      </c>
      <c r="O23" s="312"/>
    </row>
    <row r="24" spans="1:22" ht="16.8" customHeight="1" x14ac:dyDescent="0.3">
      <c r="A24" s="336"/>
      <c r="D24" s="289"/>
      <c r="E24" s="591"/>
      <c r="F24" s="609"/>
      <c r="G24" s="593"/>
      <c r="H24" s="568" t="str">
        <f>Datos!F318</f>
        <v/>
      </c>
      <c r="I24" s="568" t="str">
        <f>Datos!G318</f>
        <v/>
      </c>
      <c r="J24" s="568" t="str">
        <f>Datos!H318</f>
        <v/>
      </c>
      <c r="K24" s="569" t="str">
        <f>Datos!I318</f>
        <v/>
      </c>
      <c r="L24" s="569" t="str">
        <f>Datos!J318</f>
        <v/>
      </c>
      <c r="M24" s="569" t="str">
        <f>Datos!K318</f>
        <v/>
      </c>
      <c r="N24" s="570" t="str">
        <f>Datos!L318</f>
        <v/>
      </c>
      <c r="P24" s="319"/>
      <c r="Q24" s="319"/>
    </row>
    <row r="25" spans="1:22" ht="16.8" customHeight="1" x14ac:dyDescent="0.3">
      <c r="A25" s="336"/>
      <c r="D25" s="289"/>
      <c r="E25" s="591"/>
      <c r="F25" s="609"/>
      <c r="G25" s="593"/>
      <c r="H25" s="568" t="str">
        <f>Datos!F319</f>
        <v/>
      </c>
      <c r="I25" s="568" t="str">
        <f>Datos!G319</f>
        <v/>
      </c>
      <c r="J25" s="568" t="str">
        <f>Datos!H319</f>
        <v/>
      </c>
      <c r="K25" s="569" t="str">
        <f>Datos!I319</f>
        <v/>
      </c>
      <c r="L25" s="569" t="str">
        <f>Datos!J319</f>
        <v/>
      </c>
      <c r="M25" s="569" t="str">
        <f>Datos!K319</f>
        <v/>
      </c>
      <c r="N25" s="570" t="str">
        <f>Datos!L319</f>
        <v/>
      </c>
      <c r="P25" s="319"/>
      <c r="Q25" s="319"/>
    </row>
    <row r="26" spans="1:22" s="312" customFormat="1" ht="16.8" customHeight="1" x14ac:dyDescent="0.3">
      <c r="A26" s="336"/>
      <c r="B26" s="308"/>
      <c r="C26" s="289"/>
      <c r="E26" s="591"/>
      <c r="F26" s="609"/>
      <c r="G26" s="593"/>
      <c r="H26" s="568" t="str">
        <f>Datos!F320</f>
        <v/>
      </c>
      <c r="I26" s="568" t="str">
        <f>Datos!G320</f>
        <v/>
      </c>
      <c r="J26" s="568" t="str">
        <f>Datos!H320</f>
        <v/>
      </c>
      <c r="K26" s="569" t="str">
        <f>Datos!I320</f>
        <v/>
      </c>
      <c r="L26" s="569" t="str">
        <f>Datos!J320</f>
        <v/>
      </c>
      <c r="M26" s="569" t="str">
        <f>Datos!K320</f>
        <v/>
      </c>
      <c r="N26" s="570" t="str">
        <f>Datos!L320</f>
        <v/>
      </c>
      <c r="O26" s="290"/>
      <c r="P26" s="290"/>
      <c r="R26" s="313"/>
      <c r="S26" s="290"/>
      <c r="T26" s="290"/>
      <c r="U26" s="290"/>
      <c r="V26" s="290"/>
    </row>
    <row r="27" spans="1:22" ht="16.8" customHeight="1" x14ac:dyDescent="0.3">
      <c r="A27" s="336"/>
      <c r="E27" s="591"/>
      <c r="F27" s="609"/>
      <c r="G27" s="593"/>
      <c r="H27" s="568" t="str">
        <f>Datos!F321</f>
        <v/>
      </c>
      <c r="I27" s="568" t="str">
        <f>Datos!G321</f>
        <v/>
      </c>
      <c r="J27" s="568" t="str">
        <f>Datos!H321</f>
        <v/>
      </c>
      <c r="K27" s="569" t="str">
        <f>Datos!I321</f>
        <v/>
      </c>
      <c r="L27" s="569" t="str">
        <f>Datos!J321</f>
        <v/>
      </c>
      <c r="M27" s="569" t="str">
        <f>Datos!K321</f>
        <v/>
      </c>
      <c r="N27" s="570" t="str">
        <f>Datos!L321</f>
        <v/>
      </c>
      <c r="P27" s="295"/>
    </row>
    <row r="28" spans="1:22" ht="16.8" customHeight="1" x14ac:dyDescent="0.3">
      <c r="A28" s="336"/>
      <c r="E28" s="591"/>
      <c r="F28" s="609"/>
      <c r="G28" s="593"/>
      <c r="H28" s="568" t="str">
        <f>Datos!F322</f>
        <v/>
      </c>
      <c r="I28" s="568" t="str">
        <f>Datos!G322</f>
        <v/>
      </c>
      <c r="J28" s="568" t="str">
        <f>Datos!H322</f>
        <v/>
      </c>
      <c r="K28" s="569" t="str">
        <f>Datos!I322</f>
        <v/>
      </c>
      <c r="L28" s="569" t="str">
        <f>Datos!J322</f>
        <v/>
      </c>
      <c r="M28" s="569" t="str">
        <f>Datos!K322</f>
        <v/>
      </c>
      <c r="N28" s="570" t="str">
        <f>Datos!L322</f>
        <v/>
      </c>
    </row>
    <row r="29" spans="1:22" ht="16.8" customHeight="1" x14ac:dyDescent="0.3">
      <c r="A29" s="336"/>
      <c r="E29" s="591"/>
      <c r="F29" s="609"/>
      <c r="G29" s="593"/>
      <c r="H29" s="568" t="str">
        <f>Datos!F323</f>
        <v/>
      </c>
      <c r="I29" s="568" t="str">
        <f>Datos!G323</f>
        <v/>
      </c>
      <c r="J29" s="568" t="str">
        <f>Datos!H323</f>
        <v/>
      </c>
      <c r="K29" s="569" t="str">
        <f>Datos!I323</f>
        <v/>
      </c>
      <c r="L29" s="569" t="str">
        <f>Datos!J323</f>
        <v/>
      </c>
      <c r="M29" s="569" t="str">
        <f>Datos!K323</f>
        <v/>
      </c>
      <c r="N29" s="570" t="str">
        <f>Datos!L323</f>
        <v/>
      </c>
      <c r="R29" s="312"/>
      <c r="S29" s="312"/>
    </row>
    <row r="30" spans="1:22" ht="16.8" customHeight="1" x14ac:dyDescent="0.3">
      <c r="A30" s="336"/>
      <c r="E30" s="591"/>
      <c r="F30" s="609"/>
      <c r="G30" s="593"/>
      <c r="H30" s="568" t="str">
        <f>Datos!F324</f>
        <v/>
      </c>
      <c r="I30" s="568" t="str">
        <f>Datos!G324</f>
        <v/>
      </c>
      <c r="J30" s="568" t="str">
        <f>Datos!H324</f>
        <v/>
      </c>
      <c r="K30" s="569" t="str">
        <f>Datos!I324</f>
        <v/>
      </c>
      <c r="L30" s="569" t="str">
        <f>Datos!J324</f>
        <v/>
      </c>
      <c r="M30" s="569" t="str">
        <f>Datos!K324</f>
        <v/>
      </c>
      <c r="N30" s="570" t="str">
        <f>Datos!L324</f>
        <v/>
      </c>
      <c r="T30" s="312"/>
      <c r="U30" s="312"/>
      <c r="V30" s="312"/>
    </row>
    <row r="31" spans="1:22" ht="16.8" customHeight="1" x14ac:dyDescent="0.3">
      <c r="A31" s="336"/>
      <c r="E31" s="591"/>
      <c r="F31" s="609"/>
      <c r="G31" s="593"/>
      <c r="H31" s="568" t="str">
        <f>Datos!F325</f>
        <v/>
      </c>
      <c r="I31" s="568" t="str">
        <f>Datos!G325</f>
        <v/>
      </c>
      <c r="J31" s="568" t="str">
        <f>Datos!H325</f>
        <v/>
      </c>
      <c r="K31" s="569" t="str">
        <f>Datos!I325</f>
        <v/>
      </c>
      <c r="L31" s="569" t="str">
        <f>Datos!J325</f>
        <v/>
      </c>
      <c r="M31" s="569" t="str">
        <f>Datos!K325</f>
        <v/>
      </c>
      <c r="N31" s="570" t="str">
        <f>Datos!L325</f>
        <v/>
      </c>
    </row>
    <row r="32" spans="1:22" ht="16.8" customHeight="1" x14ac:dyDescent="0.3">
      <c r="A32" s="336"/>
      <c r="E32" s="591"/>
      <c r="F32" s="609"/>
      <c r="G32" s="593"/>
      <c r="H32" s="568" t="str">
        <f>Datos!F326</f>
        <v/>
      </c>
      <c r="I32" s="568" t="str">
        <f>Datos!G326</f>
        <v/>
      </c>
      <c r="J32" s="568" t="str">
        <f>Datos!H326</f>
        <v/>
      </c>
      <c r="K32" s="569" t="str">
        <f>Datos!I326</f>
        <v/>
      </c>
      <c r="L32" s="569" t="str">
        <f>Datos!J326</f>
        <v/>
      </c>
      <c r="M32" s="569" t="str">
        <f>Datos!K326</f>
        <v/>
      </c>
      <c r="N32" s="570" t="str">
        <f>Datos!L326</f>
        <v/>
      </c>
    </row>
    <row r="33" spans="1:20" ht="16.8" customHeight="1" x14ac:dyDescent="0.3">
      <c r="A33" s="336"/>
      <c r="F33" s="320"/>
      <c r="G33" s="320"/>
      <c r="H33" s="320"/>
      <c r="I33" s="320"/>
      <c r="J33" s="320"/>
      <c r="K33" s="571">
        <f>Datos!I327</f>
        <v>0</v>
      </c>
      <c r="L33" s="571">
        <f>Datos!J327</f>
        <v>0</v>
      </c>
      <c r="M33" s="571">
        <f>Datos!K327</f>
        <v>0</v>
      </c>
      <c r="N33" s="572">
        <f>Datos!L327</f>
        <v>0</v>
      </c>
    </row>
    <row r="34" spans="1:20" ht="16.8" customHeight="1" x14ac:dyDescent="0.3">
      <c r="A34" s="336"/>
      <c r="E34" s="322" t="s">
        <v>224</v>
      </c>
      <c r="F34" s="320"/>
      <c r="G34" s="320"/>
      <c r="H34" s="320"/>
      <c r="I34" s="320"/>
      <c r="J34" s="320"/>
      <c r="K34" s="320"/>
      <c r="L34" s="320"/>
      <c r="M34" s="320"/>
      <c r="N34" s="320"/>
      <c r="O34" s="320"/>
      <c r="P34" s="320"/>
      <c r="Q34" s="320"/>
    </row>
    <row r="35" spans="1:20" ht="16.8" customHeight="1" x14ac:dyDescent="0.3">
      <c r="E35" s="322" t="s">
        <v>1042</v>
      </c>
      <c r="F35" s="321"/>
      <c r="G35" s="321"/>
      <c r="H35" s="321"/>
      <c r="I35" s="321"/>
      <c r="J35" s="321"/>
      <c r="K35" s="321"/>
      <c r="L35" s="321"/>
      <c r="M35" s="321"/>
      <c r="N35" s="321"/>
      <c r="O35" s="321"/>
      <c r="P35" s="321"/>
      <c r="Q35" s="321"/>
    </row>
    <row r="36" spans="1:20" ht="16.8" customHeight="1" x14ac:dyDescent="0.3">
      <c r="E36" s="322" t="s">
        <v>1043</v>
      </c>
    </row>
    <row r="37" spans="1:20" ht="16.8" customHeight="1" x14ac:dyDescent="0.3"/>
    <row r="38" spans="1:20" ht="16.8" customHeight="1" x14ac:dyDescent="0.3">
      <c r="D38" s="769" t="s">
        <v>765</v>
      </c>
      <c r="E38" s="769"/>
      <c r="F38" s="769"/>
      <c r="G38" s="769"/>
      <c r="H38" s="769"/>
      <c r="I38" s="769"/>
      <c r="J38" s="769"/>
      <c r="K38" s="769"/>
      <c r="L38" s="769"/>
      <c r="M38" s="769"/>
      <c r="N38" s="769"/>
      <c r="O38" s="769"/>
      <c r="P38" s="769"/>
      <c r="Q38" s="769"/>
      <c r="R38" s="769"/>
    </row>
    <row r="39" spans="1:20" ht="8.4" customHeight="1" x14ac:dyDescent="0.3">
      <c r="D39" s="316"/>
      <c r="E39" s="316"/>
      <c r="F39" s="316"/>
      <c r="G39" s="316"/>
      <c r="H39" s="316"/>
      <c r="I39" s="316"/>
      <c r="J39" s="316"/>
      <c r="K39" s="316"/>
      <c r="L39" s="316"/>
      <c r="M39" s="316"/>
      <c r="N39" s="316"/>
      <c r="O39" s="316"/>
      <c r="P39" s="316"/>
      <c r="Q39" s="316"/>
      <c r="R39" s="316"/>
    </row>
    <row r="40" spans="1:20" ht="16.8" customHeight="1" x14ac:dyDescent="0.3">
      <c r="E40" s="322" t="s">
        <v>1131</v>
      </c>
      <c r="F40" s="316"/>
      <c r="G40" s="316"/>
      <c r="H40" s="316"/>
      <c r="I40" s="316"/>
      <c r="J40" s="316"/>
      <c r="K40" s="316"/>
      <c r="L40" s="316"/>
      <c r="M40" s="316"/>
      <c r="N40" s="316"/>
      <c r="O40" s="316"/>
      <c r="P40" s="316"/>
      <c r="Q40" s="316"/>
      <c r="R40" s="316"/>
    </row>
    <row r="41" spans="1:20" ht="8.4" customHeight="1" x14ac:dyDescent="0.3">
      <c r="D41" s="326"/>
      <c r="E41" s="316"/>
      <c r="T41" s="319"/>
    </row>
    <row r="42" spans="1:20" ht="16.8" customHeight="1" x14ac:dyDescent="0.3">
      <c r="D42" s="326"/>
      <c r="E42" s="330" t="s">
        <v>1126</v>
      </c>
      <c r="F42" s="322"/>
      <c r="G42" s="322"/>
      <c r="H42" s="322"/>
      <c r="I42" s="322"/>
      <c r="J42" s="322"/>
      <c r="K42" s="322"/>
      <c r="L42" s="322"/>
      <c r="M42" s="322"/>
      <c r="N42" s="322"/>
      <c r="O42" s="322"/>
      <c r="P42" s="322"/>
      <c r="Q42" s="322"/>
      <c r="R42" s="322"/>
      <c r="S42" s="326"/>
    </row>
    <row r="43" spans="1:20" ht="19.2" customHeight="1" x14ac:dyDescent="0.3">
      <c r="D43" s="326"/>
      <c r="E43" s="353" t="s">
        <v>1069</v>
      </c>
      <c r="F43" s="702"/>
      <c r="G43" s="702"/>
      <c r="H43" s="702"/>
      <c r="I43" s="702"/>
      <c r="J43" s="702"/>
      <c r="K43" s="702"/>
      <c r="L43" s="702"/>
      <c r="M43" s="702"/>
      <c r="N43" s="702"/>
      <c r="O43" s="702"/>
      <c r="P43" s="702"/>
      <c r="Q43" s="702"/>
      <c r="R43" s="702"/>
      <c r="S43" s="672"/>
    </row>
    <row r="44" spans="1:20" ht="11.4" customHeight="1" x14ac:dyDescent="0.3">
      <c r="D44" s="326"/>
      <c r="E44" s="782" t="s">
        <v>666</v>
      </c>
      <c r="F44" s="782"/>
      <c r="G44" s="782"/>
      <c r="H44" s="782"/>
      <c r="I44" s="782"/>
      <c r="J44" s="782"/>
      <c r="K44" s="782"/>
      <c r="L44" s="782"/>
      <c r="M44" s="782"/>
      <c r="N44" s="782"/>
      <c r="O44" s="782"/>
      <c r="P44" s="782"/>
      <c r="Q44" s="782"/>
      <c r="R44" s="782"/>
      <c r="S44" s="315"/>
      <c r="T44" s="327"/>
    </row>
    <row r="45" spans="1:20" ht="10.199999999999999" customHeight="1" x14ac:dyDescent="0.3">
      <c r="D45" s="326"/>
      <c r="F45" s="330"/>
      <c r="G45" s="328"/>
      <c r="H45" s="328"/>
      <c r="I45" s="328"/>
      <c r="J45" s="328"/>
      <c r="K45" s="328"/>
      <c r="L45" s="328"/>
      <c r="M45" s="328"/>
      <c r="N45" s="328"/>
      <c r="O45" s="328"/>
      <c r="P45" s="328"/>
      <c r="Q45" s="328"/>
      <c r="R45" s="328"/>
      <c r="S45" s="328"/>
      <c r="T45" s="327"/>
    </row>
    <row r="46" spans="1:20" ht="14.4" customHeight="1" x14ac:dyDescent="0.3">
      <c r="D46" s="326"/>
      <c r="E46" s="698" t="s">
        <v>777</v>
      </c>
      <c r="F46" s="328"/>
      <c r="G46" s="328"/>
      <c r="H46" s="328"/>
      <c r="I46" s="328"/>
      <c r="J46" s="328"/>
      <c r="K46" s="328"/>
      <c r="L46" s="328"/>
      <c r="M46" s="328"/>
      <c r="N46" s="328"/>
      <c r="O46" s="328"/>
      <c r="P46" s="328"/>
      <c r="Q46" s="328"/>
      <c r="R46" s="328"/>
      <c r="S46" s="328"/>
      <c r="T46" s="327"/>
    </row>
    <row r="47" spans="1:20" ht="10.199999999999999" customHeight="1" x14ac:dyDescent="0.3">
      <c r="D47" s="326"/>
      <c r="E47" s="330"/>
      <c r="F47" s="328"/>
      <c r="G47" s="328"/>
      <c r="H47" s="328"/>
      <c r="I47" s="328"/>
      <c r="J47" s="328"/>
      <c r="K47" s="328"/>
      <c r="L47" s="328"/>
      <c r="M47" s="328"/>
      <c r="N47" s="328"/>
      <c r="O47" s="328"/>
      <c r="P47" s="328"/>
      <c r="Q47" s="328"/>
      <c r="R47" s="328"/>
      <c r="S47" s="328"/>
      <c r="T47" s="327"/>
    </row>
    <row r="48" spans="1:20" ht="16.8" customHeight="1" x14ac:dyDescent="0.3">
      <c r="D48" s="326"/>
      <c r="E48" s="781" t="s">
        <v>1130</v>
      </c>
      <c r="F48" s="781"/>
      <c r="G48" s="781"/>
      <c r="H48" s="781"/>
      <c r="I48" s="781"/>
      <c r="J48" s="781"/>
      <c r="K48" s="781"/>
      <c r="L48" s="781"/>
      <c r="M48" s="781"/>
      <c r="N48" s="781"/>
      <c r="O48" s="781"/>
      <c r="P48" s="781"/>
      <c r="Q48" s="781"/>
      <c r="R48" s="781"/>
      <c r="S48" s="781"/>
      <c r="T48" s="327"/>
    </row>
    <row r="49" spans="4:20" ht="9" customHeight="1" x14ac:dyDescent="0.3">
      <c r="D49" s="326"/>
      <c r="E49" s="781"/>
      <c r="F49" s="781"/>
      <c r="G49" s="781"/>
      <c r="H49" s="781"/>
      <c r="I49" s="781"/>
      <c r="J49" s="781"/>
      <c r="K49" s="781"/>
      <c r="L49" s="781"/>
      <c r="M49" s="781"/>
      <c r="N49" s="781"/>
      <c r="O49" s="781"/>
      <c r="P49" s="781"/>
      <c r="Q49" s="781"/>
      <c r="R49" s="781"/>
      <c r="S49" s="781"/>
      <c r="T49" s="327"/>
    </row>
    <row r="50" spans="4:20" ht="16.8" customHeight="1" x14ac:dyDescent="0.3">
      <c r="D50" s="326"/>
      <c r="E50" s="781"/>
      <c r="F50" s="781"/>
      <c r="G50" s="781"/>
      <c r="H50" s="781"/>
      <c r="I50" s="781"/>
      <c r="J50" s="781"/>
      <c r="K50" s="781"/>
      <c r="L50" s="781"/>
      <c r="M50" s="781"/>
      <c r="N50" s="781"/>
      <c r="O50" s="781"/>
      <c r="P50" s="781"/>
      <c r="Q50" s="781"/>
      <c r="R50" s="781"/>
      <c r="S50" s="781"/>
      <c r="T50" s="327"/>
    </row>
    <row r="51" spans="4:20" ht="8.4" customHeight="1" x14ac:dyDescent="0.3">
      <c r="D51" s="326"/>
      <c r="E51" s="323"/>
      <c r="F51" s="323"/>
      <c r="G51" s="323"/>
      <c r="H51" s="323"/>
      <c r="I51" s="323"/>
      <c r="J51" s="323"/>
      <c r="K51" s="323"/>
      <c r="L51" s="323"/>
      <c r="M51" s="323"/>
      <c r="N51" s="323"/>
      <c r="O51" s="323"/>
      <c r="P51" s="323"/>
      <c r="Q51" s="323"/>
      <c r="R51" s="323"/>
      <c r="S51" s="323"/>
    </row>
    <row r="52" spans="4:20" ht="16.8" customHeight="1" x14ac:dyDescent="0.3">
      <c r="D52" s="312"/>
      <c r="E52" s="330" t="s">
        <v>1128</v>
      </c>
      <c r="T52" s="327"/>
    </row>
    <row r="53" spans="4:20" ht="16.8" customHeight="1" x14ac:dyDescent="0.3">
      <c r="D53" s="312"/>
      <c r="E53" s="330"/>
      <c r="T53" s="327"/>
    </row>
    <row r="54" spans="4:20" ht="28.8" customHeight="1" x14ac:dyDescent="0.3">
      <c r="D54" s="312"/>
      <c r="E54" s="801" t="s">
        <v>323</v>
      </c>
      <c r="F54" s="803" t="s">
        <v>227</v>
      </c>
      <c r="G54" s="803" t="s">
        <v>1055</v>
      </c>
      <c r="H54" s="805" t="s">
        <v>1056</v>
      </c>
      <c r="I54" s="776" t="s">
        <v>1057</v>
      </c>
      <c r="J54" s="798"/>
      <c r="K54" s="798"/>
      <c r="L54" s="795" t="s">
        <v>103</v>
      </c>
      <c r="M54" s="796"/>
      <c r="N54" s="797"/>
      <c r="O54" s="775" t="s">
        <v>740</v>
      </c>
      <c r="P54" s="327"/>
      <c r="Q54" s="327"/>
    </row>
    <row r="55" spans="4:20" ht="16.8" customHeight="1" x14ac:dyDescent="0.3">
      <c r="D55" s="312"/>
      <c r="E55" s="802"/>
      <c r="F55" s="804"/>
      <c r="G55" s="804"/>
      <c r="H55" s="806"/>
      <c r="I55" s="342" t="s">
        <v>120</v>
      </c>
      <c r="J55" s="342" t="s">
        <v>121</v>
      </c>
      <c r="K55" s="342" t="s">
        <v>122</v>
      </c>
      <c r="L55" s="342" t="s">
        <v>123</v>
      </c>
      <c r="M55" s="342" t="s">
        <v>124</v>
      </c>
      <c r="N55" s="342" t="s">
        <v>125</v>
      </c>
      <c r="O55" s="775"/>
      <c r="P55" s="331"/>
      <c r="Q55" s="331"/>
    </row>
    <row r="56" spans="4:20" ht="16.8" customHeight="1" x14ac:dyDescent="0.3">
      <c r="D56" s="312"/>
      <c r="E56" s="591"/>
      <c r="F56" s="609"/>
      <c r="G56" s="609"/>
      <c r="H56" s="593"/>
      <c r="I56" s="568" t="str">
        <f>Datos!G476</f>
        <v/>
      </c>
      <c r="J56" s="568" t="str">
        <f>Datos!H476</f>
        <v/>
      </c>
      <c r="K56" s="568" t="str">
        <f>Datos!I476</f>
        <v/>
      </c>
      <c r="L56" s="569" t="str">
        <f>Datos!J476</f>
        <v/>
      </c>
      <c r="M56" s="569" t="str">
        <f>Datos!K476</f>
        <v/>
      </c>
      <c r="N56" s="569" t="str">
        <f>Datos!L476</f>
        <v/>
      </c>
      <c r="O56" s="570" t="str">
        <f>Datos!M476</f>
        <v/>
      </c>
      <c r="P56" s="326"/>
      <c r="Q56" s="326"/>
    </row>
    <row r="57" spans="4:20" ht="16.8" customHeight="1" x14ac:dyDescent="0.3">
      <c r="D57" s="312"/>
      <c r="E57" s="591"/>
      <c r="F57" s="609"/>
      <c r="G57" s="609"/>
      <c r="H57" s="593"/>
      <c r="I57" s="568" t="str">
        <f>Datos!G477</f>
        <v/>
      </c>
      <c r="J57" s="568" t="str">
        <f>Datos!H477</f>
        <v/>
      </c>
      <c r="K57" s="568" t="str">
        <f>Datos!I477</f>
        <v/>
      </c>
      <c r="L57" s="569" t="str">
        <f>Datos!J477</f>
        <v/>
      </c>
      <c r="M57" s="569" t="str">
        <f>Datos!K477</f>
        <v/>
      </c>
      <c r="N57" s="569" t="str">
        <f>Datos!L477</f>
        <v/>
      </c>
      <c r="O57" s="570" t="str">
        <f>Datos!M477</f>
        <v/>
      </c>
      <c r="P57" s="326"/>
      <c r="Q57" s="326"/>
    </row>
    <row r="58" spans="4:20" ht="16.8" customHeight="1" x14ac:dyDescent="0.3">
      <c r="D58" s="312"/>
      <c r="E58" s="591"/>
      <c r="F58" s="609"/>
      <c r="G58" s="609"/>
      <c r="H58" s="593"/>
      <c r="I58" s="568" t="str">
        <f>Datos!G478</f>
        <v/>
      </c>
      <c r="J58" s="568" t="str">
        <f>Datos!H478</f>
        <v/>
      </c>
      <c r="K58" s="568" t="str">
        <f>Datos!I478</f>
        <v/>
      </c>
      <c r="L58" s="569" t="str">
        <f>Datos!J478</f>
        <v/>
      </c>
      <c r="M58" s="569" t="str">
        <f>Datos!K478</f>
        <v/>
      </c>
      <c r="N58" s="569" t="str">
        <f>Datos!L478</f>
        <v/>
      </c>
      <c r="O58" s="570" t="str">
        <f>Datos!M478</f>
        <v/>
      </c>
      <c r="P58" s="326"/>
      <c r="Q58" s="326"/>
    </row>
    <row r="59" spans="4:20" ht="16.8" customHeight="1" x14ac:dyDescent="0.3">
      <c r="D59" s="312"/>
      <c r="E59" s="591"/>
      <c r="F59" s="609"/>
      <c r="G59" s="609"/>
      <c r="H59" s="593"/>
      <c r="I59" s="568" t="str">
        <f>Datos!G479</f>
        <v/>
      </c>
      <c r="J59" s="568" t="str">
        <f>Datos!H479</f>
        <v/>
      </c>
      <c r="K59" s="568" t="str">
        <f>Datos!I479</f>
        <v/>
      </c>
      <c r="L59" s="569" t="str">
        <f>Datos!J479</f>
        <v/>
      </c>
      <c r="M59" s="569" t="str">
        <f>Datos!K479</f>
        <v/>
      </c>
      <c r="N59" s="569" t="str">
        <f>Datos!L479</f>
        <v/>
      </c>
      <c r="O59" s="570" t="str">
        <f>Datos!M479</f>
        <v/>
      </c>
      <c r="P59" s="326"/>
      <c r="Q59" s="326"/>
    </row>
    <row r="60" spans="4:20" ht="16.8" customHeight="1" x14ac:dyDescent="0.3">
      <c r="D60" s="312"/>
      <c r="E60" s="591"/>
      <c r="F60" s="609"/>
      <c r="G60" s="609"/>
      <c r="H60" s="593"/>
      <c r="I60" s="568" t="str">
        <f>Datos!G480</f>
        <v/>
      </c>
      <c r="J60" s="568" t="str">
        <f>Datos!H480</f>
        <v/>
      </c>
      <c r="K60" s="568" t="str">
        <f>Datos!I480</f>
        <v/>
      </c>
      <c r="L60" s="569" t="str">
        <f>Datos!J480</f>
        <v/>
      </c>
      <c r="M60" s="569" t="str">
        <f>Datos!K480</f>
        <v/>
      </c>
      <c r="N60" s="569" t="str">
        <f>Datos!L480</f>
        <v/>
      </c>
      <c r="O60" s="570" t="str">
        <f>Datos!M480</f>
        <v/>
      </c>
      <c r="P60" s="326"/>
      <c r="Q60" s="326"/>
    </row>
    <row r="61" spans="4:20" ht="16.8" customHeight="1" x14ac:dyDescent="0.3">
      <c r="D61" s="312"/>
      <c r="E61" s="591"/>
      <c r="F61" s="609"/>
      <c r="G61" s="609"/>
      <c r="H61" s="593"/>
      <c r="I61" s="568" t="str">
        <f>Datos!G481</f>
        <v/>
      </c>
      <c r="J61" s="568" t="str">
        <f>Datos!H481</f>
        <v/>
      </c>
      <c r="K61" s="568" t="str">
        <f>Datos!I481</f>
        <v/>
      </c>
      <c r="L61" s="569" t="str">
        <f>Datos!J481</f>
        <v/>
      </c>
      <c r="M61" s="569" t="str">
        <f>Datos!K481</f>
        <v/>
      </c>
      <c r="N61" s="569" t="str">
        <f>Datos!L481</f>
        <v/>
      </c>
      <c r="O61" s="570" t="str">
        <f>Datos!M481</f>
        <v/>
      </c>
      <c r="P61" s="326"/>
      <c r="Q61" s="326"/>
    </row>
    <row r="62" spans="4:20" ht="16.8" customHeight="1" x14ac:dyDescent="0.3">
      <c r="D62" s="312"/>
      <c r="E62" s="591"/>
      <c r="F62" s="609"/>
      <c r="G62" s="609"/>
      <c r="H62" s="593"/>
      <c r="I62" s="568" t="str">
        <f>Datos!G482</f>
        <v/>
      </c>
      <c r="J62" s="568" t="str">
        <f>Datos!H482</f>
        <v/>
      </c>
      <c r="K62" s="568" t="str">
        <f>Datos!I482</f>
        <v/>
      </c>
      <c r="L62" s="569" t="str">
        <f>Datos!J482</f>
        <v/>
      </c>
      <c r="M62" s="569" t="str">
        <f>Datos!K482</f>
        <v/>
      </c>
      <c r="N62" s="569" t="str">
        <f>Datos!L482</f>
        <v/>
      </c>
      <c r="O62" s="570" t="str">
        <f>Datos!M482</f>
        <v/>
      </c>
      <c r="P62" s="326"/>
      <c r="Q62" s="326"/>
    </row>
    <row r="63" spans="4:20" ht="16.8" customHeight="1" x14ac:dyDescent="0.3">
      <c r="D63" s="312"/>
      <c r="E63" s="591"/>
      <c r="F63" s="609"/>
      <c r="G63" s="609"/>
      <c r="H63" s="593"/>
      <c r="I63" s="568" t="str">
        <f>Datos!G483</f>
        <v/>
      </c>
      <c r="J63" s="568" t="str">
        <f>Datos!H483</f>
        <v/>
      </c>
      <c r="K63" s="568" t="str">
        <f>Datos!I483</f>
        <v/>
      </c>
      <c r="L63" s="569" t="str">
        <f>Datos!J483</f>
        <v/>
      </c>
      <c r="M63" s="569" t="str">
        <f>Datos!K483</f>
        <v/>
      </c>
      <c r="N63" s="569" t="str">
        <f>Datos!L483</f>
        <v/>
      </c>
      <c r="O63" s="570" t="str">
        <f>Datos!M483</f>
        <v/>
      </c>
      <c r="P63" s="326"/>
      <c r="Q63" s="326"/>
    </row>
    <row r="64" spans="4:20" ht="16.8" customHeight="1" x14ac:dyDescent="0.3">
      <c r="D64" s="312"/>
      <c r="E64" s="591"/>
      <c r="F64" s="609"/>
      <c r="G64" s="609"/>
      <c r="H64" s="593"/>
      <c r="I64" s="568" t="str">
        <f>Datos!G484</f>
        <v/>
      </c>
      <c r="J64" s="568" t="str">
        <f>Datos!H484</f>
        <v/>
      </c>
      <c r="K64" s="568" t="str">
        <f>Datos!I484</f>
        <v/>
      </c>
      <c r="L64" s="569" t="str">
        <f>Datos!J484</f>
        <v/>
      </c>
      <c r="M64" s="569" t="str">
        <f>Datos!K484</f>
        <v/>
      </c>
      <c r="N64" s="569" t="str">
        <f>Datos!L484</f>
        <v/>
      </c>
      <c r="O64" s="570" t="str">
        <f>Datos!M484</f>
        <v/>
      </c>
      <c r="P64" s="326"/>
      <c r="Q64" s="326"/>
    </row>
    <row r="65" spans="4:19" ht="16.8" customHeight="1" x14ac:dyDescent="0.3">
      <c r="D65" s="312"/>
      <c r="E65" s="591"/>
      <c r="F65" s="609"/>
      <c r="G65" s="609"/>
      <c r="H65" s="593"/>
      <c r="I65" s="568" t="str">
        <f>Datos!G485</f>
        <v/>
      </c>
      <c r="J65" s="568" t="str">
        <f>Datos!H485</f>
        <v/>
      </c>
      <c r="K65" s="568" t="str">
        <f>Datos!I485</f>
        <v/>
      </c>
      <c r="L65" s="569" t="str">
        <f>Datos!J485</f>
        <v/>
      </c>
      <c r="M65" s="569" t="str">
        <f>Datos!K485</f>
        <v/>
      </c>
      <c r="N65" s="569" t="str">
        <f>Datos!L485</f>
        <v/>
      </c>
      <c r="O65" s="570" t="str">
        <f>Datos!M485</f>
        <v/>
      </c>
      <c r="P65" s="326"/>
      <c r="Q65" s="326"/>
    </row>
    <row r="66" spans="4:19" ht="16.8" customHeight="1" x14ac:dyDescent="0.3">
      <c r="D66" s="312"/>
      <c r="E66" s="312"/>
      <c r="F66" s="312"/>
      <c r="G66" s="313"/>
      <c r="L66" s="573">
        <f>Datos!J486</f>
        <v>0</v>
      </c>
      <c r="M66" s="573">
        <f>Datos!K486</f>
        <v>0</v>
      </c>
      <c r="N66" s="573">
        <f>Datos!L486</f>
        <v>0</v>
      </c>
      <c r="O66" s="574">
        <f>Datos!M486</f>
        <v>0</v>
      </c>
    </row>
    <row r="67" spans="4:19" ht="16.8" customHeight="1" x14ac:dyDescent="0.3">
      <c r="E67" s="867"/>
      <c r="F67" s="867"/>
      <c r="G67" s="867"/>
      <c r="H67" s="867"/>
      <c r="I67" s="867"/>
      <c r="J67" s="867"/>
      <c r="K67" s="867"/>
      <c r="L67" s="867"/>
      <c r="M67" s="867"/>
      <c r="N67" s="867"/>
      <c r="O67" s="867"/>
      <c r="P67" s="867"/>
      <c r="Q67" s="867"/>
      <c r="R67" s="867"/>
      <c r="S67" s="321"/>
    </row>
    <row r="68" spans="4:19" ht="16.8" customHeight="1" x14ac:dyDescent="0.3">
      <c r="E68" s="322" t="s">
        <v>1045</v>
      </c>
      <c r="F68" s="322"/>
      <c r="G68" s="322"/>
      <c r="H68" s="322"/>
      <c r="I68" s="322"/>
      <c r="J68" s="322"/>
      <c r="K68" s="322"/>
      <c r="L68" s="322"/>
      <c r="M68" s="322"/>
      <c r="N68" s="322"/>
      <c r="O68" s="322"/>
      <c r="P68" s="664"/>
      <c r="Q68" s="664"/>
      <c r="R68" s="664"/>
      <c r="S68" s="664"/>
    </row>
    <row r="69" spans="4:19" ht="16.8" customHeight="1" x14ac:dyDescent="0.3">
      <c r="E69" s="322" t="s">
        <v>329</v>
      </c>
      <c r="F69" s="322"/>
      <c r="G69" s="322"/>
      <c r="H69" s="322"/>
      <c r="I69" s="322"/>
      <c r="J69" s="322"/>
      <c r="K69" s="322"/>
      <c r="L69" s="322"/>
      <c r="M69" s="322"/>
      <c r="N69" s="322"/>
      <c r="O69" s="322"/>
      <c r="P69" s="664"/>
      <c r="Q69" s="664"/>
      <c r="R69" s="664"/>
      <c r="S69" s="664"/>
    </row>
    <row r="70" spans="4:19" ht="16.8" customHeight="1" x14ac:dyDescent="0.3">
      <c r="E70" s="322" t="s">
        <v>328</v>
      </c>
      <c r="F70" s="322"/>
      <c r="G70" s="322"/>
      <c r="H70" s="322"/>
      <c r="I70" s="322"/>
      <c r="J70" s="322"/>
      <c r="K70" s="322"/>
      <c r="L70" s="322"/>
      <c r="M70" s="322"/>
      <c r="N70" s="322"/>
      <c r="O70" s="322"/>
      <c r="P70" s="664"/>
      <c r="Q70" s="664"/>
      <c r="R70" s="664"/>
      <c r="S70" s="664"/>
    </row>
    <row r="71" spans="4:19" ht="16.8" customHeight="1" x14ac:dyDescent="0.3">
      <c r="E71" s="322" t="s">
        <v>1046</v>
      </c>
      <c r="F71" s="322"/>
      <c r="G71" s="322"/>
      <c r="H71" s="322"/>
      <c r="I71" s="322"/>
      <c r="J71" s="322"/>
      <c r="K71" s="322"/>
      <c r="L71" s="322"/>
      <c r="M71" s="322"/>
      <c r="N71" s="322"/>
      <c r="O71" s="322"/>
      <c r="P71" s="664"/>
      <c r="Q71" s="664"/>
      <c r="R71" s="664"/>
      <c r="S71" s="664"/>
    </row>
    <row r="72" spans="4:19" ht="16.8" customHeight="1" x14ac:dyDescent="0.3">
      <c r="E72" s="322" t="s">
        <v>1047</v>
      </c>
      <c r="F72" s="322"/>
      <c r="G72" s="322"/>
      <c r="H72" s="322"/>
      <c r="I72" s="322"/>
      <c r="J72" s="322"/>
      <c r="K72" s="322"/>
      <c r="L72" s="322"/>
      <c r="M72" s="322"/>
      <c r="N72" s="322"/>
      <c r="O72" s="322"/>
      <c r="P72" s="664"/>
      <c r="Q72" s="664"/>
      <c r="R72" s="664"/>
      <c r="S72" s="664"/>
    </row>
    <row r="73" spans="4:19" ht="16.8" customHeight="1" x14ac:dyDescent="0.3">
      <c r="E73" s="322" t="s">
        <v>1048</v>
      </c>
      <c r="F73" s="322"/>
      <c r="G73" s="322"/>
      <c r="H73" s="322"/>
      <c r="I73" s="322"/>
      <c r="J73" s="322"/>
      <c r="K73" s="322"/>
      <c r="L73" s="322"/>
      <c r="M73" s="322"/>
      <c r="N73" s="322"/>
      <c r="O73" s="322"/>
      <c r="P73" s="664"/>
      <c r="Q73" s="664"/>
      <c r="R73" s="664"/>
      <c r="S73" s="664"/>
    </row>
    <row r="74" spans="4:19" ht="16.8" customHeight="1" x14ac:dyDescent="0.3">
      <c r="E74" s="322" t="s">
        <v>1049</v>
      </c>
      <c r="F74" s="322"/>
      <c r="G74" s="322"/>
      <c r="H74" s="322"/>
      <c r="I74" s="322"/>
      <c r="J74" s="322"/>
      <c r="K74" s="322"/>
      <c r="L74" s="322"/>
      <c r="M74" s="322"/>
      <c r="N74" s="322"/>
      <c r="O74" s="322"/>
      <c r="P74" s="664"/>
      <c r="Q74" s="664"/>
      <c r="R74" s="664"/>
      <c r="S74" s="664"/>
    </row>
    <row r="75" spans="4:19" ht="16.8" customHeight="1" x14ac:dyDescent="0.3">
      <c r="E75" s="322" t="s">
        <v>1050</v>
      </c>
      <c r="F75" s="322"/>
      <c r="G75" s="322"/>
      <c r="H75" s="322"/>
      <c r="I75" s="322"/>
      <c r="J75" s="322"/>
      <c r="K75" s="322"/>
      <c r="L75" s="322"/>
      <c r="M75" s="322"/>
      <c r="N75" s="322"/>
      <c r="O75" s="322"/>
      <c r="P75" s="664"/>
      <c r="Q75" s="664"/>
      <c r="R75" s="664"/>
      <c r="S75" s="664"/>
    </row>
    <row r="76" spans="4:19" ht="16.8" customHeight="1" x14ac:dyDescent="0.3">
      <c r="E76" s="322" t="s">
        <v>1051</v>
      </c>
      <c r="F76" s="322"/>
      <c r="G76" s="322"/>
      <c r="H76" s="322"/>
      <c r="I76" s="322"/>
      <c r="J76" s="322"/>
      <c r="K76" s="322"/>
      <c r="L76" s="322"/>
      <c r="M76" s="322"/>
      <c r="N76" s="322"/>
      <c r="O76" s="322"/>
      <c r="P76" s="664"/>
      <c r="Q76" s="664"/>
      <c r="R76" s="664"/>
      <c r="S76" s="664"/>
    </row>
    <row r="77" spans="4:19" ht="16.8" customHeight="1" x14ac:dyDescent="0.3">
      <c r="E77" s="662" t="s">
        <v>1054</v>
      </c>
      <c r="F77" s="322"/>
      <c r="G77" s="322"/>
      <c r="H77" s="322"/>
      <c r="I77" s="322"/>
      <c r="J77" s="322"/>
      <c r="K77" s="322"/>
      <c r="L77" s="322"/>
      <c r="M77" s="322"/>
      <c r="N77" s="322"/>
      <c r="O77" s="322"/>
      <c r="P77" s="664"/>
      <c r="Q77" s="664"/>
      <c r="R77" s="664"/>
      <c r="S77" s="664"/>
    </row>
    <row r="78" spans="4:19" ht="16.8" customHeight="1" x14ac:dyDescent="0.3">
      <c r="E78" s="782" t="s">
        <v>1052</v>
      </c>
      <c r="F78" s="782"/>
      <c r="G78" s="782"/>
      <c r="H78" s="782"/>
      <c r="I78" s="782"/>
      <c r="J78" s="782"/>
      <c r="K78" s="782"/>
      <c r="L78" s="782"/>
      <c r="M78" s="782"/>
      <c r="N78" s="782"/>
      <c r="O78" s="782"/>
      <c r="P78" s="664"/>
      <c r="Q78" s="664"/>
      <c r="R78" s="664"/>
      <c r="S78" s="664"/>
    </row>
    <row r="79" spans="4:19" ht="16.8" customHeight="1" x14ac:dyDescent="0.3">
      <c r="E79" s="782"/>
      <c r="F79" s="782"/>
      <c r="G79" s="782"/>
      <c r="H79" s="782"/>
      <c r="I79" s="782"/>
      <c r="J79" s="782"/>
      <c r="K79" s="782"/>
      <c r="L79" s="782"/>
      <c r="M79" s="782"/>
      <c r="N79" s="782"/>
      <c r="O79" s="782"/>
      <c r="P79" s="664"/>
      <c r="Q79" s="664"/>
      <c r="R79" s="664"/>
      <c r="S79" s="664"/>
    </row>
    <row r="80" spans="4:19" ht="16.8" customHeight="1" x14ac:dyDescent="0.3">
      <c r="E80" s="322" t="s">
        <v>1053</v>
      </c>
      <c r="F80" s="322"/>
      <c r="G80" s="322"/>
      <c r="H80" s="322"/>
      <c r="I80" s="322"/>
      <c r="J80" s="322"/>
      <c r="K80" s="322"/>
      <c r="L80" s="322"/>
      <c r="M80" s="322"/>
      <c r="N80" s="322"/>
      <c r="O80" s="322"/>
      <c r="P80" s="664"/>
      <c r="Q80" s="664"/>
      <c r="R80" s="664"/>
      <c r="S80" s="664"/>
    </row>
    <row r="81" spans="4:20" ht="16.8" customHeight="1" x14ac:dyDescent="0.3">
      <c r="D81" s="312"/>
      <c r="E81" s="664"/>
      <c r="F81" s="664"/>
      <c r="G81" s="664"/>
      <c r="H81" s="664"/>
      <c r="I81" s="664"/>
      <c r="J81" s="664"/>
      <c r="K81" s="664"/>
      <c r="L81" s="664"/>
      <c r="M81" s="664"/>
      <c r="N81" s="664"/>
      <c r="O81" s="664"/>
      <c r="P81" s="664"/>
      <c r="Q81" s="664"/>
      <c r="R81" s="664"/>
      <c r="S81" s="664"/>
    </row>
    <row r="82" spans="4:20" ht="16.8" customHeight="1" x14ac:dyDescent="0.3">
      <c r="D82" s="312"/>
      <c r="E82" s="330" t="s">
        <v>1129</v>
      </c>
      <c r="F82" s="312"/>
      <c r="G82" s="312"/>
      <c r="H82" s="312"/>
      <c r="I82" s="312"/>
      <c r="J82" s="312"/>
      <c r="K82" s="312"/>
      <c r="L82" s="312"/>
      <c r="M82" s="312"/>
      <c r="N82" s="312"/>
      <c r="O82" s="312"/>
      <c r="P82" s="312"/>
      <c r="Q82" s="312"/>
      <c r="R82" s="312"/>
      <c r="S82" s="312"/>
      <c r="T82" s="312"/>
    </row>
    <row r="83" spans="4:20" ht="16.8" customHeight="1" x14ac:dyDescent="0.3">
      <c r="D83" s="312"/>
      <c r="E83" s="332"/>
      <c r="F83" s="332"/>
      <c r="G83" s="313"/>
      <c r="H83" s="313"/>
      <c r="I83" s="313"/>
    </row>
    <row r="84" spans="4:20" ht="16.8" customHeight="1" x14ac:dyDescent="0.3">
      <c r="D84" s="326"/>
      <c r="E84" s="801" t="s">
        <v>323</v>
      </c>
      <c r="F84" s="823" t="s">
        <v>227</v>
      </c>
      <c r="G84" s="823" t="s">
        <v>225</v>
      </c>
      <c r="H84" s="824" t="s">
        <v>368</v>
      </c>
      <c r="I84" s="776" t="s">
        <v>1061</v>
      </c>
      <c r="J84" s="798"/>
      <c r="K84" s="798"/>
      <c r="L84" s="825" t="s">
        <v>741</v>
      </c>
      <c r="M84" s="826"/>
      <c r="N84" s="827"/>
      <c r="O84" s="821" t="s">
        <v>740</v>
      </c>
      <c r="Q84" s="327"/>
    </row>
    <row r="85" spans="4:20" ht="28.2" customHeight="1" x14ac:dyDescent="0.3">
      <c r="D85" s="326"/>
      <c r="E85" s="802"/>
      <c r="F85" s="804"/>
      <c r="G85" s="804"/>
      <c r="H85" s="806"/>
      <c r="I85" s="342" t="s">
        <v>120</v>
      </c>
      <c r="J85" s="342" t="s">
        <v>121</v>
      </c>
      <c r="K85" s="342" t="s">
        <v>122</v>
      </c>
      <c r="L85" s="342" t="s">
        <v>123</v>
      </c>
      <c r="M85" s="342" t="s">
        <v>124</v>
      </c>
      <c r="N85" s="342" t="s">
        <v>125</v>
      </c>
      <c r="O85" s="822"/>
      <c r="Q85" s="327"/>
    </row>
    <row r="86" spans="4:20" ht="16.8" customHeight="1" x14ac:dyDescent="0.3">
      <c r="D86" s="326"/>
      <c r="E86" s="591"/>
      <c r="F86" s="609"/>
      <c r="G86" s="609"/>
      <c r="H86" s="593"/>
      <c r="I86" s="568" t="str">
        <f>Datos!G579</f>
        <v/>
      </c>
      <c r="J86" s="568" t="str">
        <f>Datos!H579</f>
        <v/>
      </c>
      <c r="K86" s="568" t="str">
        <f>Datos!I579</f>
        <v/>
      </c>
      <c r="L86" s="569" t="str">
        <f>Datos!J579</f>
        <v/>
      </c>
      <c r="M86" s="569" t="str">
        <f>Datos!K579</f>
        <v/>
      </c>
      <c r="N86" s="569" t="str">
        <f>Datos!L579</f>
        <v/>
      </c>
      <c r="O86" s="570" t="str">
        <f>Datos!M579</f>
        <v/>
      </c>
      <c r="Q86" s="327"/>
    </row>
    <row r="87" spans="4:20" ht="16.8" customHeight="1" x14ac:dyDescent="0.3">
      <c r="D87" s="326"/>
      <c r="E87" s="591"/>
      <c r="F87" s="609"/>
      <c r="G87" s="609"/>
      <c r="H87" s="593"/>
      <c r="I87" s="568" t="str">
        <f>Datos!G580</f>
        <v/>
      </c>
      <c r="J87" s="568" t="str">
        <f>Datos!H580</f>
        <v/>
      </c>
      <c r="K87" s="568" t="str">
        <f>Datos!I580</f>
        <v/>
      </c>
      <c r="L87" s="569" t="str">
        <f>Datos!J580</f>
        <v/>
      </c>
      <c r="M87" s="569" t="str">
        <f>Datos!K580</f>
        <v/>
      </c>
      <c r="N87" s="569" t="str">
        <f>Datos!L580</f>
        <v/>
      </c>
      <c r="O87" s="570" t="str">
        <f>Datos!M580</f>
        <v/>
      </c>
      <c r="Q87" s="327"/>
    </row>
    <row r="88" spans="4:20" ht="16.8" customHeight="1" x14ac:dyDescent="0.3">
      <c r="D88" s="326"/>
      <c r="E88" s="591"/>
      <c r="F88" s="609"/>
      <c r="G88" s="609"/>
      <c r="H88" s="593"/>
      <c r="I88" s="568" t="str">
        <f>Datos!G581</f>
        <v/>
      </c>
      <c r="J88" s="568" t="str">
        <f>Datos!H581</f>
        <v/>
      </c>
      <c r="K88" s="568" t="str">
        <f>Datos!I581</f>
        <v/>
      </c>
      <c r="L88" s="569" t="str">
        <f>Datos!J581</f>
        <v/>
      </c>
      <c r="M88" s="569" t="str">
        <f>Datos!K581</f>
        <v/>
      </c>
      <c r="N88" s="569" t="str">
        <f>Datos!L581</f>
        <v/>
      </c>
      <c r="O88" s="570" t="str">
        <f>Datos!M581</f>
        <v/>
      </c>
      <c r="Q88" s="327"/>
    </row>
    <row r="89" spans="4:20" ht="16.8" customHeight="1" x14ac:dyDescent="0.3">
      <c r="D89" s="326"/>
      <c r="E89" s="591"/>
      <c r="F89" s="609"/>
      <c r="G89" s="609"/>
      <c r="H89" s="593"/>
      <c r="I89" s="568" t="str">
        <f>Datos!G582</f>
        <v/>
      </c>
      <c r="J89" s="568" t="str">
        <f>Datos!H582</f>
        <v/>
      </c>
      <c r="K89" s="568" t="str">
        <f>Datos!I582</f>
        <v/>
      </c>
      <c r="L89" s="569" t="str">
        <f>Datos!J582</f>
        <v/>
      </c>
      <c r="M89" s="569" t="str">
        <f>Datos!K582</f>
        <v/>
      </c>
      <c r="N89" s="569" t="str">
        <f>Datos!L582</f>
        <v/>
      </c>
      <c r="O89" s="570" t="str">
        <f>Datos!M582</f>
        <v/>
      </c>
      <c r="Q89" s="327"/>
    </row>
    <row r="90" spans="4:20" ht="16.8" customHeight="1" x14ac:dyDescent="0.3">
      <c r="D90" s="326"/>
      <c r="E90" s="591"/>
      <c r="F90" s="609"/>
      <c r="G90" s="609"/>
      <c r="H90" s="593"/>
      <c r="I90" s="568" t="str">
        <f>Datos!G583</f>
        <v/>
      </c>
      <c r="J90" s="568" t="str">
        <f>Datos!H583</f>
        <v/>
      </c>
      <c r="K90" s="568" t="str">
        <f>Datos!I583</f>
        <v/>
      </c>
      <c r="L90" s="569" t="str">
        <f>Datos!J583</f>
        <v/>
      </c>
      <c r="M90" s="569" t="str">
        <f>Datos!K583</f>
        <v/>
      </c>
      <c r="N90" s="569" t="str">
        <f>Datos!L583</f>
        <v/>
      </c>
      <c r="O90" s="570" t="str">
        <f>Datos!M583</f>
        <v/>
      </c>
      <c r="Q90" s="327"/>
    </row>
    <row r="91" spans="4:20" ht="16.8" customHeight="1" x14ac:dyDescent="0.3">
      <c r="D91" s="326"/>
      <c r="E91" s="591"/>
      <c r="F91" s="609"/>
      <c r="G91" s="609"/>
      <c r="H91" s="593"/>
      <c r="I91" s="568" t="str">
        <f>Datos!G584</f>
        <v/>
      </c>
      <c r="J91" s="568" t="str">
        <f>Datos!H584</f>
        <v/>
      </c>
      <c r="K91" s="568" t="str">
        <f>Datos!I584</f>
        <v/>
      </c>
      <c r="L91" s="569" t="str">
        <f>Datos!J584</f>
        <v/>
      </c>
      <c r="M91" s="569" t="str">
        <f>Datos!K584</f>
        <v/>
      </c>
      <c r="N91" s="569" t="str">
        <f>Datos!L584</f>
        <v/>
      </c>
      <c r="O91" s="570" t="str">
        <f>Datos!M584</f>
        <v/>
      </c>
      <c r="Q91" s="327"/>
    </row>
    <row r="92" spans="4:20" ht="16.8" customHeight="1" x14ac:dyDescent="0.3">
      <c r="D92" s="326"/>
      <c r="E92" s="591"/>
      <c r="F92" s="609"/>
      <c r="G92" s="609"/>
      <c r="H92" s="593"/>
      <c r="I92" s="568" t="str">
        <f>Datos!G585</f>
        <v/>
      </c>
      <c r="J92" s="568" t="str">
        <f>Datos!H585</f>
        <v/>
      </c>
      <c r="K92" s="568" t="str">
        <f>Datos!I585</f>
        <v/>
      </c>
      <c r="L92" s="569" t="str">
        <f>Datos!J585</f>
        <v/>
      </c>
      <c r="M92" s="569" t="str">
        <f>Datos!K585</f>
        <v/>
      </c>
      <c r="N92" s="569" t="str">
        <f>Datos!L585</f>
        <v/>
      </c>
      <c r="O92" s="570" t="str">
        <f>Datos!M585</f>
        <v/>
      </c>
      <c r="Q92" s="327"/>
    </row>
    <row r="93" spans="4:20" ht="16.8" customHeight="1" x14ac:dyDescent="0.3">
      <c r="D93" s="326"/>
      <c r="E93" s="591"/>
      <c r="F93" s="609"/>
      <c r="G93" s="609"/>
      <c r="H93" s="593"/>
      <c r="I93" s="568" t="str">
        <f>Datos!G586</f>
        <v/>
      </c>
      <c r="J93" s="568" t="str">
        <f>Datos!H586</f>
        <v/>
      </c>
      <c r="K93" s="568" t="str">
        <f>Datos!I586</f>
        <v/>
      </c>
      <c r="L93" s="569" t="str">
        <f>Datos!J586</f>
        <v/>
      </c>
      <c r="M93" s="569" t="str">
        <f>Datos!K586</f>
        <v/>
      </c>
      <c r="N93" s="569" t="str">
        <f>Datos!L586</f>
        <v/>
      </c>
      <c r="O93" s="570" t="str">
        <f>Datos!M586</f>
        <v/>
      </c>
      <c r="Q93" s="327"/>
    </row>
    <row r="94" spans="4:20" ht="16.8" customHeight="1" x14ac:dyDescent="0.3">
      <c r="D94" s="326"/>
      <c r="E94" s="591"/>
      <c r="F94" s="609"/>
      <c r="G94" s="609"/>
      <c r="H94" s="593"/>
      <c r="I94" s="568" t="str">
        <f>Datos!G587</f>
        <v/>
      </c>
      <c r="J94" s="568" t="str">
        <f>Datos!H587</f>
        <v/>
      </c>
      <c r="K94" s="568" t="str">
        <f>Datos!I587</f>
        <v/>
      </c>
      <c r="L94" s="569" t="str">
        <f>Datos!J587</f>
        <v/>
      </c>
      <c r="M94" s="569" t="str">
        <f>Datos!K587</f>
        <v/>
      </c>
      <c r="N94" s="569" t="str">
        <f>Datos!L587</f>
        <v/>
      </c>
      <c r="O94" s="570" t="str">
        <f>Datos!M587</f>
        <v/>
      </c>
      <c r="Q94" s="327"/>
    </row>
    <row r="95" spans="4:20" ht="16.8" customHeight="1" x14ac:dyDescent="0.3">
      <c r="D95" s="326"/>
      <c r="E95" s="591"/>
      <c r="F95" s="609"/>
      <c r="G95" s="609"/>
      <c r="H95" s="593"/>
      <c r="I95" s="568" t="str">
        <f>Datos!G588</f>
        <v/>
      </c>
      <c r="J95" s="568" t="str">
        <f>Datos!H588</f>
        <v/>
      </c>
      <c r="K95" s="568" t="str">
        <f>Datos!I588</f>
        <v/>
      </c>
      <c r="L95" s="569" t="str">
        <f>Datos!J588</f>
        <v/>
      </c>
      <c r="M95" s="569" t="str">
        <f>Datos!K588</f>
        <v/>
      </c>
      <c r="N95" s="569" t="str">
        <f>Datos!L588</f>
        <v/>
      </c>
      <c r="O95" s="570" t="str">
        <f>Datos!M588</f>
        <v/>
      </c>
      <c r="Q95" s="327"/>
    </row>
    <row r="96" spans="4:20" ht="16.8" customHeight="1" x14ac:dyDescent="0.3">
      <c r="D96" s="326"/>
      <c r="L96" s="575">
        <f>Datos!J589</f>
        <v>0</v>
      </c>
      <c r="M96" s="575">
        <f>Datos!K589</f>
        <v>0</v>
      </c>
      <c r="N96" s="575">
        <f>Datos!L589</f>
        <v>0</v>
      </c>
      <c r="O96" s="576">
        <f>Datos!M589</f>
        <v>0</v>
      </c>
      <c r="Q96" s="327"/>
    </row>
    <row r="97" spans="4:20" ht="16.8" customHeight="1" x14ac:dyDescent="0.3">
      <c r="D97" s="326"/>
      <c r="E97" s="322" t="s">
        <v>415</v>
      </c>
      <c r="L97" s="345"/>
      <c r="M97" s="345"/>
      <c r="N97" s="345"/>
      <c r="O97" s="345"/>
      <c r="Q97" s="327"/>
    </row>
    <row r="98" spans="4:20" ht="16.8" customHeight="1" x14ac:dyDescent="0.3">
      <c r="D98" s="326"/>
      <c r="E98" s="322" t="s">
        <v>329</v>
      </c>
      <c r="L98" s="664"/>
      <c r="M98" s="664"/>
      <c r="N98" s="664"/>
      <c r="O98" s="664"/>
      <c r="Q98" s="327"/>
    </row>
    <row r="99" spans="4:20" ht="16.8" customHeight="1" x14ac:dyDescent="0.3">
      <c r="D99" s="326"/>
      <c r="E99" s="322" t="s">
        <v>328</v>
      </c>
      <c r="L99" s="345"/>
      <c r="M99" s="345"/>
      <c r="N99" s="345"/>
      <c r="O99" s="345"/>
      <c r="Q99" s="327"/>
    </row>
    <row r="100" spans="4:20" ht="16.8" customHeight="1" x14ac:dyDescent="0.3">
      <c r="D100" s="326"/>
      <c r="E100" s="322" t="s">
        <v>1046</v>
      </c>
      <c r="L100" s="664"/>
      <c r="M100" s="664"/>
      <c r="N100" s="664"/>
      <c r="O100" s="664"/>
      <c r="Q100" s="327"/>
    </row>
    <row r="101" spans="4:20" ht="16.8" customHeight="1" x14ac:dyDescent="0.3">
      <c r="D101" s="326"/>
      <c r="E101" s="322" t="s">
        <v>1047</v>
      </c>
      <c r="L101" s="345"/>
      <c r="M101" s="345"/>
      <c r="N101" s="345"/>
      <c r="O101" s="345"/>
      <c r="Q101" s="327"/>
    </row>
    <row r="102" spans="4:20" ht="16.8" customHeight="1" x14ac:dyDescent="0.3">
      <c r="D102" s="326"/>
      <c r="E102" s="322" t="s">
        <v>1048</v>
      </c>
      <c r="F102" s="664"/>
      <c r="G102" s="664"/>
      <c r="H102" s="664"/>
      <c r="I102" s="664"/>
      <c r="J102" s="664"/>
      <c r="K102" s="664"/>
      <c r="L102" s="664"/>
      <c r="M102" s="664"/>
      <c r="N102" s="664"/>
      <c r="O102" s="664"/>
      <c r="P102" s="664"/>
      <c r="Q102" s="664"/>
      <c r="R102" s="664"/>
      <c r="S102" s="321"/>
      <c r="T102" s="327"/>
    </row>
    <row r="103" spans="4:20" ht="16.8" customHeight="1" x14ac:dyDescent="0.3">
      <c r="D103" s="312"/>
      <c r="E103" s="322" t="s">
        <v>1049</v>
      </c>
      <c r="F103" s="345"/>
      <c r="G103" s="345"/>
      <c r="H103" s="345"/>
      <c r="I103" s="345"/>
      <c r="J103" s="345"/>
      <c r="K103" s="345"/>
      <c r="L103" s="345"/>
      <c r="M103" s="345"/>
      <c r="N103" s="345"/>
      <c r="O103" s="345"/>
      <c r="P103" s="345"/>
      <c r="Q103" s="345"/>
      <c r="R103" s="345"/>
      <c r="S103" s="345"/>
      <c r="T103" s="326"/>
    </row>
    <row r="104" spans="4:20" ht="16.8" customHeight="1" x14ac:dyDescent="0.3">
      <c r="D104" s="312"/>
      <c r="E104" s="322" t="s">
        <v>1058</v>
      </c>
      <c r="F104" s="345"/>
      <c r="G104" s="345"/>
      <c r="H104" s="345"/>
      <c r="I104" s="345"/>
      <c r="J104" s="345"/>
      <c r="K104" s="345"/>
      <c r="L104" s="345"/>
      <c r="M104" s="345"/>
      <c r="N104" s="345"/>
      <c r="O104" s="345"/>
      <c r="P104" s="345"/>
      <c r="Q104" s="345"/>
      <c r="R104" s="345"/>
      <c r="S104" s="345"/>
    </row>
    <row r="105" spans="4:20" ht="16.8" customHeight="1" x14ac:dyDescent="0.3">
      <c r="E105" s="322" t="s">
        <v>1059</v>
      </c>
      <c r="F105" s="345"/>
      <c r="G105" s="345"/>
      <c r="H105" s="345"/>
      <c r="I105" s="345"/>
      <c r="J105" s="345"/>
      <c r="K105" s="345"/>
      <c r="L105" s="345"/>
      <c r="M105" s="345"/>
      <c r="N105" s="345"/>
      <c r="O105" s="345"/>
      <c r="P105" s="345"/>
      <c r="Q105" s="345"/>
      <c r="R105" s="345"/>
      <c r="S105" s="345"/>
    </row>
    <row r="106" spans="4:20" ht="16.8" customHeight="1" x14ac:dyDescent="0.3">
      <c r="E106" s="322" t="s">
        <v>1060</v>
      </c>
      <c r="F106" s="345"/>
      <c r="G106" s="345"/>
      <c r="H106" s="345"/>
      <c r="I106" s="345"/>
      <c r="J106" s="345"/>
      <c r="K106" s="345"/>
      <c r="L106" s="345"/>
      <c r="M106" s="345"/>
      <c r="N106" s="345"/>
      <c r="O106" s="345"/>
      <c r="P106" s="345"/>
      <c r="Q106" s="345"/>
      <c r="R106" s="345"/>
      <c r="S106" s="345"/>
    </row>
    <row r="107" spans="4:20" ht="13.2" customHeight="1" x14ac:dyDescent="0.3">
      <c r="E107" s="333"/>
      <c r="F107" s="333"/>
      <c r="G107" s="333"/>
      <c r="H107" s="333"/>
      <c r="I107" s="333"/>
      <c r="J107" s="333"/>
      <c r="K107" s="333"/>
      <c r="L107" s="333"/>
      <c r="M107" s="333"/>
      <c r="N107" s="333"/>
      <c r="O107" s="333"/>
      <c r="P107" s="333"/>
      <c r="Q107" s="333"/>
      <c r="R107" s="333"/>
      <c r="S107" s="320"/>
    </row>
    <row r="108" spans="4:20" ht="16.8" customHeight="1" x14ac:dyDescent="0.3">
      <c r="E108" s="330" t="s">
        <v>776</v>
      </c>
      <c r="F108" s="333"/>
      <c r="G108" s="333"/>
      <c r="H108" s="333"/>
      <c r="I108" s="333"/>
      <c r="J108" s="333"/>
      <c r="K108" s="333"/>
      <c r="L108" s="333"/>
      <c r="M108" s="333"/>
      <c r="N108" s="333"/>
      <c r="O108" s="333"/>
      <c r="P108" s="333"/>
      <c r="Q108" s="333"/>
      <c r="R108" s="333"/>
      <c r="S108" s="320"/>
    </row>
    <row r="109" spans="4:20" ht="16.8" customHeight="1" x14ac:dyDescent="0.3">
      <c r="E109" s="330"/>
      <c r="F109" s="333"/>
      <c r="G109" s="333"/>
      <c r="H109" s="333"/>
      <c r="I109" s="333"/>
      <c r="J109" s="333"/>
      <c r="K109" s="333"/>
      <c r="L109" s="333"/>
      <c r="M109" s="333"/>
      <c r="N109" s="333"/>
      <c r="O109" s="333"/>
      <c r="P109" s="333"/>
      <c r="Q109" s="333"/>
      <c r="R109" s="333"/>
      <c r="S109" s="320"/>
    </row>
    <row r="110" spans="4:20" ht="16.8" customHeight="1" x14ac:dyDescent="0.3">
      <c r="E110" s="801" t="s">
        <v>323</v>
      </c>
      <c r="F110" s="803" t="s">
        <v>324</v>
      </c>
      <c r="G110" s="803" t="s">
        <v>1064</v>
      </c>
      <c r="H110" s="805" t="s">
        <v>108</v>
      </c>
      <c r="I110" s="776" t="s">
        <v>942</v>
      </c>
      <c r="J110" s="798"/>
      <c r="K110" s="777"/>
      <c r="L110" s="795" t="s">
        <v>103</v>
      </c>
      <c r="M110" s="796"/>
      <c r="N110" s="797"/>
      <c r="O110" s="775" t="s">
        <v>678</v>
      </c>
      <c r="P110" s="320"/>
    </row>
    <row r="111" spans="4:20" ht="26.4" customHeight="1" x14ac:dyDescent="0.3">
      <c r="E111" s="802"/>
      <c r="F111" s="804"/>
      <c r="G111" s="804"/>
      <c r="H111" s="806"/>
      <c r="I111" s="342" t="s">
        <v>120</v>
      </c>
      <c r="J111" s="342" t="s">
        <v>121</v>
      </c>
      <c r="K111" s="342" t="s">
        <v>122</v>
      </c>
      <c r="L111" s="342" t="s">
        <v>123</v>
      </c>
      <c r="M111" s="342" t="s">
        <v>124</v>
      </c>
      <c r="N111" s="342" t="s">
        <v>125</v>
      </c>
      <c r="O111" s="775"/>
      <c r="P111" s="320"/>
    </row>
    <row r="112" spans="4:20" ht="16.8" customHeight="1" x14ac:dyDescent="0.3">
      <c r="E112" s="591"/>
      <c r="F112" s="609"/>
      <c r="G112" s="609"/>
      <c r="H112" s="593"/>
      <c r="I112" s="568" t="str">
        <f>Datos!G703</f>
        <v/>
      </c>
      <c r="J112" s="568" t="str">
        <f>Datos!H703</f>
        <v/>
      </c>
      <c r="K112" s="568" t="str">
        <f>Datos!I703</f>
        <v/>
      </c>
      <c r="L112" s="569" t="str">
        <f>Datos!J703</f>
        <v/>
      </c>
      <c r="M112" s="569" t="str">
        <f>Datos!K703</f>
        <v/>
      </c>
      <c r="N112" s="569" t="str">
        <f>Datos!L703</f>
        <v/>
      </c>
      <c r="O112" s="570" t="str">
        <f>Datos!M703</f>
        <v/>
      </c>
      <c r="P112" s="320"/>
    </row>
    <row r="113" spans="5:19" ht="16.8" customHeight="1" x14ac:dyDescent="0.3">
      <c r="E113" s="591"/>
      <c r="F113" s="609"/>
      <c r="G113" s="609"/>
      <c r="H113" s="593"/>
      <c r="I113" s="568" t="str">
        <f>Datos!G704</f>
        <v/>
      </c>
      <c r="J113" s="568" t="str">
        <f>Datos!H704</f>
        <v/>
      </c>
      <c r="K113" s="568" t="str">
        <f>Datos!I704</f>
        <v/>
      </c>
      <c r="L113" s="569" t="str">
        <f>Datos!J704</f>
        <v/>
      </c>
      <c r="M113" s="569" t="str">
        <f>Datos!K704</f>
        <v/>
      </c>
      <c r="N113" s="569" t="str">
        <f>Datos!L704</f>
        <v/>
      </c>
      <c r="O113" s="570" t="str">
        <f>Datos!M704</f>
        <v/>
      </c>
      <c r="P113" s="326"/>
    </row>
    <row r="114" spans="5:19" ht="16.8" customHeight="1" x14ac:dyDescent="0.3">
      <c r="E114" s="591"/>
      <c r="F114" s="609"/>
      <c r="G114" s="609"/>
      <c r="H114" s="593"/>
      <c r="I114" s="568" t="str">
        <f>Datos!G705</f>
        <v/>
      </c>
      <c r="J114" s="568" t="str">
        <f>Datos!H705</f>
        <v/>
      </c>
      <c r="K114" s="568" t="str">
        <f>Datos!I705</f>
        <v/>
      </c>
      <c r="L114" s="569" t="str">
        <f>Datos!J705</f>
        <v/>
      </c>
      <c r="M114" s="569" t="str">
        <f>Datos!K705</f>
        <v/>
      </c>
      <c r="N114" s="569" t="str">
        <f>Datos!L705</f>
        <v/>
      </c>
      <c r="O114" s="570" t="str">
        <f>Datos!M705</f>
        <v/>
      </c>
      <c r="P114" s="326"/>
    </row>
    <row r="115" spans="5:19" ht="16.8" customHeight="1" x14ac:dyDescent="0.3">
      <c r="E115" s="591"/>
      <c r="F115" s="609"/>
      <c r="G115" s="609"/>
      <c r="H115" s="593"/>
      <c r="I115" s="568" t="str">
        <f>Datos!G706</f>
        <v/>
      </c>
      <c r="J115" s="568" t="str">
        <f>Datos!H706</f>
        <v/>
      </c>
      <c r="K115" s="568" t="str">
        <f>Datos!I706</f>
        <v/>
      </c>
      <c r="L115" s="569" t="str">
        <f>Datos!J706</f>
        <v/>
      </c>
      <c r="M115" s="569" t="str">
        <f>Datos!K706</f>
        <v/>
      </c>
      <c r="N115" s="569" t="str">
        <f>Datos!L706</f>
        <v/>
      </c>
      <c r="O115" s="570" t="str">
        <f>Datos!M706</f>
        <v/>
      </c>
      <c r="P115" s="326"/>
    </row>
    <row r="116" spans="5:19" ht="16.8" customHeight="1" x14ac:dyDescent="0.3">
      <c r="E116" s="591"/>
      <c r="F116" s="609"/>
      <c r="G116" s="609"/>
      <c r="H116" s="593"/>
      <c r="I116" s="568" t="str">
        <f>Datos!G707</f>
        <v/>
      </c>
      <c r="J116" s="568" t="str">
        <f>Datos!H707</f>
        <v/>
      </c>
      <c r="K116" s="568" t="str">
        <f>Datos!I707</f>
        <v/>
      </c>
      <c r="L116" s="569" t="str">
        <f>Datos!J707</f>
        <v/>
      </c>
      <c r="M116" s="569" t="str">
        <f>Datos!K707</f>
        <v/>
      </c>
      <c r="N116" s="569" t="str">
        <f>Datos!L707</f>
        <v/>
      </c>
      <c r="O116" s="570" t="str">
        <f>Datos!M707</f>
        <v/>
      </c>
      <c r="P116" s="326"/>
    </row>
    <row r="117" spans="5:19" ht="16.8" customHeight="1" x14ac:dyDescent="0.3">
      <c r="E117" s="591"/>
      <c r="F117" s="609"/>
      <c r="G117" s="609"/>
      <c r="H117" s="593"/>
      <c r="I117" s="568" t="str">
        <f>Datos!G708</f>
        <v/>
      </c>
      <c r="J117" s="568" t="str">
        <f>Datos!H708</f>
        <v/>
      </c>
      <c r="K117" s="568" t="str">
        <f>Datos!I708</f>
        <v/>
      </c>
      <c r="L117" s="569" t="str">
        <f>Datos!J708</f>
        <v/>
      </c>
      <c r="M117" s="569" t="str">
        <f>Datos!K708</f>
        <v/>
      </c>
      <c r="N117" s="569" t="str">
        <f>Datos!L708</f>
        <v/>
      </c>
      <c r="O117" s="570" t="str">
        <f>Datos!M708</f>
        <v/>
      </c>
      <c r="P117" s="326"/>
    </row>
    <row r="118" spans="5:19" ht="16.8" customHeight="1" x14ac:dyDescent="0.3">
      <c r="E118" s="591"/>
      <c r="F118" s="609"/>
      <c r="G118" s="609"/>
      <c r="H118" s="593"/>
      <c r="I118" s="568" t="str">
        <f>Datos!G709</f>
        <v/>
      </c>
      <c r="J118" s="568" t="str">
        <f>Datos!H709</f>
        <v/>
      </c>
      <c r="K118" s="568" t="str">
        <f>Datos!I709</f>
        <v/>
      </c>
      <c r="L118" s="569" t="str">
        <f>Datos!J709</f>
        <v/>
      </c>
      <c r="M118" s="569" t="str">
        <f>Datos!K709</f>
        <v/>
      </c>
      <c r="N118" s="569" t="str">
        <f>Datos!L709</f>
        <v/>
      </c>
      <c r="O118" s="570" t="str">
        <f>Datos!M709</f>
        <v/>
      </c>
      <c r="P118" s="326"/>
    </row>
    <row r="119" spans="5:19" ht="16.8" customHeight="1" x14ac:dyDescent="0.3">
      <c r="E119" s="591"/>
      <c r="F119" s="609"/>
      <c r="G119" s="609"/>
      <c r="H119" s="593"/>
      <c r="I119" s="568" t="str">
        <f>Datos!G710</f>
        <v/>
      </c>
      <c r="J119" s="568" t="str">
        <f>Datos!H710</f>
        <v/>
      </c>
      <c r="K119" s="568" t="str">
        <f>Datos!I710</f>
        <v/>
      </c>
      <c r="L119" s="569" t="str">
        <f>Datos!J710</f>
        <v/>
      </c>
      <c r="M119" s="569" t="str">
        <f>Datos!K710</f>
        <v/>
      </c>
      <c r="N119" s="569" t="str">
        <f>Datos!L710</f>
        <v/>
      </c>
      <c r="O119" s="570" t="str">
        <f>Datos!M710</f>
        <v/>
      </c>
      <c r="P119" s="326"/>
    </row>
    <row r="120" spans="5:19" ht="16.8" customHeight="1" x14ac:dyDescent="0.3">
      <c r="L120" s="577">
        <f>Datos!J711</f>
        <v>0</v>
      </c>
      <c r="M120" s="577">
        <f>Datos!K711</f>
        <v>0</v>
      </c>
      <c r="N120" s="577">
        <f>Datos!L711</f>
        <v>0</v>
      </c>
      <c r="O120" s="578">
        <f>Datos!M711</f>
        <v>0</v>
      </c>
    </row>
    <row r="121" spans="5:19" ht="16.8" customHeight="1" x14ac:dyDescent="0.3">
      <c r="E121" s="809" t="s">
        <v>1119</v>
      </c>
      <c r="F121" s="781"/>
      <c r="G121" s="781"/>
      <c r="H121" s="781"/>
      <c r="I121" s="781"/>
      <c r="J121" s="781"/>
      <c r="K121" s="781"/>
      <c r="L121" s="781"/>
      <c r="M121" s="781"/>
      <c r="N121" s="781"/>
      <c r="O121" s="781"/>
      <c r="P121" s="781"/>
      <c r="Q121" s="781"/>
      <c r="R121" s="781"/>
      <c r="S121" s="665"/>
    </row>
    <row r="122" spans="5:19" ht="30" customHeight="1" x14ac:dyDescent="0.3">
      <c r="E122" s="782" t="s">
        <v>1062</v>
      </c>
      <c r="F122" s="782"/>
      <c r="G122" s="782"/>
      <c r="H122" s="782"/>
      <c r="I122" s="782"/>
      <c r="J122" s="782"/>
      <c r="K122" s="782"/>
      <c r="L122" s="782"/>
      <c r="M122" s="782"/>
      <c r="N122" s="782"/>
      <c r="O122" s="782"/>
      <c r="P122" s="782"/>
      <c r="Q122" s="782"/>
      <c r="R122" s="782"/>
      <c r="S122" s="665"/>
    </row>
    <row r="123" spans="5:19" ht="22.2" customHeight="1" x14ac:dyDescent="0.3">
      <c r="E123" s="782" t="s">
        <v>325</v>
      </c>
      <c r="F123" s="782"/>
      <c r="G123" s="782"/>
      <c r="H123" s="782"/>
      <c r="I123" s="782"/>
      <c r="J123" s="782"/>
      <c r="K123" s="782"/>
      <c r="L123" s="782"/>
      <c r="M123" s="782"/>
      <c r="N123" s="782"/>
      <c r="O123" s="782"/>
      <c r="P123" s="782"/>
      <c r="Q123" s="782"/>
      <c r="R123" s="782"/>
      <c r="S123" s="665"/>
    </row>
    <row r="124" spans="5:19" ht="16.8" customHeight="1" x14ac:dyDescent="0.3">
      <c r="E124" s="782" t="s">
        <v>330</v>
      </c>
      <c r="F124" s="782"/>
      <c r="G124" s="782"/>
      <c r="H124" s="782"/>
      <c r="I124" s="782"/>
      <c r="J124" s="782"/>
      <c r="K124" s="782"/>
      <c r="L124" s="782"/>
      <c r="M124" s="782"/>
      <c r="N124" s="782"/>
      <c r="O124" s="782"/>
      <c r="P124" s="782"/>
      <c r="Q124" s="782"/>
      <c r="R124" s="782"/>
      <c r="S124" s="665"/>
    </row>
    <row r="125" spans="5:19" ht="16.8" customHeight="1" x14ac:dyDescent="0.3">
      <c r="E125" s="809" t="s">
        <v>1063</v>
      </c>
      <c r="F125" s="809"/>
      <c r="G125" s="809"/>
      <c r="H125" s="809"/>
      <c r="I125" s="809"/>
      <c r="J125" s="809"/>
      <c r="K125" s="809"/>
      <c r="L125" s="809"/>
      <c r="M125" s="809"/>
      <c r="N125" s="809"/>
      <c r="O125" s="809"/>
      <c r="P125" s="809"/>
      <c r="Q125" s="809"/>
      <c r="R125" s="809"/>
      <c r="S125" s="665"/>
    </row>
    <row r="126" spans="5:19" ht="16.8" customHeight="1" x14ac:dyDescent="0.3">
      <c r="E126" s="688"/>
      <c r="F126" s="688"/>
      <c r="G126" s="688"/>
      <c r="H126" s="688"/>
      <c r="I126" s="688"/>
      <c r="J126" s="688"/>
      <c r="K126" s="688"/>
      <c r="L126" s="688"/>
      <c r="M126" s="688"/>
      <c r="N126" s="688"/>
      <c r="O126" s="688"/>
      <c r="P126" s="688"/>
      <c r="Q126" s="688"/>
      <c r="R126" s="688"/>
      <c r="S126" s="665"/>
    </row>
    <row r="127" spans="5:19" ht="16.8" customHeight="1" x14ac:dyDescent="0.3">
      <c r="E127" s="330" t="s">
        <v>1127</v>
      </c>
      <c r="F127" s="323"/>
      <c r="G127" s="323"/>
      <c r="H127" s="323"/>
      <c r="I127" s="323"/>
      <c r="J127" s="323"/>
      <c r="K127" s="323"/>
      <c r="L127" s="323"/>
      <c r="M127" s="323"/>
      <c r="N127" s="323"/>
      <c r="O127" s="323"/>
      <c r="P127" s="323"/>
      <c r="Q127" s="323"/>
      <c r="R127" s="323"/>
      <c r="S127" s="665"/>
    </row>
    <row r="128" spans="5:19" ht="16.8" customHeight="1" x14ac:dyDescent="0.3">
      <c r="E128" s="688"/>
      <c r="F128" s="323"/>
      <c r="G128" s="323"/>
      <c r="H128" s="323"/>
      <c r="I128" s="323"/>
      <c r="J128" s="323"/>
      <c r="K128" s="323"/>
      <c r="L128" s="323"/>
      <c r="M128" s="323"/>
      <c r="N128" s="323"/>
      <c r="O128" s="323"/>
      <c r="P128" s="323"/>
      <c r="Q128" s="323"/>
      <c r="R128" s="323"/>
      <c r="S128" s="665"/>
    </row>
    <row r="129" spans="5:19" ht="16.8" customHeight="1" x14ac:dyDescent="0.3">
      <c r="E129" s="808" t="s">
        <v>1123</v>
      </c>
      <c r="F129" s="808"/>
      <c r="G129" s="808"/>
      <c r="H129" s="808"/>
      <c r="I129" s="808"/>
      <c r="J129" s="808"/>
      <c r="K129" s="808"/>
      <c r="L129" s="808"/>
      <c r="M129" s="808"/>
      <c r="N129" s="808"/>
      <c r="O129" s="808"/>
      <c r="P129" s="808"/>
      <c r="Q129" s="808"/>
      <c r="R129" s="808"/>
      <c r="S129" s="665"/>
    </row>
    <row r="130" spans="5:19" ht="16.8" customHeight="1" x14ac:dyDescent="0.3">
      <c r="E130" s="688"/>
      <c r="F130" s="323"/>
      <c r="G130" s="323"/>
      <c r="H130" s="323"/>
      <c r="I130" s="323"/>
      <c r="J130" s="323"/>
      <c r="K130" s="323"/>
      <c r="L130" s="323"/>
      <c r="M130" s="323"/>
      <c r="N130" s="323"/>
      <c r="O130" s="323"/>
      <c r="P130" s="323"/>
      <c r="Q130" s="323"/>
      <c r="R130" s="323"/>
      <c r="S130" s="665"/>
    </row>
    <row r="131" spans="5:19" ht="16.8" customHeight="1" x14ac:dyDescent="0.3">
      <c r="E131" s="813" t="s">
        <v>1139</v>
      </c>
      <c r="F131" s="815" t="s">
        <v>1140</v>
      </c>
      <c r="G131" s="807" t="s">
        <v>1141</v>
      </c>
      <c r="H131" s="815" t="s">
        <v>1121</v>
      </c>
      <c r="I131" s="816" t="s">
        <v>1124</v>
      </c>
      <c r="J131" s="807" t="s">
        <v>1125</v>
      </c>
      <c r="K131" s="323"/>
      <c r="L131" s="323"/>
      <c r="M131" s="323"/>
      <c r="N131" s="323"/>
      <c r="O131" s="323"/>
      <c r="P131" s="323"/>
      <c r="Q131" s="323"/>
      <c r="R131" s="323"/>
      <c r="S131" s="665"/>
    </row>
    <row r="132" spans="5:19" ht="28.8" customHeight="1" x14ac:dyDescent="0.3">
      <c r="E132" s="814"/>
      <c r="F132" s="815"/>
      <c r="G132" s="807"/>
      <c r="H132" s="815"/>
      <c r="I132" s="817"/>
      <c r="J132" s="807"/>
      <c r="K132" s="323"/>
      <c r="L132" s="323"/>
      <c r="M132" s="323"/>
      <c r="N132" s="323"/>
      <c r="O132" s="323"/>
      <c r="P132" s="323"/>
      <c r="Q132" s="323"/>
      <c r="R132" s="323"/>
      <c r="S132" s="665"/>
    </row>
    <row r="133" spans="5:19" ht="16.8" customHeight="1" x14ac:dyDescent="0.3">
      <c r="E133" s="689"/>
      <c r="F133" s="690"/>
      <c r="G133" s="691"/>
      <c r="H133" s="692"/>
      <c r="I133" s="693" t="str">
        <f>Datos!G750</f>
        <v/>
      </c>
      <c r="J133" s="694" t="str">
        <f>Datos!H750</f>
        <v/>
      </c>
      <c r="K133" s="323"/>
      <c r="L133" s="323"/>
      <c r="M133" s="323"/>
      <c r="N133" s="323"/>
      <c r="O133" s="323"/>
      <c r="P133" s="323"/>
      <c r="Q133" s="323"/>
      <c r="R133" s="323"/>
      <c r="S133" s="665"/>
    </row>
    <row r="134" spans="5:19" ht="16.8" customHeight="1" x14ac:dyDescent="0.3">
      <c r="E134" s="689"/>
      <c r="F134" s="690"/>
      <c r="G134" s="691"/>
      <c r="H134" s="692"/>
      <c r="I134" s="693" t="str">
        <f>Datos!G751</f>
        <v/>
      </c>
      <c r="J134" s="694" t="str">
        <f>Datos!H751</f>
        <v/>
      </c>
      <c r="K134" s="323"/>
      <c r="L134" s="323"/>
      <c r="M134" s="323"/>
      <c r="N134" s="323"/>
      <c r="O134" s="323"/>
      <c r="P134" s="323"/>
      <c r="Q134" s="323"/>
      <c r="R134" s="323"/>
      <c r="S134" s="665"/>
    </row>
    <row r="135" spans="5:19" ht="16.8" customHeight="1" x14ac:dyDescent="0.3">
      <c r="E135" s="689"/>
      <c r="F135" s="690"/>
      <c r="G135" s="691"/>
      <c r="H135" s="695"/>
      <c r="I135" s="693" t="str">
        <f>Datos!G752</f>
        <v/>
      </c>
      <c r="J135" s="694" t="str">
        <f>Datos!H752</f>
        <v/>
      </c>
      <c r="K135" s="323"/>
      <c r="L135" s="323"/>
      <c r="M135" s="323"/>
      <c r="N135" s="323"/>
      <c r="O135" s="323"/>
      <c r="P135" s="323"/>
      <c r="Q135" s="323"/>
      <c r="R135" s="323"/>
      <c r="S135" s="665"/>
    </row>
    <row r="136" spans="5:19" ht="16.8" customHeight="1" x14ac:dyDescent="0.3">
      <c r="E136" s="689"/>
      <c r="F136" s="690"/>
      <c r="G136" s="691"/>
      <c r="H136" s="695"/>
      <c r="I136" s="693" t="str">
        <f>Datos!G753</f>
        <v/>
      </c>
      <c r="J136" s="694" t="str">
        <f>Datos!H753</f>
        <v/>
      </c>
      <c r="K136" s="323"/>
      <c r="L136" s="323"/>
      <c r="M136" s="323"/>
      <c r="N136" s="323"/>
      <c r="O136" s="323"/>
      <c r="P136" s="323"/>
      <c r="Q136" s="323"/>
      <c r="R136" s="323"/>
      <c r="S136" s="665"/>
    </row>
    <row r="137" spans="5:19" ht="16.8" customHeight="1" x14ac:dyDescent="0.3">
      <c r="E137" s="689"/>
      <c r="F137" s="690"/>
      <c r="G137" s="691"/>
      <c r="H137" s="695"/>
      <c r="I137" s="693" t="str">
        <f>Datos!G754</f>
        <v/>
      </c>
      <c r="J137" s="694" t="str">
        <f>Datos!H754</f>
        <v/>
      </c>
      <c r="K137" s="323"/>
      <c r="L137" s="323"/>
      <c r="M137" s="323"/>
      <c r="N137" s="323"/>
      <c r="O137" s="323"/>
      <c r="P137" s="323"/>
      <c r="Q137" s="323"/>
      <c r="R137" s="323"/>
      <c r="S137" s="665"/>
    </row>
    <row r="138" spans="5:19" ht="16.8" customHeight="1" x14ac:dyDescent="0.3">
      <c r="E138" s="689"/>
      <c r="F138" s="690"/>
      <c r="G138" s="691"/>
      <c r="H138" s="695"/>
      <c r="I138" s="693" t="str">
        <f>Datos!G755</f>
        <v/>
      </c>
      <c r="J138" s="694" t="str">
        <f>Datos!H755</f>
        <v/>
      </c>
      <c r="K138" s="323"/>
      <c r="L138" s="323"/>
      <c r="M138" s="323"/>
      <c r="N138" s="323"/>
      <c r="O138" s="323"/>
      <c r="P138" s="323"/>
      <c r="Q138" s="323"/>
      <c r="R138" s="323"/>
      <c r="S138" s="665"/>
    </row>
    <row r="139" spans="5:19" ht="16.8" customHeight="1" x14ac:dyDescent="0.3">
      <c r="E139" s="689"/>
      <c r="F139" s="690"/>
      <c r="G139" s="691"/>
      <c r="H139" s="695"/>
      <c r="I139" s="693" t="str">
        <f>Datos!G756</f>
        <v/>
      </c>
      <c r="J139" s="694" t="str">
        <f>Datos!H756</f>
        <v/>
      </c>
      <c r="K139" s="323"/>
      <c r="L139" s="323"/>
      <c r="M139" s="323"/>
      <c r="N139" s="323"/>
      <c r="O139" s="323"/>
      <c r="P139" s="323"/>
      <c r="Q139" s="323"/>
      <c r="R139" s="323"/>
      <c r="S139" s="665"/>
    </row>
    <row r="140" spans="5:19" ht="16.8" customHeight="1" x14ac:dyDescent="0.3">
      <c r="E140" s="689"/>
      <c r="F140" s="690"/>
      <c r="G140" s="691"/>
      <c r="H140" s="695"/>
      <c r="I140" s="693" t="str">
        <f>Datos!G757</f>
        <v/>
      </c>
      <c r="J140" s="694" t="str">
        <f>Datos!H757</f>
        <v/>
      </c>
      <c r="K140" s="323"/>
      <c r="L140" s="323"/>
      <c r="M140" s="323"/>
      <c r="N140" s="323"/>
      <c r="O140" s="323"/>
      <c r="P140" s="323"/>
      <c r="Q140" s="323"/>
      <c r="R140" s="323"/>
      <c r="S140" s="665"/>
    </row>
    <row r="141" spans="5:19" ht="16.8" customHeight="1" x14ac:dyDescent="0.3">
      <c r="E141" s="689"/>
      <c r="F141" s="690"/>
      <c r="G141" s="691"/>
      <c r="H141" s="695"/>
      <c r="I141" s="693" t="str">
        <f>Datos!G758</f>
        <v/>
      </c>
      <c r="J141" s="694" t="str">
        <f>Datos!H758</f>
        <v/>
      </c>
      <c r="K141" s="323"/>
      <c r="L141" s="323"/>
      <c r="M141" s="323"/>
      <c r="N141" s="323"/>
      <c r="O141" s="323"/>
      <c r="P141" s="323"/>
      <c r="Q141" s="323"/>
      <c r="R141" s="323"/>
      <c r="S141" s="665"/>
    </row>
    <row r="142" spans="5:19" ht="16.8" customHeight="1" x14ac:dyDescent="0.3">
      <c r="E142" s="689"/>
      <c r="F142" s="690"/>
      <c r="G142" s="691"/>
      <c r="H142" s="695"/>
      <c r="I142" s="693" t="str">
        <f>Datos!G759</f>
        <v/>
      </c>
      <c r="J142" s="694" t="str">
        <f>Datos!H759</f>
        <v/>
      </c>
      <c r="K142" s="323"/>
      <c r="L142" s="323"/>
      <c r="M142" s="323"/>
      <c r="N142" s="323"/>
      <c r="O142" s="323"/>
      <c r="P142" s="323"/>
      <c r="Q142" s="323"/>
      <c r="R142" s="323"/>
      <c r="S142" s="665"/>
    </row>
    <row r="143" spans="5:19" ht="16.8" customHeight="1" x14ac:dyDescent="0.3">
      <c r="E143" s="688"/>
      <c r="F143" s="323"/>
      <c r="G143" s="323"/>
      <c r="H143" s="323"/>
      <c r="I143" s="323"/>
      <c r="J143" s="696">
        <f>SUM(J133:J142)</f>
        <v>0</v>
      </c>
      <c r="K143" s="323"/>
      <c r="L143" s="323"/>
      <c r="M143" s="323"/>
      <c r="N143" s="323"/>
      <c r="O143" s="323"/>
      <c r="P143" s="323"/>
      <c r="Q143" s="323"/>
      <c r="R143" s="323"/>
      <c r="S143" s="665"/>
    </row>
    <row r="144" spans="5:19" ht="16.8" customHeight="1" x14ac:dyDescent="0.3">
      <c r="E144" s="809" t="s">
        <v>1144</v>
      </c>
      <c r="F144" s="809"/>
      <c r="G144" s="809"/>
      <c r="H144" s="809"/>
      <c r="I144" s="809"/>
      <c r="J144" s="809"/>
      <c r="K144" s="809"/>
      <c r="L144" s="809"/>
      <c r="M144" s="809"/>
      <c r="N144" s="809"/>
      <c r="O144" s="809"/>
      <c r="P144" s="809"/>
      <c r="Q144" s="809"/>
      <c r="R144" s="323"/>
      <c r="S144" s="665"/>
    </row>
    <row r="145" spans="4:19" ht="16.8" customHeight="1" x14ac:dyDescent="0.3">
      <c r="E145" s="809" t="s">
        <v>1142</v>
      </c>
      <c r="F145" s="809"/>
      <c r="G145" s="809"/>
      <c r="H145" s="809"/>
      <c r="I145" s="809"/>
      <c r="J145" s="809"/>
      <c r="K145" s="809"/>
      <c r="L145" s="809"/>
      <c r="M145" s="809"/>
      <c r="N145" s="809"/>
      <c r="O145" s="809"/>
      <c r="P145" s="809"/>
      <c r="Q145" s="809"/>
      <c r="R145" s="323"/>
      <c r="S145" s="665"/>
    </row>
    <row r="146" spans="4:19" ht="16.8" customHeight="1" x14ac:dyDescent="0.3">
      <c r="E146" s="809" t="s">
        <v>1143</v>
      </c>
      <c r="F146" s="809"/>
      <c r="G146" s="809"/>
      <c r="H146" s="809"/>
      <c r="I146" s="809"/>
      <c r="J146" s="809"/>
      <c r="K146" s="809"/>
      <c r="L146" s="809"/>
      <c r="M146" s="809"/>
      <c r="N146" s="809"/>
      <c r="O146" s="323"/>
      <c r="P146" s="323"/>
      <c r="Q146" s="323"/>
      <c r="R146" s="323"/>
      <c r="S146" s="665"/>
    </row>
    <row r="147" spans="4:19" ht="16.8" customHeight="1" x14ac:dyDescent="0.3">
      <c r="E147" s="333"/>
      <c r="F147" s="333"/>
      <c r="G147" s="333"/>
      <c r="H147" s="333"/>
      <c r="I147" s="333"/>
      <c r="J147" s="333"/>
      <c r="K147" s="333"/>
      <c r="L147" s="333"/>
      <c r="M147" s="333"/>
      <c r="N147" s="333"/>
      <c r="O147" s="333"/>
      <c r="P147" s="333"/>
      <c r="Q147" s="333"/>
      <c r="R147" s="333"/>
      <c r="S147" s="320"/>
    </row>
    <row r="148" spans="4:19" ht="16.8" customHeight="1" x14ac:dyDescent="0.3">
      <c r="D148" s="769" t="s">
        <v>737</v>
      </c>
      <c r="E148" s="769"/>
      <c r="F148" s="769"/>
      <c r="G148" s="769"/>
      <c r="H148" s="769"/>
      <c r="I148" s="769"/>
      <c r="J148" s="769"/>
      <c r="K148" s="769"/>
      <c r="L148" s="769"/>
      <c r="M148" s="769"/>
      <c r="N148" s="769"/>
      <c r="O148" s="769"/>
      <c r="P148" s="769"/>
      <c r="Q148" s="769"/>
      <c r="R148" s="769"/>
    </row>
    <row r="149" spans="4:19" ht="16.8" customHeight="1" x14ac:dyDescent="0.3">
      <c r="E149" s="335"/>
      <c r="F149" s="312"/>
      <c r="G149" s="312"/>
      <c r="H149" s="312"/>
      <c r="I149" s="312"/>
      <c r="J149" s="312"/>
      <c r="K149" s="312"/>
      <c r="L149" s="312"/>
    </row>
    <row r="150" spans="4:19" ht="16.8" customHeight="1" x14ac:dyDescent="0.3">
      <c r="E150" s="781" t="s">
        <v>560</v>
      </c>
      <c r="F150" s="781"/>
      <c r="G150" s="781"/>
      <c r="H150" s="781"/>
      <c r="I150" s="781"/>
      <c r="J150" s="781"/>
      <c r="K150" s="781"/>
      <c r="L150" s="781"/>
      <c r="M150" s="781"/>
      <c r="N150" s="781"/>
      <c r="O150" s="781"/>
      <c r="P150" s="781"/>
      <c r="Q150" s="781"/>
      <c r="R150" s="781"/>
    </row>
    <row r="151" spans="4:19" ht="14.4" customHeight="1" x14ac:dyDescent="0.3">
      <c r="E151" s="781"/>
      <c r="F151" s="781"/>
      <c r="G151" s="781"/>
      <c r="H151" s="781"/>
      <c r="I151" s="781"/>
      <c r="J151" s="781"/>
      <c r="K151" s="781"/>
      <c r="L151" s="781"/>
      <c r="M151" s="781"/>
      <c r="N151" s="781"/>
      <c r="O151" s="781"/>
      <c r="P151" s="781"/>
      <c r="Q151" s="781"/>
      <c r="R151" s="781"/>
    </row>
    <row r="152" spans="4:19" ht="16.8" customHeight="1" x14ac:dyDescent="0.3">
      <c r="E152" s="315"/>
      <c r="F152" s="315"/>
      <c r="G152" s="315"/>
      <c r="H152" s="315"/>
      <c r="I152" s="315"/>
      <c r="J152" s="315"/>
      <c r="K152" s="315"/>
      <c r="L152" s="315"/>
    </row>
    <row r="153" spans="4:19" ht="13.8" customHeight="1" x14ac:dyDescent="0.3">
      <c r="E153" s="782" t="s">
        <v>767</v>
      </c>
      <c r="F153" s="782"/>
      <c r="G153" s="782"/>
      <c r="H153" s="782"/>
      <c r="I153" s="782"/>
      <c r="J153" s="782"/>
      <c r="K153" s="782"/>
      <c r="L153" s="782"/>
      <c r="M153" s="782"/>
      <c r="N153" s="782"/>
      <c r="O153" s="782"/>
      <c r="P153" s="782"/>
      <c r="Q153" s="782"/>
      <c r="R153" s="782"/>
    </row>
    <row r="154" spans="4:19" ht="16.8" customHeight="1" x14ac:dyDescent="0.3">
      <c r="E154" s="782"/>
      <c r="F154" s="782"/>
      <c r="G154" s="782"/>
      <c r="H154" s="782"/>
      <c r="I154" s="782"/>
      <c r="J154" s="782"/>
      <c r="K154" s="782"/>
      <c r="L154" s="782"/>
      <c r="M154" s="782"/>
      <c r="N154" s="782"/>
      <c r="O154" s="782"/>
      <c r="P154" s="782"/>
      <c r="Q154" s="782"/>
      <c r="R154" s="782"/>
    </row>
    <row r="155" spans="4:19" ht="16.8" customHeight="1" x14ac:dyDescent="0.3">
      <c r="E155" s="289"/>
      <c r="F155" s="289"/>
      <c r="G155" s="315"/>
      <c r="H155" s="315"/>
      <c r="I155" s="315"/>
      <c r="J155" s="315"/>
      <c r="K155" s="315"/>
      <c r="L155" s="315"/>
    </row>
    <row r="156" spans="4:19" ht="16.8" customHeight="1" x14ac:dyDescent="0.3">
      <c r="E156" s="811" t="s">
        <v>938</v>
      </c>
      <c r="F156" s="831" t="s">
        <v>561</v>
      </c>
      <c r="G156" s="770"/>
      <c r="H156" s="832" t="s">
        <v>563</v>
      </c>
      <c r="I156" s="833"/>
      <c r="J156" s="803" t="s">
        <v>195</v>
      </c>
      <c r="K156" s="773" t="s">
        <v>946</v>
      </c>
      <c r="L156" s="775" t="s">
        <v>678</v>
      </c>
    </row>
    <row r="157" spans="4:19" ht="24.6" customHeight="1" x14ac:dyDescent="0.3">
      <c r="E157" s="812"/>
      <c r="F157" s="831"/>
      <c r="G157" s="770"/>
      <c r="H157" s="832"/>
      <c r="I157" s="833"/>
      <c r="J157" s="804"/>
      <c r="K157" s="773"/>
      <c r="L157" s="775"/>
    </row>
    <row r="158" spans="4:19" ht="16.8" customHeight="1" x14ac:dyDescent="0.3">
      <c r="E158" s="594"/>
      <c r="F158" s="810"/>
      <c r="G158" s="810"/>
      <c r="H158" s="751"/>
      <c r="I158" s="751"/>
      <c r="J158" s="582"/>
      <c r="K158" s="579" t="str">
        <f>Datos!G802</f>
        <v/>
      </c>
      <c r="L158" s="570" t="str">
        <f>Datos!H802</f>
        <v/>
      </c>
    </row>
    <row r="159" spans="4:19" ht="16.8" customHeight="1" x14ac:dyDescent="0.3">
      <c r="E159" s="594"/>
      <c r="F159" s="810"/>
      <c r="G159" s="810"/>
      <c r="H159" s="751"/>
      <c r="I159" s="751"/>
      <c r="J159" s="582"/>
      <c r="K159" s="579" t="str">
        <f>Datos!G803</f>
        <v/>
      </c>
      <c r="L159" s="570" t="str">
        <f>Datos!H803</f>
        <v/>
      </c>
    </row>
    <row r="160" spans="4:19" ht="16.8" customHeight="1" x14ac:dyDescent="0.3">
      <c r="E160" s="594"/>
      <c r="F160" s="810"/>
      <c r="G160" s="810"/>
      <c r="H160" s="751"/>
      <c r="I160" s="751"/>
      <c r="J160" s="582"/>
      <c r="K160" s="579" t="str">
        <f>Datos!G804</f>
        <v/>
      </c>
      <c r="L160" s="570" t="str">
        <f>Datos!H804</f>
        <v/>
      </c>
    </row>
    <row r="161" spans="4:18" ht="16.8" customHeight="1" x14ac:dyDescent="0.3">
      <c r="E161" s="594"/>
      <c r="F161" s="810"/>
      <c r="G161" s="810"/>
      <c r="H161" s="751"/>
      <c r="I161" s="751"/>
      <c r="J161" s="582"/>
      <c r="K161" s="579" t="str">
        <f>Datos!G805</f>
        <v/>
      </c>
      <c r="L161" s="570" t="str">
        <f>Datos!H805</f>
        <v/>
      </c>
    </row>
    <row r="162" spans="4:18" ht="16.8" customHeight="1" x14ac:dyDescent="0.3">
      <c r="E162" s="594"/>
      <c r="F162" s="810"/>
      <c r="G162" s="810"/>
      <c r="H162" s="751"/>
      <c r="I162" s="751"/>
      <c r="J162" s="582"/>
      <c r="K162" s="579" t="str">
        <f>Datos!G806</f>
        <v/>
      </c>
      <c r="L162" s="570" t="str">
        <f>Datos!H806</f>
        <v/>
      </c>
    </row>
    <row r="163" spans="4:18" ht="16.8" customHeight="1" x14ac:dyDescent="0.3">
      <c r="E163" s="594"/>
      <c r="F163" s="810"/>
      <c r="G163" s="810"/>
      <c r="H163" s="751"/>
      <c r="I163" s="751"/>
      <c r="J163" s="582"/>
      <c r="K163" s="579" t="str">
        <f>Datos!G807</f>
        <v/>
      </c>
      <c r="L163" s="570" t="str">
        <f>Datos!H807</f>
        <v/>
      </c>
    </row>
    <row r="164" spans="4:18" ht="16.8" customHeight="1" x14ac:dyDescent="0.3">
      <c r="E164" s="594"/>
      <c r="F164" s="810"/>
      <c r="G164" s="810"/>
      <c r="H164" s="751"/>
      <c r="I164" s="751"/>
      <c r="J164" s="582"/>
      <c r="K164" s="579" t="str">
        <f>Datos!G808</f>
        <v/>
      </c>
      <c r="L164" s="570" t="str">
        <f>Datos!H808</f>
        <v/>
      </c>
    </row>
    <row r="165" spans="4:18" ht="16.8" customHeight="1" x14ac:dyDescent="0.3">
      <c r="E165" s="594"/>
      <c r="F165" s="810"/>
      <c r="G165" s="810"/>
      <c r="H165" s="751"/>
      <c r="I165" s="751"/>
      <c r="J165" s="582"/>
      <c r="K165" s="579" t="str">
        <f>Datos!G809</f>
        <v/>
      </c>
      <c r="L165" s="570" t="str">
        <f>Datos!H809</f>
        <v/>
      </c>
    </row>
    <row r="166" spans="4:18" ht="16.8" customHeight="1" x14ac:dyDescent="0.3">
      <c r="E166" s="594"/>
      <c r="F166" s="810"/>
      <c r="G166" s="810"/>
      <c r="H166" s="751"/>
      <c r="I166" s="751"/>
      <c r="J166" s="582"/>
      <c r="K166" s="579" t="str">
        <f>Datos!G810</f>
        <v/>
      </c>
      <c r="L166" s="570" t="str">
        <f>Datos!H810</f>
        <v/>
      </c>
    </row>
    <row r="167" spans="4:18" ht="16.8" customHeight="1" x14ac:dyDescent="0.3">
      <c r="E167" s="594"/>
      <c r="F167" s="810"/>
      <c r="G167" s="810"/>
      <c r="H167" s="751"/>
      <c r="I167" s="751"/>
      <c r="J167" s="582"/>
      <c r="K167" s="579" t="str">
        <f>Datos!G811</f>
        <v/>
      </c>
      <c r="L167" s="570" t="str">
        <f>Datos!H811</f>
        <v/>
      </c>
    </row>
    <row r="168" spans="4:18" ht="16.8" customHeight="1" x14ac:dyDescent="0.3">
      <c r="E168" s="266"/>
      <c r="F168" s="266"/>
      <c r="H168" s="266"/>
      <c r="J168" s="266"/>
      <c r="K168" s="266"/>
      <c r="L168" s="580">
        <f>Datos!H812</f>
        <v>0</v>
      </c>
    </row>
    <row r="169" spans="4:18" ht="16.8" customHeight="1" x14ac:dyDescent="0.3">
      <c r="E169" s="346" t="s">
        <v>562</v>
      </c>
      <c r="F169" s="345"/>
      <c r="G169" s="345"/>
      <c r="H169" s="345"/>
      <c r="I169" s="345"/>
      <c r="J169" s="345"/>
      <c r="K169" s="345"/>
    </row>
    <row r="170" spans="4:18" ht="16.8" customHeight="1" x14ac:dyDescent="0.3">
      <c r="E170" s="663" t="s">
        <v>1066</v>
      </c>
      <c r="F170" s="347"/>
      <c r="G170" s="347"/>
      <c r="H170" s="347"/>
      <c r="I170" s="347"/>
      <c r="J170" s="347"/>
      <c r="K170" s="347"/>
    </row>
    <row r="171" spans="4:18" ht="16.8" customHeight="1" x14ac:dyDescent="0.3">
      <c r="E171" s="347" t="s">
        <v>1065</v>
      </c>
      <c r="F171" s="347"/>
      <c r="G171" s="347"/>
      <c r="H171" s="347"/>
      <c r="I171" s="347"/>
      <c r="J171" s="347"/>
      <c r="K171" s="347"/>
    </row>
    <row r="172" spans="4:18" ht="16.8" customHeight="1" x14ac:dyDescent="0.3">
      <c r="E172" s="347"/>
      <c r="F172" s="347"/>
      <c r="G172" s="347"/>
      <c r="H172" s="347"/>
      <c r="I172" s="347"/>
      <c r="J172" s="347"/>
      <c r="K172" s="347"/>
    </row>
    <row r="173" spans="4:18" ht="16.8" customHeight="1" x14ac:dyDescent="0.3">
      <c r="D173" s="769" t="s">
        <v>743</v>
      </c>
      <c r="E173" s="769"/>
      <c r="F173" s="769"/>
      <c r="G173" s="769"/>
      <c r="H173" s="769"/>
      <c r="I173" s="769"/>
      <c r="J173" s="769"/>
      <c r="K173" s="769"/>
      <c r="L173" s="769"/>
      <c r="M173" s="769"/>
      <c r="N173" s="769"/>
      <c r="O173" s="769"/>
      <c r="P173" s="769"/>
      <c r="Q173" s="769"/>
      <c r="R173" s="769"/>
    </row>
    <row r="174" spans="4:18" ht="16.8" customHeight="1" x14ac:dyDescent="0.3"/>
    <row r="175" spans="4:18" ht="16.8" customHeight="1" x14ac:dyDescent="0.3">
      <c r="E175" s="782" t="s">
        <v>1103</v>
      </c>
      <c r="F175" s="782"/>
      <c r="G175" s="782"/>
      <c r="H175" s="782"/>
      <c r="I175" s="782"/>
      <c r="J175" s="782"/>
      <c r="K175" s="782"/>
      <c r="L175" s="782"/>
      <c r="M175" s="782"/>
      <c r="N175" s="782"/>
      <c r="O175" s="782"/>
      <c r="P175" s="782"/>
      <c r="Q175" s="782"/>
      <c r="R175" s="782"/>
    </row>
    <row r="176" spans="4:18" ht="16.8" customHeight="1" x14ac:dyDescent="0.3">
      <c r="E176" s="782"/>
      <c r="F176" s="782"/>
      <c r="G176" s="782"/>
      <c r="H176" s="782"/>
      <c r="I176" s="782"/>
      <c r="J176" s="782"/>
      <c r="K176" s="782"/>
      <c r="L176" s="782"/>
      <c r="M176" s="782"/>
      <c r="N176" s="782"/>
      <c r="O176" s="782"/>
      <c r="P176" s="782"/>
      <c r="Q176" s="782"/>
      <c r="R176" s="782"/>
    </row>
    <row r="177" spans="5:26" ht="16.8" customHeight="1" x14ac:dyDescent="0.3">
      <c r="Q177" s="352"/>
      <c r="R177" s="352"/>
      <c r="S177" s="352"/>
      <c r="T177" s="352"/>
      <c r="U177" s="352"/>
      <c r="V177" s="352"/>
      <c r="W177" s="352"/>
      <c r="X177" s="352"/>
      <c r="Y177" s="352"/>
      <c r="Z177" s="352"/>
    </row>
    <row r="178" spans="5:26" ht="16.8" customHeight="1" x14ac:dyDescent="0.3">
      <c r="E178" s="787" t="s">
        <v>1096</v>
      </c>
      <c r="F178" s="787"/>
      <c r="G178" s="787"/>
      <c r="H178" s="787"/>
      <c r="I178" s="787"/>
      <c r="J178" s="787"/>
      <c r="K178" s="787"/>
      <c r="L178" s="672"/>
      <c r="M178" s="788" t="s">
        <v>1097</v>
      </c>
      <c r="N178" s="788"/>
      <c r="O178" s="788"/>
      <c r="P178" s="788"/>
      <c r="Q178" s="788"/>
      <c r="R178" s="788"/>
      <c r="S178" s="788"/>
      <c r="T178" s="788"/>
      <c r="U178" s="352"/>
      <c r="V178" s="352"/>
      <c r="W178" s="352"/>
      <c r="X178" s="352"/>
      <c r="Y178" s="352"/>
      <c r="Z178" s="352"/>
    </row>
    <row r="179" spans="5:26" ht="16.8" customHeight="1" x14ac:dyDescent="0.3">
      <c r="E179" s="322"/>
      <c r="F179" s="322"/>
      <c r="Q179" s="352"/>
      <c r="R179" s="352"/>
      <c r="S179" s="352"/>
      <c r="T179" s="352"/>
      <c r="U179" s="352"/>
      <c r="V179" s="352"/>
      <c r="W179" s="352"/>
      <c r="X179" s="352"/>
      <c r="Y179" s="352"/>
      <c r="Z179" s="352"/>
    </row>
    <row r="180" spans="5:26" ht="16.8" customHeight="1" x14ac:dyDescent="0.3">
      <c r="E180" s="785" t="s">
        <v>691</v>
      </c>
      <c r="F180" s="785" t="s">
        <v>638</v>
      </c>
      <c r="G180" s="828" t="s">
        <v>985</v>
      </c>
      <c r="H180" s="861" t="s">
        <v>942</v>
      </c>
      <c r="I180" s="862"/>
      <c r="J180" s="863"/>
      <c r="K180" s="864" t="s">
        <v>742</v>
      </c>
      <c r="M180" s="785" t="s">
        <v>691</v>
      </c>
      <c r="N180" s="785" t="s">
        <v>638</v>
      </c>
      <c r="O180" s="828" t="s">
        <v>985</v>
      </c>
      <c r="P180" s="861" t="s">
        <v>942</v>
      </c>
      <c r="Q180" s="862"/>
      <c r="R180" s="863"/>
      <c r="S180" s="866" t="s">
        <v>742</v>
      </c>
      <c r="T180" s="866"/>
      <c r="U180" s="352"/>
      <c r="V180" s="352"/>
      <c r="W180" s="352"/>
    </row>
    <row r="181" spans="5:26" ht="25.8" customHeight="1" x14ac:dyDescent="0.3">
      <c r="E181" s="786"/>
      <c r="F181" s="786"/>
      <c r="G181" s="829"/>
      <c r="H181" s="342" t="s">
        <v>120</v>
      </c>
      <c r="I181" s="342" t="s">
        <v>121</v>
      </c>
      <c r="J181" s="342" t="s">
        <v>122</v>
      </c>
      <c r="K181" s="865"/>
      <c r="M181" s="786"/>
      <c r="N181" s="786"/>
      <c r="O181" s="829"/>
      <c r="P181" s="342" t="s">
        <v>120</v>
      </c>
      <c r="Q181" s="342" t="s">
        <v>121</v>
      </c>
      <c r="R181" s="342" t="s">
        <v>122</v>
      </c>
      <c r="S181" s="866"/>
      <c r="T181" s="866"/>
      <c r="U181" s="315"/>
      <c r="V181" s="315"/>
      <c r="W181" s="315"/>
    </row>
    <row r="182" spans="5:26" ht="16.8" customHeight="1" x14ac:dyDescent="0.3">
      <c r="E182" s="681"/>
      <c r="F182" s="681"/>
      <c r="G182" s="582"/>
      <c r="H182" s="579" t="str">
        <f>'Datos Indirectos'!E156</f>
        <v/>
      </c>
      <c r="I182" s="579" t="str">
        <f>'Datos Indirectos'!F156</f>
        <v/>
      </c>
      <c r="J182" s="579" t="str">
        <f>'Datos Indirectos'!G156</f>
        <v/>
      </c>
      <c r="K182" s="570" t="str">
        <f>'Datos Indirectos'!K156</f>
        <v/>
      </c>
      <c r="M182" s="681"/>
      <c r="N182" s="681"/>
      <c r="O182" s="582"/>
      <c r="P182" s="579" t="str">
        <f>'Datos Indirectos'!P156</f>
        <v/>
      </c>
      <c r="Q182" s="579" t="str">
        <f>'Datos Indirectos'!Q156</f>
        <v/>
      </c>
      <c r="R182" s="579" t="str">
        <f>'Datos Indirectos'!R156</f>
        <v/>
      </c>
      <c r="S182" s="859" t="str">
        <f>'Datos Indirectos'!V156</f>
        <v/>
      </c>
      <c r="T182" s="860"/>
      <c r="U182" s="348"/>
      <c r="V182" s="348"/>
      <c r="W182" s="348"/>
    </row>
    <row r="183" spans="5:26" ht="16.8" customHeight="1" x14ac:dyDescent="0.3">
      <c r="E183" s="681"/>
      <c r="F183" s="681"/>
      <c r="G183" s="582"/>
      <c r="H183" s="579" t="str">
        <f>'Datos Indirectos'!E157</f>
        <v/>
      </c>
      <c r="I183" s="579" t="str">
        <f>'Datos Indirectos'!F157</f>
        <v/>
      </c>
      <c r="J183" s="579" t="str">
        <f>'Datos Indirectos'!G157</f>
        <v/>
      </c>
      <c r="K183" s="570" t="str">
        <f>'Datos Indirectos'!K157</f>
        <v/>
      </c>
      <c r="M183" s="681"/>
      <c r="N183" s="681"/>
      <c r="O183" s="582"/>
      <c r="P183" s="579" t="str">
        <f>'Datos Indirectos'!P157</f>
        <v/>
      </c>
      <c r="Q183" s="579" t="str">
        <f>'Datos Indirectos'!Q157</f>
        <v/>
      </c>
      <c r="R183" s="579" t="str">
        <f>'Datos Indirectos'!R157</f>
        <v/>
      </c>
      <c r="S183" s="859" t="str">
        <f>'Datos Indirectos'!V157</f>
        <v/>
      </c>
      <c r="T183" s="860"/>
      <c r="U183" s="292"/>
      <c r="V183" s="292"/>
      <c r="W183" s="292"/>
    </row>
    <row r="184" spans="5:26" ht="16.8" customHeight="1" x14ac:dyDescent="0.3">
      <c r="E184" s="681"/>
      <c r="F184" s="681"/>
      <c r="G184" s="582"/>
      <c r="H184" s="579" t="str">
        <f>'Datos Indirectos'!E158</f>
        <v/>
      </c>
      <c r="I184" s="579" t="str">
        <f>'Datos Indirectos'!F158</f>
        <v/>
      </c>
      <c r="J184" s="579" t="str">
        <f>'Datos Indirectos'!G158</f>
        <v/>
      </c>
      <c r="K184" s="570" t="str">
        <f>'Datos Indirectos'!K158</f>
        <v/>
      </c>
      <c r="M184" s="681"/>
      <c r="N184" s="681"/>
      <c r="O184" s="582"/>
      <c r="P184" s="579" t="str">
        <f>'Datos Indirectos'!P158</f>
        <v/>
      </c>
      <c r="Q184" s="579" t="str">
        <f>'Datos Indirectos'!Q158</f>
        <v/>
      </c>
      <c r="R184" s="579" t="str">
        <f>'Datos Indirectos'!R158</f>
        <v/>
      </c>
      <c r="S184" s="859" t="str">
        <f>'Datos Indirectos'!V158</f>
        <v/>
      </c>
      <c r="T184" s="860"/>
    </row>
    <row r="185" spans="5:26" ht="16.8" customHeight="1" x14ac:dyDescent="0.3">
      <c r="E185" s="681"/>
      <c r="F185" s="681"/>
      <c r="G185" s="582"/>
      <c r="H185" s="579" t="str">
        <f>'Datos Indirectos'!E159</f>
        <v/>
      </c>
      <c r="I185" s="579" t="str">
        <f>'Datos Indirectos'!F159</f>
        <v/>
      </c>
      <c r="J185" s="579" t="str">
        <f>'Datos Indirectos'!G159</f>
        <v/>
      </c>
      <c r="K185" s="570" t="str">
        <f>'Datos Indirectos'!K159</f>
        <v/>
      </c>
      <c r="M185" s="681"/>
      <c r="N185" s="681"/>
      <c r="O185" s="582"/>
      <c r="P185" s="579" t="str">
        <f>'Datos Indirectos'!P159</f>
        <v/>
      </c>
      <c r="Q185" s="579" t="str">
        <f>'Datos Indirectos'!Q159</f>
        <v/>
      </c>
      <c r="R185" s="579" t="str">
        <f>'Datos Indirectos'!R159</f>
        <v/>
      </c>
      <c r="S185" s="859" t="str">
        <f>'Datos Indirectos'!V159</f>
        <v/>
      </c>
      <c r="T185" s="860"/>
    </row>
    <row r="186" spans="5:26" ht="16.8" customHeight="1" x14ac:dyDescent="0.3">
      <c r="E186" s="681"/>
      <c r="F186" s="681"/>
      <c r="G186" s="582"/>
      <c r="H186" s="579" t="str">
        <f>'Datos Indirectos'!E160</f>
        <v/>
      </c>
      <c r="I186" s="579" t="str">
        <f>'Datos Indirectos'!F160</f>
        <v/>
      </c>
      <c r="J186" s="579" t="str">
        <f>'Datos Indirectos'!G160</f>
        <v/>
      </c>
      <c r="K186" s="570" t="str">
        <f>'Datos Indirectos'!K160</f>
        <v/>
      </c>
      <c r="M186" s="682"/>
      <c r="N186" s="681"/>
      <c r="O186" s="582"/>
      <c r="P186" s="579" t="str">
        <f>'Datos Indirectos'!P160</f>
        <v/>
      </c>
      <c r="Q186" s="579" t="str">
        <f>'Datos Indirectos'!Q160</f>
        <v/>
      </c>
      <c r="R186" s="579" t="str">
        <f>'Datos Indirectos'!R160</f>
        <v/>
      </c>
      <c r="S186" s="859" t="str">
        <f>'Datos Indirectos'!V160</f>
        <v/>
      </c>
      <c r="T186" s="860"/>
    </row>
    <row r="187" spans="5:26" ht="16.8" customHeight="1" x14ac:dyDescent="0.3">
      <c r="E187" s="681"/>
      <c r="F187" s="681"/>
      <c r="G187" s="582"/>
      <c r="H187" s="579" t="str">
        <f>'Datos Indirectos'!E161</f>
        <v/>
      </c>
      <c r="I187" s="579" t="str">
        <f>'Datos Indirectos'!F161</f>
        <v/>
      </c>
      <c r="J187" s="579" t="str">
        <f>'Datos Indirectos'!G161</f>
        <v/>
      </c>
      <c r="K187" s="570" t="str">
        <f>'Datos Indirectos'!K161</f>
        <v/>
      </c>
      <c r="M187" s="682"/>
      <c r="N187" s="681"/>
      <c r="O187" s="582"/>
      <c r="P187" s="579" t="str">
        <f>'Datos Indirectos'!P161</f>
        <v/>
      </c>
      <c r="Q187" s="579" t="str">
        <f>'Datos Indirectos'!Q161</f>
        <v/>
      </c>
      <c r="R187" s="579" t="str">
        <f>'Datos Indirectos'!R161</f>
        <v/>
      </c>
      <c r="S187" s="859" t="str">
        <f>'Datos Indirectos'!V161</f>
        <v/>
      </c>
      <c r="T187" s="860"/>
    </row>
    <row r="188" spans="5:26" ht="16.8" customHeight="1" x14ac:dyDescent="0.3">
      <c r="E188" s="681"/>
      <c r="F188" s="681"/>
      <c r="G188" s="582"/>
      <c r="H188" s="579" t="str">
        <f>'Datos Indirectos'!E162</f>
        <v/>
      </c>
      <c r="I188" s="579" t="str">
        <f>'Datos Indirectos'!F162</f>
        <v/>
      </c>
      <c r="J188" s="579" t="str">
        <f>'Datos Indirectos'!G162</f>
        <v/>
      </c>
      <c r="K188" s="570" t="str">
        <f>'Datos Indirectos'!K162</f>
        <v/>
      </c>
      <c r="M188" s="682"/>
      <c r="N188" s="681"/>
      <c r="O188" s="582"/>
      <c r="P188" s="579" t="str">
        <f>'Datos Indirectos'!P162</f>
        <v/>
      </c>
      <c r="Q188" s="579" t="str">
        <f>'Datos Indirectos'!Q162</f>
        <v/>
      </c>
      <c r="R188" s="579" t="str">
        <f>'Datos Indirectos'!R162</f>
        <v/>
      </c>
      <c r="S188" s="859" t="str">
        <f>'Datos Indirectos'!V162</f>
        <v/>
      </c>
      <c r="T188" s="860"/>
    </row>
    <row r="189" spans="5:26" ht="16.8" customHeight="1" x14ac:dyDescent="0.3">
      <c r="E189" s="681"/>
      <c r="F189" s="681"/>
      <c r="G189" s="582"/>
      <c r="H189" s="579" t="str">
        <f>'Datos Indirectos'!E163</f>
        <v/>
      </c>
      <c r="I189" s="579" t="str">
        <f>'Datos Indirectos'!F163</f>
        <v/>
      </c>
      <c r="J189" s="579" t="str">
        <f>'Datos Indirectos'!G163</f>
        <v/>
      </c>
      <c r="K189" s="570" t="str">
        <f>'Datos Indirectos'!K163</f>
        <v/>
      </c>
      <c r="M189" s="682"/>
      <c r="N189" s="681"/>
      <c r="O189" s="582"/>
      <c r="P189" s="579" t="str">
        <f>'Datos Indirectos'!P163</f>
        <v/>
      </c>
      <c r="Q189" s="579" t="str">
        <f>'Datos Indirectos'!Q163</f>
        <v/>
      </c>
      <c r="R189" s="579" t="str">
        <f>'Datos Indirectos'!R163</f>
        <v/>
      </c>
      <c r="S189" s="859" t="str">
        <f>'Datos Indirectos'!V163</f>
        <v/>
      </c>
      <c r="T189" s="860"/>
    </row>
    <row r="190" spans="5:26" ht="16.8" customHeight="1" x14ac:dyDescent="0.3">
      <c r="E190" s="681"/>
      <c r="F190" s="681"/>
      <c r="G190" s="582"/>
      <c r="H190" s="579" t="str">
        <f>'Datos Indirectos'!E164</f>
        <v/>
      </c>
      <c r="I190" s="579" t="str">
        <f>'Datos Indirectos'!F164</f>
        <v/>
      </c>
      <c r="J190" s="579" t="str">
        <f>'Datos Indirectos'!G164</f>
        <v/>
      </c>
      <c r="K190" s="570" t="str">
        <f>'Datos Indirectos'!K164</f>
        <v/>
      </c>
      <c r="M190" s="682"/>
      <c r="N190" s="681"/>
      <c r="O190" s="582"/>
      <c r="P190" s="579" t="str">
        <f>'Datos Indirectos'!P164</f>
        <v/>
      </c>
      <c r="Q190" s="579" t="str">
        <f>'Datos Indirectos'!Q164</f>
        <v/>
      </c>
      <c r="R190" s="579" t="str">
        <f>'Datos Indirectos'!R164</f>
        <v/>
      </c>
      <c r="S190" s="859" t="str">
        <f>'Datos Indirectos'!V164</f>
        <v/>
      </c>
      <c r="T190" s="860"/>
    </row>
    <row r="191" spans="5:26" ht="16.8" customHeight="1" x14ac:dyDescent="0.3">
      <c r="E191" s="681"/>
      <c r="F191" s="681"/>
      <c r="G191" s="582"/>
      <c r="H191" s="579" t="str">
        <f>'Datos Indirectos'!E165</f>
        <v/>
      </c>
      <c r="I191" s="579" t="str">
        <f>'Datos Indirectos'!F165</f>
        <v/>
      </c>
      <c r="J191" s="579" t="str">
        <f>'Datos Indirectos'!G165</f>
        <v/>
      </c>
      <c r="K191" s="570" t="str">
        <f>'Datos Indirectos'!K165</f>
        <v/>
      </c>
      <c r="M191" s="682"/>
      <c r="N191" s="681"/>
      <c r="O191" s="582"/>
      <c r="P191" s="579" t="str">
        <f>'Datos Indirectos'!P165</f>
        <v/>
      </c>
      <c r="Q191" s="579" t="str">
        <f>'Datos Indirectos'!Q165</f>
        <v/>
      </c>
      <c r="R191" s="579" t="str">
        <f>'Datos Indirectos'!R165</f>
        <v/>
      </c>
      <c r="S191" s="859" t="str">
        <f>'Datos Indirectos'!V165</f>
        <v/>
      </c>
      <c r="T191" s="860"/>
    </row>
    <row r="192" spans="5:26" ht="16.8" customHeight="1" x14ac:dyDescent="0.3">
      <c r="E192" s="681"/>
      <c r="F192" s="681"/>
      <c r="G192" s="582"/>
      <c r="H192" s="579" t="str">
        <f>'Datos Indirectos'!E166</f>
        <v/>
      </c>
      <c r="I192" s="579" t="str">
        <f>'Datos Indirectos'!F166</f>
        <v/>
      </c>
      <c r="J192" s="579" t="str">
        <f>'Datos Indirectos'!G166</f>
        <v/>
      </c>
      <c r="K192" s="570" t="str">
        <f>'Datos Indirectos'!K166</f>
        <v/>
      </c>
      <c r="M192" s="682"/>
      <c r="N192" s="681"/>
      <c r="O192" s="582"/>
      <c r="P192" s="579" t="str">
        <f>'Datos Indirectos'!P166</f>
        <v/>
      </c>
      <c r="Q192" s="579" t="str">
        <f>'Datos Indirectos'!Q166</f>
        <v/>
      </c>
      <c r="R192" s="579" t="str">
        <f>'Datos Indirectos'!R166</f>
        <v/>
      </c>
      <c r="S192" s="859" t="str">
        <f>'Datos Indirectos'!V166</f>
        <v/>
      </c>
      <c r="T192" s="860"/>
    </row>
    <row r="193" spans="5:20" ht="16.8" customHeight="1" x14ac:dyDescent="0.3">
      <c r="E193" s="681"/>
      <c r="F193" s="681"/>
      <c r="G193" s="582"/>
      <c r="H193" s="579" t="str">
        <f>'Datos Indirectos'!E167</f>
        <v/>
      </c>
      <c r="I193" s="579" t="str">
        <f>'Datos Indirectos'!F167</f>
        <v/>
      </c>
      <c r="J193" s="579" t="str">
        <f>'Datos Indirectos'!G167</f>
        <v/>
      </c>
      <c r="K193" s="570" t="str">
        <f>'Datos Indirectos'!K167</f>
        <v/>
      </c>
      <c r="M193" s="682"/>
      <c r="N193" s="681"/>
      <c r="O193" s="582"/>
      <c r="P193" s="579" t="str">
        <f>'Datos Indirectos'!P167</f>
        <v/>
      </c>
      <c r="Q193" s="579" t="str">
        <f>'Datos Indirectos'!Q167</f>
        <v/>
      </c>
      <c r="R193" s="579" t="str">
        <f>'Datos Indirectos'!R167</f>
        <v/>
      </c>
      <c r="S193" s="859" t="str">
        <f>'Datos Indirectos'!V167</f>
        <v/>
      </c>
      <c r="T193" s="860"/>
    </row>
    <row r="194" spans="5:20" ht="16.8" customHeight="1" x14ac:dyDescent="0.3">
      <c r="E194" s="681"/>
      <c r="F194" s="681"/>
      <c r="G194" s="582"/>
      <c r="H194" s="579" t="str">
        <f>'Datos Indirectos'!E168</f>
        <v/>
      </c>
      <c r="I194" s="579" t="str">
        <f>'Datos Indirectos'!F168</f>
        <v/>
      </c>
      <c r="J194" s="579" t="str">
        <f>'Datos Indirectos'!G168</f>
        <v/>
      </c>
      <c r="K194" s="570" t="str">
        <f>'Datos Indirectos'!K168</f>
        <v/>
      </c>
      <c r="M194" s="682"/>
      <c r="N194" s="681"/>
      <c r="O194" s="582"/>
      <c r="P194" s="579" t="str">
        <f>'Datos Indirectos'!P168</f>
        <v/>
      </c>
      <c r="Q194" s="579" t="str">
        <f>'Datos Indirectos'!Q168</f>
        <v/>
      </c>
      <c r="R194" s="579" t="str">
        <f>'Datos Indirectos'!R168</f>
        <v/>
      </c>
      <c r="S194" s="859" t="str">
        <f>'Datos Indirectos'!V168</f>
        <v/>
      </c>
      <c r="T194" s="860"/>
    </row>
    <row r="195" spans="5:20" ht="16.8" customHeight="1" x14ac:dyDescent="0.3">
      <c r="E195" s="681"/>
      <c r="F195" s="681"/>
      <c r="G195" s="582"/>
      <c r="H195" s="579" t="str">
        <f>'Datos Indirectos'!E169</f>
        <v/>
      </c>
      <c r="I195" s="579" t="str">
        <f>'Datos Indirectos'!F169</f>
        <v/>
      </c>
      <c r="J195" s="579" t="str">
        <f>'Datos Indirectos'!G169</f>
        <v/>
      </c>
      <c r="K195" s="570" t="str">
        <f>'Datos Indirectos'!K169</f>
        <v/>
      </c>
      <c r="M195" s="682"/>
      <c r="N195" s="681"/>
      <c r="O195" s="582"/>
      <c r="P195" s="579" t="str">
        <f>'Datos Indirectos'!P169</f>
        <v/>
      </c>
      <c r="Q195" s="579" t="str">
        <f>'Datos Indirectos'!Q169</f>
        <v/>
      </c>
      <c r="R195" s="579" t="str">
        <f>'Datos Indirectos'!R169</f>
        <v/>
      </c>
      <c r="S195" s="859" t="str">
        <f>'Datos Indirectos'!V169</f>
        <v/>
      </c>
      <c r="T195" s="860"/>
    </row>
    <row r="196" spans="5:20" ht="16.8" customHeight="1" x14ac:dyDescent="0.3">
      <c r="E196" s="559"/>
      <c r="F196" s="559"/>
      <c r="G196" s="582"/>
      <c r="H196" s="579" t="str">
        <f>'Datos Indirectos'!E170</f>
        <v/>
      </c>
      <c r="I196" s="579" t="str">
        <f>'Datos Indirectos'!F170</f>
        <v/>
      </c>
      <c r="J196" s="579" t="str">
        <f>'Datos Indirectos'!G170</f>
        <v/>
      </c>
      <c r="K196" s="570" t="str">
        <f>'Datos Indirectos'!K170</f>
        <v/>
      </c>
      <c r="M196" s="682"/>
      <c r="N196" s="681"/>
      <c r="O196" s="582"/>
      <c r="P196" s="579" t="str">
        <f>'Datos Indirectos'!P170</f>
        <v/>
      </c>
      <c r="Q196" s="579" t="str">
        <f>'Datos Indirectos'!Q170</f>
        <v/>
      </c>
      <c r="R196" s="579" t="str">
        <f>'Datos Indirectos'!R170</f>
        <v/>
      </c>
      <c r="S196" s="859" t="str">
        <f>'Datos Indirectos'!V170</f>
        <v/>
      </c>
      <c r="T196" s="860"/>
    </row>
    <row r="197" spans="5:20" ht="16.8" customHeight="1" x14ac:dyDescent="0.3">
      <c r="E197" s="559"/>
      <c r="F197" s="559"/>
      <c r="G197" s="582"/>
      <c r="H197" s="579" t="str">
        <f>'Datos Indirectos'!E171</f>
        <v/>
      </c>
      <c r="I197" s="579" t="str">
        <f>'Datos Indirectos'!F171</f>
        <v/>
      </c>
      <c r="J197" s="579" t="str">
        <f>'Datos Indirectos'!G171</f>
        <v/>
      </c>
      <c r="K197" s="570" t="str">
        <f>'Datos Indirectos'!K171</f>
        <v/>
      </c>
      <c r="M197" s="682"/>
      <c r="N197" s="681"/>
      <c r="O197" s="582"/>
      <c r="P197" s="579" t="str">
        <f>'Datos Indirectos'!P171</f>
        <v/>
      </c>
      <c r="Q197" s="579" t="str">
        <f>'Datos Indirectos'!Q171</f>
        <v/>
      </c>
      <c r="R197" s="579" t="str">
        <f>'Datos Indirectos'!R171</f>
        <v/>
      </c>
      <c r="S197" s="859" t="str">
        <f>'Datos Indirectos'!V171</f>
        <v/>
      </c>
      <c r="T197" s="860"/>
    </row>
    <row r="198" spans="5:20" ht="16.8" customHeight="1" x14ac:dyDescent="0.3">
      <c r="E198" s="559"/>
      <c r="F198" s="559"/>
      <c r="G198" s="582"/>
      <c r="H198" s="579" t="str">
        <f>'Datos Indirectos'!E172</f>
        <v/>
      </c>
      <c r="I198" s="579" t="str">
        <f>'Datos Indirectos'!F172</f>
        <v/>
      </c>
      <c r="J198" s="579" t="str">
        <f>'Datos Indirectos'!G172</f>
        <v/>
      </c>
      <c r="K198" s="570" t="str">
        <f>'Datos Indirectos'!K172</f>
        <v/>
      </c>
      <c r="M198" s="682"/>
      <c r="N198" s="681"/>
      <c r="O198" s="582"/>
      <c r="P198" s="579" t="str">
        <f>'Datos Indirectos'!P172</f>
        <v/>
      </c>
      <c r="Q198" s="579" t="str">
        <f>'Datos Indirectos'!Q172</f>
        <v/>
      </c>
      <c r="R198" s="579" t="str">
        <f>'Datos Indirectos'!R172</f>
        <v/>
      </c>
      <c r="S198" s="859" t="str">
        <f>'Datos Indirectos'!V172</f>
        <v/>
      </c>
      <c r="T198" s="860"/>
    </row>
    <row r="199" spans="5:20" ht="16.8" customHeight="1" x14ac:dyDescent="0.3">
      <c r="E199" s="559"/>
      <c r="F199" s="559"/>
      <c r="G199" s="582"/>
      <c r="H199" s="579" t="str">
        <f>'Datos Indirectos'!E173</f>
        <v/>
      </c>
      <c r="I199" s="579" t="str">
        <f>'Datos Indirectos'!F173</f>
        <v/>
      </c>
      <c r="J199" s="579" t="str">
        <f>'Datos Indirectos'!G173</f>
        <v/>
      </c>
      <c r="K199" s="570" t="str">
        <f>'Datos Indirectos'!K173</f>
        <v/>
      </c>
      <c r="M199" s="682"/>
      <c r="N199" s="681"/>
      <c r="O199" s="582"/>
      <c r="P199" s="579" t="str">
        <f>'Datos Indirectos'!P173</f>
        <v/>
      </c>
      <c r="Q199" s="579" t="str">
        <f>'Datos Indirectos'!Q173</f>
        <v/>
      </c>
      <c r="R199" s="579" t="str">
        <f>'Datos Indirectos'!R173</f>
        <v/>
      </c>
      <c r="S199" s="859" t="str">
        <f>'Datos Indirectos'!V173</f>
        <v/>
      </c>
      <c r="T199" s="860"/>
    </row>
    <row r="200" spans="5:20" ht="16.8" customHeight="1" x14ac:dyDescent="0.3">
      <c r="E200" s="559"/>
      <c r="F200" s="559"/>
      <c r="G200" s="582"/>
      <c r="H200" s="579" t="str">
        <f>'Datos Indirectos'!E174</f>
        <v/>
      </c>
      <c r="I200" s="579" t="str">
        <f>'Datos Indirectos'!F174</f>
        <v/>
      </c>
      <c r="J200" s="579" t="str">
        <f>'Datos Indirectos'!G174</f>
        <v/>
      </c>
      <c r="K200" s="570" t="str">
        <f>'Datos Indirectos'!K174</f>
        <v/>
      </c>
      <c r="M200" s="682"/>
      <c r="N200" s="681"/>
      <c r="O200" s="582"/>
      <c r="P200" s="579" t="str">
        <f>'Datos Indirectos'!P174</f>
        <v/>
      </c>
      <c r="Q200" s="579" t="str">
        <f>'Datos Indirectos'!Q174</f>
        <v/>
      </c>
      <c r="R200" s="579" t="str">
        <f>'Datos Indirectos'!R174</f>
        <v/>
      </c>
      <c r="S200" s="859" t="str">
        <f>'Datos Indirectos'!V174</f>
        <v/>
      </c>
      <c r="T200" s="860"/>
    </row>
    <row r="201" spans="5:20" ht="16.8" customHeight="1" x14ac:dyDescent="0.3">
      <c r="E201" s="559"/>
      <c r="F201" s="559"/>
      <c r="G201" s="582"/>
      <c r="H201" s="579" t="str">
        <f>'Datos Indirectos'!E175</f>
        <v/>
      </c>
      <c r="I201" s="579" t="str">
        <f>'Datos Indirectos'!F175</f>
        <v/>
      </c>
      <c r="J201" s="579" t="str">
        <f>'Datos Indirectos'!G175</f>
        <v/>
      </c>
      <c r="K201" s="570" t="str">
        <f>'Datos Indirectos'!K175</f>
        <v/>
      </c>
      <c r="M201" s="682"/>
      <c r="N201" s="681"/>
      <c r="O201" s="582"/>
      <c r="P201" s="579" t="str">
        <f>'Datos Indirectos'!P175</f>
        <v/>
      </c>
      <c r="Q201" s="579" t="str">
        <f>'Datos Indirectos'!Q175</f>
        <v/>
      </c>
      <c r="R201" s="579" t="str">
        <f>'Datos Indirectos'!R175</f>
        <v/>
      </c>
      <c r="S201" s="859" t="str">
        <f>'Datos Indirectos'!V175</f>
        <v/>
      </c>
      <c r="T201" s="860"/>
    </row>
    <row r="202" spans="5:20" ht="16.8" customHeight="1" x14ac:dyDescent="0.3">
      <c r="E202" s="681"/>
      <c r="F202" s="681"/>
      <c r="G202" s="582"/>
      <c r="H202" s="579" t="str">
        <f>'Datos Indirectos'!E176</f>
        <v/>
      </c>
      <c r="I202" s="579" t="str">
        <f>'Datos Indirectos'!F176</f>
        <v/>
      </c>
      <c r="J202" s="579" t="str">
        <f>'Datos Indirectos'!G176</f>
        <v/>
      </c>
      <c r="K202" s="570" t="str">
        <f>'Datos Indirectos'!K176</f>
        <v/>
      </c>
      <c r="M202" s="682"/>
      <c r="N202" s="681"/>
      <c r="O202" s="582"/>
      <c r="P202" s="579" t="str">
        <f>'Datos Indirectos'!P176</f>
        <v/>
      </c>
      <c r="Q202" s="579" t="str">
        <f>'Datos Indirectos'!Q176</f>
        <v/>
      </c>
      <c r="R202" s="579" t="str">
        <f>'Datos Indirectos'!R176</f>
        <v/>
      </c>
      <c r="S202" s="859" t="str">
        <f>'Datos Indirectos'!V176</f>
        <v/>
      </c>
      <c r="T202" s="860"/>
    </row>
    <row r="203" spans="5:20" ht="16.8" customHeight="1" x14ac:dyDescent="0.3">
      <c r="E203" s="681"/>
      <c r="F203" s="681"/>
      <c r="G203" s="582"/>
      <c r="H203" s="579" t="str">
        <f>'Datos Indirectos'!E177</f>
        <v/>
      </c>
      <c r="I203" s="579" t="str">
        <f>'Datos Indirectos'!F177</f>
        <v/>
      </c>
      <c r="J203" s="579" t="str">
        <f>'Datos Indirectos'!G177</f>
        <v/>
      </c>
      <c r="K203" s="570" t="str">
        <f>'Datos Indirectos'!K177</f>
        <v/>
      </c>
      <c r="M203" s="682"/>
      <c r="N203" s="681"/>
      <c r="O203" s="582"/>
      <c r="P203" s="579" t="str">
        <f>'Datos Indirectos'!P177</f>
        <v/>
      </c>
      <c r="Q203" s="579" t="str">
        <f>'Datos Indirectos'!Q177</f>
        <v/>
      </c>
      <c r="R203" s="579" t="str">
        <f>'Datos Indirectos'!R177</f>
        <v/>
      </c>
      <c r="S203" s="859" t="str">
        <f>'Datos Indirectos'!V177</f>
        <v/>
      </c>
      <c r="T203" s="860"/>
    </row>
    <row r="204" spans="5:20" ht="16.8" customHeight="1" x14ac:dyDescent="0.3">
      <c r="E204" s="681"/>
      <c r="F204" s="681"/>
      <c r="G204" s="582"/>
      <c r="H204" s="579" t="str">
        <f>'Datos Indirectos'!E178</f>
        <v/>
      </c>
      <c r="I204" s="579" t="str">
        <f>'Datos Indirectos'!F178</f>
        <v/>
      </c>
      <c r="J204" s="579" t="str">
        <f>'Datos Indirectos'!G178</f>
        <v/>
      </c>
      <c r="K204" s="570" t="str">
        <f>'Datos Indirectos'!K178</f>
        <v/>
      </c>
      <c r="M204" s="682"/>
      <c r="N204" s="681"/>
      <c r="O204" s="582"/>
      <c r="P204" s="579" t="str">
        <f>'Datos Indirectos'!P178</f>
        <v/>
      </c>
      <c r="Q204" s="579" t="str">
        <f>'Datos Indirectos'!Q178</f>
        <v/>
      </c>
      <c r="R204" s="579" t="str">
        <f>'Datos Indirectos'!R178</f>
        <v/>
      </c>
      <c r="S204" s="859" t="str">
        <f>'Datos Indirectos'!V178</f>
        <v/>
      </c>
      <c r="T204" s="860"/>
    </row>
    <row r="205" spans="5:20" ht="16.8" customHeight="1" x14ac:dyDescent="0.3">
      <c r="E205" s="681"/>
      <c r="F205" s="681"/>
      <c r="G205" s="582"/>
      <c r="H205" s="579" t="str">
        <f>'Datos Indirectos'!E179</f>
        <v/>
      </c>
      <c r="I205" s="579" t="str">
        <f>'Datos Indirectos'!F179</f>
        <v/>
      </c>
      <c r="J205" s="579" t="str">
        <f>'Datos Indirectos'!G179</f>
        <v/>
      </c>
      <c r="K205" s="570" t="str">
        <f>'Datos Indirectos'!K179</f>
        <v/>
      </c>
      <c r="M205" s="682"/>
      <c r="N205" s="681"/>
      <c r="O205" s="582"/>
      <c r="P205" s="579" t="str">
        <f>'Datos Indirectos'!P179</f>
        <v/>
      </c>
      <c r="Q205" s="579" t="str">
        <f>'Datos Indirectos'!Q179</f>
        <v/>
      </c>
      <c r="R205" s="579" t="str">
        <f>'Datos Indirectos'!R179</f>
        <v/>
      </c>
      <c r="S205" s="859" t="str">
        <f>'Datos Indirectos'!V179</f>
        <v/>
      </c>
      <c r="T205" s="860"/>
    </row>
    <row r="206" spans="5:20" ht="16.8" customHeight="1" x14ac:dyDescent="0.3">
      <c r="E206" s="681"/>
      <c r="F206" s="681"/>
      <c r="G206" s="582"/>
      <c r="H206" s="579" t="str">
        <f>'Datos Indirectos'!E180</f>
        <v/>
      </c>
      <c r="I206" s="579" t="str">
        <f>'Datos Indirectos'!F180</f>
        <v/>
      </c>
      <c r="J206" s="579" t="str">
        <f>'Datos Indirectos'!G180</f>
        <v/>
      </c>
      <c r="K206" s="570" t="str">
        <f>'Datos Indirectos'!K180</f>
        <v/>
      </c>
      <c r="M206" s="682"/>
      <c r="N206" s="681"/>
      <c r="O206" s="582"/>
      <c r="P206" s="579" t="str">
        <f>'Datos Indirectos'!P180</f>
        <v/>
      </c>
      <c r="Q206" s="579" t="str">
        <f>'Datos Indirectos'!Q180</f>
        <v/>
      </c>
      <c r="R206" s="579" t="str">
        <f>'Datos Indirectos'!R180</f>
        <v/>
      </c>
      <c r="S206" s="859" t="str">
        <f>'Datos Indirectos'!V180</f>
        <v/>
      </c>
      <c r="T206" s="860"/>
    </row>
    <row r="207" spans="5:20" ht="16.8" customHeight="1" x14ac:dyDescent="0.3">
      <c r="E207" s="681"/>
      <c r="F207" s="681"/>
      <c r="G207" s="582"/>
      <c r="H207" s="579" t="str">
        <f>'Datos Indirectos'!E181</f>
        <v/>
      </c>
      <c r="I207" s="579" t="str">
        <f>'Datos Indirectos'!F181</f>
        <v/>
      </c>
      <c r="J207" s="579" t="str">
        <f>'Datos Indirectos'!G181</f>
        <v/>
      </c>
      <c r="K207" s="570" t="str">
        <f>'Datos Indirectos'!K181</f>
        <v/>
      </c>
      <c r="M207" s="682"/>
      <c r="N207" s="681"/>
      <c r="O207" s="582"/>
      <c r="P207" s="579" t="str">
        <f>'Datos Indirectos'!P181</f>
        <v/>
      </c>
      <c r="Q207" s="579" t="str">
        <f>'Datos Indirectos'!Q181</f>
        <v/>
      </c>
      <c r="R207" s="579" t="str">
        <f>'Datos Indirectos'!R181</f>
        <v/>
      </c>
      <c r="S207" s="859" t="str">
        <f>'Datos Indirectos'!V181</f>
        <v/>
      </c>
      <c r="T207" s="860"/>
    </row>
    <row r="208" spans="5:20" ht="16.8" customHeight="1" x14ac:dyDescent="0.3">
      <c r="E208" s="349"/>
      <c r="F208" s="349"/>
      <c r="G208" s="349"/>
      <c r="H208" s="349"/>
      <c r="I208" s="349"/>
      <c r="K208" s="580">
        <f>'Datos Indirectos'!K182</f>
        <v>0</v>
      </c>
      <c r="M208" s="349"/>
      <c r="N208" s="349"/>
      <c r="O208" s="349"/>
      <c r="P208" s="349"/>
      <c r="Q208" s="349"/>
      <c r="S208" s="783">
        <f>'Datos Indirectos'!V182</f>
        <v>0</v>
      </c>
      <c r="T208" s="784"/>
    </row>
    <row r="209" spans="1:467" ht="16.8" customHeight="1" x14ac:dyDescent="0.3"/>
    <row r="210" spans="1:467" ht="16.8" customHeight="1" x14ac:dyDescent="0.3">
      <c r="D210" s="769" t="s">
        <v>746</v>
      </c>
      <c r="E210" s="769"/>
      <c r="F210" s="769"/>
      <c r="G210" s="769"/>
      <c r="H210" s="769"/>
      <c r="I210" s="769"/>
      <c r="J210" s="769"/>
      <c r="K210" s="769"/>
      <c r="L210" s="769"/>
      <c r="M210" s="769"/>
      <c r="N210" s="769"/>
      <c r="O210" s="769"/>
      <c r="P210" s="769"/>
      <c r="Q210" s="769"/>
      <c r="R210" s="769"/>
    </row>
    <row r="211" spans="1:467" ht="16.8" customHeight="1" x14ac:dyDescent="0.3">
      <c r="E211" s="317"/>
      <c r="F211" s="313"/>
      <c r="G211" s="313"/>
      <c r="H211" s="313"/>
      <c r="I211" s="313"/>
      <c r="J211" s="313"/>
      <c r="K211" s="313"/>
    </row>
    <row r="212" spans="1:467" ht="16.8" customHeight="1" x14ac:dyDescent="0.3">
      <c r="E212" s="782" t="s">
        <v>1105</v>
      </c>
      <c r="F212" s="782"/>
      <c r="G212" s="782"/>
      <c r="H212" s="782"/>
      <c r="I212" s="782"/>
      <c r="J212" s="782"/>
      <c r="K212" s="782"/>
      <c r="L212" s="782"/>
      <c r="M212" s="782"/>
      <c r="N212" s="782"/>
      <c r="O212" s="782"/>
      <c r="P212" s="782"/>
      <c r="Q212" s="782"/>
      <c r="R212" s="782"/>
    </row>
    <row r="213" spans="1:467" ht="10.8" customHeight="1" x14ac:dyDescent="0.3">
      <c r="E213" s="782"/>
      <c r="F213" s="782"/>
      <c r="G213" s="782"/>
      <c r="H213" s="782"/>
      <c r="I213" s="782"/>
      <c r="J213" s="782"/>
      <c r="K213" s="782"/>
      <c r="L213" s="782"/>
      <c r="M213" s="782"/>
      <c r="N213" s="782"/>
      <c r="O213" s="782"/>
      <c r="P213" s="782"/>
      <c r="Q213" s="782"/>
      <c r="R213" s="782"/>
    </row>
    <row r="214" spans="1:467" ht="16.8" customHeight="1" x14ac:dyDescent="0.3"/>
    <row r="215" spans="1:467" ht="16.8" customHeight="1" x14ac:dyDescent="0.3">
      <c r="E215" s="770" t="s">
        <v>323</v>
      </c>
      <c r="F215" s="774" t="s">
        <v>635</v>
      </c>
      <c r="G215" s="776" t="s">
        <v>205</v>
      </c>
      <c r="H215" s="779"/>
      <c r="I215" s="775" t="s">
        <v>740</v>
      </c>
    </row>
    <row r="216" spans="1:467" ht="16.8" customHeight="1" x14ac:dyDescent="0.3">
      <c r="E216" s="770"/>
      <c r="F216" s="774"/>
      <c r="G216" s="339" t="s">
        <v>26</v>
      </c>
      <c r="H216" s="339" t="s">
        <v>9</v>
      </c>
      <c r="I216" s="775"/>
    </row>
    <row r="217" spans="1:467" ht="16.8" customHeight="1" x14ac:dyDescent="0.3">
      <c r="E217" s="770"/>
      <c r="F217" s="774"/>
      <c r="G217" s="340" t="s">
        <v>547</v>
      </c>
      <c r="H217" s="340" t="s">
        <v>547</v>
      </c>
      <c r="I217" s="775"/>
    </row>
    <row r="218" spans="1:467" ht="16.8" customHeight="1" x14ac:dyDescent="0.3">
      <c r="E218" s="600"/>
      <c r="F218" s="582"/>
      <c r="G218" s="583" t="str">
        <f>Datos!E1041</f>
        <v/>
      </c>
      <c r="H218" s="590"/>
      <c r="I218" s="584" t="str">
        <f>Datos!G1041</f>
        <v/>
      </c>
    </row>
    <row r="219" spans="1:467" s="498" customFormat="1" ht="16.8" customHeight="1" x14ac:dyDescent="0.3">
      <c r="A219" s="177"/>
      <c r="B219" s="308"/>
      <c r="C219" s="289"/>
      <c r="D219" s="290"/>
      <c r="E219" s="600"/>
      <c r="F219" s="582"/>
      <c r="G219" s="583" t="str">
        <f>Datos!E1042</f>
        <v/>
      </c>
      <c r="H219" s="590"/>
      <c r="I219" s="584" t="str">
        <f>Datos!G1042</f>
        <v/>
      </c>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c r="CL219" s="290"/>
      <c r="CM219" s="290"/>
      <c r="CN219" s="290"/>
      <c r="CO219" s="290"/>
      <c r="CP219" s="290"/>
      <c r="CQ219" s="290"/>
      <c r="CR219" s="290"/>
      <c r="CS219" s="290"/>
      <c r="CT219" s="290"/>
      <c r="CU219" s="290"/>
      <c r="CV219" s="290"/>
      <c r="CW219" s="290"/>
      <c r="CX219" s="290"/>
      <c r="CY219" s="290"/>
      <c r="CZ219" s="290"/>
      <c r="DA219" s="290"/>
      <c r="DB219" s="290"/>
      <c r="DC219" s="290"/>
      <c r="DD219" s="290"/>
      <c r="DE219" s="290"/>
      <c r="DF219" s="290"/>
      <c r="DG219" s="290"/>
      <c r="DH219" s="290"/>
      <c r="DI219" s="290"/>
      <c r="DJ219" s="290"/>
      <c r="DK219" s="290"/>
      <c r="DL219" s="290"/>
      <c r="DM219" s="290"/>
      <c r="DN219" s="290"/>
      <c r="DO219" s="290"/>
      <c r="DP219" s="290"/>
      <c r="DQ219" s="290"/>
      <c r="DR219" s="290"/>
      <c r="DS219" s="290"/>
      <c r="DT219" s="290"/>
      <c r="DU219" s="290"/>
      <c r="DV219" s="290"/>
      <c r="DW219" s="290"/>
      <c r="DX219" s="290"/>
      <c r="DY219" s="290"/>
      <c r="DZ219" s="290"/>
      <c r="EA219" s="290"/>
      <c r="EB219" s="290"/>
      <c r="EC219" s="290"/>
      <c r="ED219" s="290"/>
      <c r="EE219" s="290"/>
      <c r="EF219" s="290"/>
      <c r="EG219" s="290"/>
      <c r="EH219" s="290"/>
      <c r="EI219" s="290"/>
      <c r="EJ219" s="290"/>
      <c r="EK219" s="290"/>
      <c r="EL219" s="290"/>
      <c r="EM219" s="290"/>
      <c r="EN219" s="290"/>
      <c r="EO219" s="290"/>
      <c r="EP219" s="290"/>
      <c r="EQ219" s="290"/>
      <c r="ER219" s="290"/>
      <c r="ES219" s="290"/>
      <c r="ET219" s="290"/>
      <c r="EU219" s="290"/>
      <c r="EV219" s="290"/>
      <c r="EW219" s="290"/>
      <c r="EX219" s="290"/>
      <c r="EY219" s="290"/>
      <c r="EZ219" s="290"/>
      <c r="FA219" s="290"/>
      <c r="FB219" s="290"/>
      <c r="FC219" s="290"/>
      <c r="FD219" s="290"/>
      <c r="FE219" s="290"/>
      <c r="FF219" s="290"/>
      <c r="FG219" s="290"/>
      <c r="FH219" s="290"/>
      <c r="FI219" s="290"/>
      <c r="FJ219" s="290"/>
      <c r="FK219" s="290"/>
      <c r="FL219" s="290"/>
      <c r="FM219" s="290"/>
      <c r="FN219" s="290"/>
      <c r="FO219" s="290"/>
      <c r="FP219" s="290"/>
      <c r="FQ219" s="290"/>
      <c r="FR219" s="290"/>
      <c r="FS219" s="290"/>
      <c r="FT219" s="290"/>
      <c r="FU219" s="290"/>
      <c r="FV219" s="290"/>
      <c r="FW219" s="290"/>
      <c r="FX219" s="290"/>
      <c r="FY219" s="290"/>
      <c r="FZ219" s="290"/>
      <c r="GA219" s="290"/>
      <c r="GB219" s="290"/>
      <c r="GC219" s="290"/>
      <c r="GD219" s="290"/>
      <c r="GE219" s="290"/>
      <c r="GF219" s="290"/>
      <c r="GG219" s="290"/>
      <c r="GH219" s="290"/>
      <c r="GI219" s="290"/>
      <c r="GJ219" s="290"/>
      <c r="GK219" s="290"/>
      <c r="GL219" s="290"/>
      <c r="GM219" s="290"/>
      <c r="GN219" s="290"/>
      <c r="GO219" s="290"/>
      <c r="GP219" s="290"/>
      <c r="GQ219" s="290"/>
      <c r="GR219" s="290"/>
      <c r="GS219" s="290"/>
      <c r="GT219" s="290"/>
      <c r="GU219" s="290"/>
      <c r="GV219" s="290"/>
      <c r="GW219" s="290"/>
      <c r="GX219" s="290"/>
      <c r="GY219" s="290"/>
      <c r="GZ219" s="290"/>
      <c r="HA219" s="290"/>
      <c r="HB219" s="290"/>
      <c r="HC219" s="290"/>
      <c r="HD219" s="290"/>
      <c r="HE219" s="290"/>
      <c r="HF219" s="290"/>
      <c r="HG219" s="290"/>
      <c r="HH219" s="290"/>
      <c r="HI219" s="290"/>
      <c r="HJ219" s="290"/>
      <c r="HK219" s="290"/>
      <c r="HL219" s="290"/>
      <c r="HM219" s="290"/>
      <c r="HN219" s="290"/>
      <c r="HO219" s="290"/>
      <c r="HP219" s="290"/>
      <c r="HQ219" s="290"/>
      <c r="HR219" s="290"/>
      <c r="HS219" s="290"/>
      <c r="HT219" s="290"/>
      <c r="HU219" s="290"/>
      <c r="HV219" s="290"/>
      <c r="HW219" s="290"/>
      <c r="HX219" s="290"/>
      <c r="HY219" s="290"/>
      <c r="HZ219" s="290"/>
      <c r="IA219" s="290"/>
      <c r="IB219" s="290"/>
      <c r="IC219" s="290"/>
      <c r="ID219" s="290"/>
      <c r="IE219" s="290"/>
      <c r="IF219" s="290"/>
      <c r="IG219" s="290"/>
      <c r="IH219" s="290"/>
      <c r="II219" s="290"/>
      <c r="IJ219" s="290"/>
      <c r="IK219" s="290"/>
      <c r="IL219" s="290"/>
      <c r="IM219" s="290"/>
      <c r="IN219" s="290"/>
      <c r="IO219" s="290"/>
      <c r="IP219" s="290"/>
      <c r="IQ219" s="290"/>
      <c r="IR219" s="290"/>
      <c r="IS219" s="290"/>
      <c r="IT219" s="290"/>
      <c r="IU219" s="290"/>
      <c r="IV219" s="290"/>
      <c r="IW219" s="290"/>
      <c r="IX219" s="290"/>
      <c r="IY219" s="290"/>
      <c r="IZ219" s="290"/>
      <c r="JA219" s="290"/>
      <c r="JB219" s="290"/>
      <c r="JC219" s="290"/>
      <c r="JD219" s="290"/>
      <c r="JE219" s="290"/>
      <c r="JF219" s="290"/>
      <c r="JG219" s="290"/>
      <c r="JH219" s="290"/>
      <c r="JI219" s="290"/>
      <c r="JJ219" s="290"/>
      <c r="JK219" s="290"/>
      <c r="JL219" s="290"/>
      <c r="JM219" s="290"/>
      <c r="JN219" s="290"/>
      <c r="JO219" s="290"/>
      <c r="JP219" s="290"/>
      <c r="JQ219" s="290"/>
      <c r="JR219" s="290"/>
      <c r="JS219" s="290"/>
      <c r="JT219" s="290"/>
      <c r="JU219" s="290"/>
      <c r="JV219" s="290"/>
      <c r="JW219" s="290"/>
      <c r="JX219" s="290"/>
      <c r="JY219" s="290"/>
      <c r="JZ219" s="290"/>
      <c r="KA219" s="290"/>
      <c r="KB219" s="290"/>
      <c r="KC219" s="290"/>
      <c r="KD219" s="290"/>
      <c r="KE219" s="290"/>
      <c r="KF219" s="290"/>
      <c r="KG219" s="290"/>
      <c r="KH219" s="290"/>
      <c r="KI219" s="290"/>
      <c r="KJ219" s="290"/>
      <c r="KK219" s="290"/>
      <c r="KL219" s="290"/>
      <c r="KM219" s="290"/>
      <c r="KN219" s="290"/>
      <c r="KO219" s="290"/>
      <c r="KP219" s="290"/>
      <c r="KQ219" s="290"/>
      <c r="KR219" s="290"/>
      <c r="KS219" s="290"/>
      <c r="KT219" s="290"/>
      <c r="KU219" s="290"/>
      <c r="KV219" s="290"/>
      <c r="KW219" s="290"/>
      <c r="KX219" s="290"/>
      <c r="KY219" s="290"/>
      <c r="KZ219" s="290"/>
      <c r="LA219" s="290"/>
      <c r="LB219" s="290"/>
      <c r="LC219" s="290"/>
      <c r="LD219" s="290"/>
      <c r="LE219" s="290"/>
      <c r="LF219" s="290"/>
      <c r="LG219" s="290"/>
      <c r="LH219" s="290"/>
      <c r="LI219" s="290"/>
      <c r="LJ219" s="290"/>
      <c r="LK219" s="290"/>
      <c r="LL219" s="290"/>
      <c r="LM219" s="290"/>
      <c r="LN219" s="290"/>
      <c r="LO219" s="290"/>
      <c r="LP219" s="290"/>
      <c r="LQ219" s="290"/>
      <c r="LR219" s="290"/>
      <c r="LS219" s="290"/>
      <c r="LT219" s="290"/>
      <c r="LU219" s="290"/>
      <c r="LV219" s="290"/>
      <c r="LW219" s="290"/>
      <c r="LX219" s="290"/>
      <c r="LY219" s="290"/>
      <c r="LZ219" s="290"/>
      <c r="MA219" s="290"/>
      <c r="MB219" s="290"/>
      <c r="MC219" s="290"/>
      <c r="MD219" s="290"/>
      <c r="ME219" s="290"/>
      <c r="MF219" s="290"/>
      <c r="MG219" s="290"/>
      <c r="MH219" s="290"/>
      <c r="MI219" s="290"/>
      <c r="MJ219" s="290"/>
      <c r="MK219" s="290"/>
      <c r="ML219" s="290"/>
      <c r="MM219" s="290"/>
      <c r="MN219" s="290"/>
      <c r="MO219" s="290"/>
      <c r="MP219" s="290"/>
      <c r="MQ219" s="290"/>
      <c r="MR219" s="290"/>
      <c r="MS219" s="290"/>
      <c r="MT219" s="290"/>
      <c r="MU219" s="290"/>
      <c r="MV219" s="290"/>
      <c r="MW219" s="290"/>
      <c r="MX219" s="290"/>
      <c r="MY219" s="290"/>
      <c r="MZ219" s="290"/>
      <c r="NA219" s="290"/>
      <c r="NB219" s="290"/>
      <c r="NC219" s="290"/>
      <c r="ND219" s="290"/>
      <c r="NE219" s="290"/>
      <c r="NF219" s="290"/>
      <c r="NG219" s="290"/>
      <c r="NH219" s="290"/>
      <c r="NI219" s="290"/>
      <c r="NJ219" s="290"/>
      <c r="NK219" s="290"/>
      <c r="NL219" s="290"/>
      <c r="NM219" s="290"/>
      <c r="NN219" s="290"/>
      <c r="NO219" s="290"/>
      <c r="NP219" s="290"/>
      <c r="NQ219" s="290"/>
      <c r="NR219" s="290"/>
      <c r="NS219" s="290"/>
      <c r="NT219" s="290"/>
      <c r="NU219" s="290"/>
      <c r="NV219" s="290"/>
      <c r="NW219" s="290"/>
      <c r="NX219" s="290"/>
      <c r="NY219" s="290"/>
      <c r="NZ219" s="290"/>
      <c r="OA219" s="290"/>
      <c r="OB219" s="290"/>
      <c r="OC219" s="290"/>
      <c r="OD219" s="290"/>
      <c r="OE219" s="290"/>
      <c r="OF219" s="290"/>
      <c r="OG219" s="290"/>
      <c r="OH219" s="290"/>
      <c r="OI219" s="290"/>
      <c r="OJ219" s="290"/>
      <c r="OK219" s="290"/>
      <c r="OL219" s="290"/>
      <c r="OM219" s="290"/>
      <c r="ON219" s="290"/>
      <c r="OO219" s="290"/>
      <c r="OP219" s="290"/>
      <c r="OQ219" s="290"/>
      <c r="OR219" s="290"/>
      <c r="OS219" s="290"/>
      <c r="OT219" s="290"/>
      <c r="OU219" s="290"/>
      <c r="OV219" s="290"/>
      <c r="OW219" s="290"/>
      <c r="OX219" s="290"/>
      <c r="OY219" s="290"/>
      <c r="OZ219" s="290"/>
      <c r="PA219" s="290"/>
      <c r="PB219" s="290"/>
      <c r="PC219" s="290"/>
      <c r="PD219" s="290"/>
      <c r="PE219" s="290"/>
      <c r="PF219" s="290"/>
      <c r="PG219" s="290"/>
      <c r="PH219" s="290"/>
      <c r="PI219" s="290"/>
      <c r="PJ219" s="290"/>
      <c r="PK219" s="290"/>
      <c r="PL219" s="290"/>
      <c r="PM219" s="290"/>
      <c r="PN219" s="290"/>
      <c r="PO219" s="290"/>
      <c r="PP219" s="290"/>
      <c r="PQ219" s="290"/>
      <c r="PR219" s="290"/>
      <c r="PS219" s="290"/>
      <c r="PT219" s="290"/>
      <c r="PU219" s="290"/>
      <c r="PV219" s="290"/>
      <c r="PW219" s="290"/>
      <c r="PX219" s="290"/>
      <c r="PY219" s="290"/>
      <c r="PZ219" s="290"/>
      <c r="QA219" s="290"/>
      <c r="QB219" s="290"/>
      <c r="QC219" s="290"/>
      <c r="QD219" s="290"/>
      <c r="QE219" s="290"/>
      <c r="QF219" s="290"/>
      <c r="QG219" s="290"/>
      <c r="QH219" s="290"/>
      <c r="QI219" s="290"/>
      <c r="QJ219" s="290"/>
      <c r="QK219" s="290"/>
      <c r="QL219" s="290"/>
      <c r="QM219" s="290"/>
      <c r="QN219" s="290"/>
      <c r="QO219" s="290"/>
      <c r="QP219" s="290"/>
      <c r="QQ219" s="290"/>
      <c r="QR219" s="290"/>
      <c r="QS219" s="290"/>
      <c r="QT219" s="290"/>
      <c r="QU219" s="290"/>
      <c r="QV219" s="290"/>
      <c r="QW219" s="290"/>
      <c r="QX219" s="290"/>
      <c r="QY219" s="290"/>
    </row>
    <row r="220" spans="1:467" ht="16.8" customHeight="1" x14ac:dyDescent="0.3">
      <c r="F220" s="320"/>
      <c r="G220" s="320"/>
      <c r="H220" s="320"/>
      <c r="I220" s="585">
        <f>Datos!G1043</f>
        <v>0</v>
      </c>
    </row>
    <row r="221" spans="1:467" ht="16.8" customHeight="1" x14ac:dyDescent="0.3">
      <c r="E221" s="350" t="s">
        <v>634</v>
      </c>
      <c r="F221" s="320"/>
      <c r="G221" s="320"/>
      <c r="H221" s="320"/>
      <c r="I221" s="320"/>
      <c r="J221" s="321"/>
    </row>
    <row r="222" spans="1:467" ht="16.8" customHeight="1" x14ac:dyDescent="0.3"/>
    <row r="223" spans="1:467" ht="16.8" customHeight="1" x14ac:dyDescent="0.3"/>
    <row r="224" spans="1:467" ht="16.8" customHeight="1" x14ac:dyDescent="0.3">
      <c r="D224" s="769" t="s">
        <v>747</v>
      </c>
      <c r="E224" s="769"/>
      <c r="F224" s="769"/>
      <c r="G224" s="769"/>
      <c r="H224" s="769"/>
      <c r="I224" s="769"/>
      <c r="J224" s="769"/>
      <c r="K224" s="769"/>
      <c r="L224" s="769"/>
      <c r="M224" s="769"/>
      <c r="N224" s="769"/>
      <c r="O224" s="769"/>
      <c r="P224" s="769"/>
      <c r="Q224" s="769"/>
      <c r="R224" s="769"/>
    </row>
    <row r="225" spans="5:18" ht="16.8" customHeight="1" x14ac:dyDescent="0.3"/>
    <row r="226" spans="5:18" ht="16.8" customHeight="1" x14ac:dyDescent="0.3">
      <c r="E226" s="334" t="s">
        <v>780</v>
      </c>
    </row>
    <row r="227" spans="5:18" ht="16.8" customHeight="1" x14ac:dyDescent="0.3"/>
    <row r="228" spans="5:18" ht="16.8" customHeight="1" x14ac:dyDescent="0.3">
      <c r="E228" s="781" t="s">
        <v>953</v>
      </c>
      <c r="F228" s="781"/>
      <c r="G228" s="781"/>
      <c r="H228" s="781"/>
      <c r="I228" s="781"/>
      <c r="J228" s="781"/>
      <c r="K228" s="781"/>
      <c r="L228" s="781"/>
      <c r="M228" s="781"/>
      <c r="N228" s="781"/>
      <c r="O228" s="781"/>
      <c r="P228" s="781"/>
      <c r="Q228" s="781"/>
      <c r="R228" s="781"/>
    </row>
    <row r="229" spans="5:18" ht="16.8" customHeight="1" x14ac:dyDescent="0.3">
      <c r="E229" s="781"/>
      <c r="F229" s="781"/>
      <c r="G229" s="781"/>
      <c r="H229" s="781"/>
      <c r="I229" s="781"/>
      <c r="J229" s="781"/>
      <c r="K229" s="781"/>
      <c r="L229" s="781"/>
      <c r="M229" s="781"/>
      <c r="N229" s="781"/>
      <c r="O229" s="781"/>
      <c r="P229" s="781"/>
      <c r="Q229" s="781"/>
      <c r="R229" s="781"/>
    </row>
    <row r="230" spans="5:18" ht="16.8" customHeight="1" x14ac:dyDescent="0.3">
      <c r="E230" s="334"/>
      <c r="J230" s="325"/>
      <c r="O230" s="324"/>
    </row>
    <row r="231" spans="5:18" ht="16.8" customHeight="1" x14ac:dyDescent="0.3">
      <c r="E231" s="330" t="s">
        <v>935</v>
      </c>
      <c r="G231" s="331"/>
      <c r="L231" s="289"/>
      <c r="N231" s="325"/>
    </row>
    <row r="232" spans="5:18" ht="16.8" customHeight="1" x14ac:dyDescent="0.3">
      <c r="E232" s="318"/>
      <c r="F232" s="318"/>
      <c r="G232" s="354"/>
      <c r="H232" s="318"/>
      <c r="I232" s="318"/>
      <c r="L232" s="289"/>
      <c r="N232" s="324"/>
    </row>
    <row r="233" spans="5:18" ht="27.6" customHeight="1" x14ac:dyDescent="0.3">
      <c r="E233" s="770" t="s">
        <v>323</v>
      </c>
      <c r="F233" s="773" t="s">
        <v>803</v>
      </c>
      <c r="G233" s="774" t="s">
        <v>581</v>
      </c>
      <c r="H233" s="774" t="s">
        <v>132</v>
      </c>
      <c r="I233" s="834" t="s">
        <v>977</v>
      </c>
      <c r="J233" s="775" t="s">
        <v>740</v>
      </c>
      <c r="K233" s="289"/>
    </row>
    <row r="234" spans="5:18" ht="16.8" customHeight="1" x14ac:dyDescent="0.3">
      <c r="E234" s="770"/>
      <c r="F234" s="773"/>
      <c r="G234" s="774"/>
      <c r="H234" s="774"/>
      <c r="I234" s="834"/>
      <c r="J234" s="775"/>
      <c r="K234" s="289"/>
    </row>
    <row r="235" spans="5:18" ht="16.8" customHeight="1" x14ac:dyDescent="0.3">
      <c r="E235" s="595"/>
      <c r="F235" s="607"/>
      <c r="G235" s="597"/>
      <c r="H235" s="607"/>
      <c r="I235" s="583" t="str">
        <f>Datos!H1102</f>
        <v/>
      </c>
      <c r="J235" s="584" t="str">
        <f>Datos!I1102</f>
        <v/>
      </c>
      <c r="K235" s="312"/>
    </row>
    <row r="236" spans="5:18" ht="16.8" customHeight="1" x14ac:dyDescent="0.3">
      <c r="E236" s="598"/>
      <c r="F236" s="607"/>
      <c r="G236" s="597"/>
      <c r="H236" s="607"/>
      <c r="I236" s="583" t="str">
        <f>Datos!H1103</f>
        <v/>
      </c>
      <c r="J236" s="584" t="str">
        <f>Datos!I1103</f>
        <v/>
      </c>
      <c r="L236" s="319"/>
    </row>
    <row r="237" spans="5:18" ht="16.8" customHeight="1" x14ac:dyDescent="0.3">
      <c r="E237" s="598"/>
      <c r="F237" s="607"/>
      <c r="G237" s="597"/>
      <c r="H237" s="607"/>
      <c r="I237" s="583" t="str">
        <f>Datos!H1104</f>
        <v/>
      </c>
      <c r="J237" s="584" t="str">
        <f>Datos!I1104</f>
        <v/>
      </c>
      <c r="L237" s="319"/>
    </row>
    <row r="238" spans="5:18" ht="16.8" customHeight="1" x14ac:dyDescent="0.3">
      <c r="E238" s="598"/>
      <c r="F238" s="607"/>
      <c r="G238" s="597"/>
      <c r="H238" s="607"/>
      <c r="I238" s="583" t="str">
        <f>Datos!H1105</f>
        <v/>
      </c>
      <c r="J238" s="584" t="str">
        <f>Datos!I1105</f>
        <v/>
      </c>
    </row>
    <row r="239" spans="5:18" ht="16.8" customHeight="1" x14ac:dyDescent="0.3">
      <c r="E239" s="598"/>
      <c r="F239" s="607"/>
      <c r="G239" s="597"/>
      <c r="H239" s="607"/>
      <c r="I239" s="583" t="str">
        <f>Datos!H1106</f>
        <v/>
      </c>
      <c r="J239" s="584" t="str">
        <f>Datos!I1106</f>
        <v/>
      </c>
      <c r="L239" s="295"/>
    </row>
    <row r="240" spans="5:18" ht="16.8" customHeight="1" x14ac:dyDescent="0.3">
      <c r="E240" s="598"/>
      <c r="F240" s="607"/>
      <c r="G240" s="597"/>
      <c r="H240" s="607"/>
      <c r="I240" s="583" t="str">
        <f>Datos!H1107</f>
        <v/>
      </c>
      <c r="J240" s="584" t="str">
        <f>Datos!I1107</f>
        <v/>
      </c>
    </row>
    <row r="241" spans="5:12" ht="16.8" customHeight="1" x14ac:dyDescent="0.3">
      <c r="E241" s="598"/>
      <c r="F241" s="607"/>
      <c r="G241" s="597"/>
      <c r="H241" s="607"/>
      <c r="I241" s="583" t="str">
        <f>Datos!H1108</f>
        <v/>
      </c>
      <c r="J241" s="584" t="str">
        <f>Datos!I1108</f>
        <v/>
      </c>
    </row>
    <row r="242" spans="5:12" ht="16.8" customHeight="1" x14ac:dyDescent="0.3">
      <c r="E242" s="598"/>
      <c r="F242" s="607"/>
      <c r="G242" s="597"/>
      <c r="H242" s="607"/>
      <c r="I242" s="583" t="str">
        <f>Datos!H1109</f>
        <v/>
      </c>
      <c r="J242" s="584" t="str">
        <f>Datos!I1109</f>
        <v/>
      </c>
    </row>
    <row r="243" spans="5:12" ht="16.8" customHeight="1" x14ac:dyDescent="0.3">
      <c r="E243" s="598"/>
      <c r="F243" s="607"/>
      <c r="G243" s="597"/>
      <c r="H243" s="607"/>
      <c r="I243" s="583" t="str">
        <f>Datos!H1110</f>
        <v/>
      </c>
      <c r="J243" s="584" t="str">
        <f>Datos!I1110</f>
        <v/>
      </c>
    </row>
    <row r="244" spans="5:12" ht="16.8" customHeight="1" x14ac:dyDescent="0.3">
      <c r="E244" s="599"/>
      <c r="F244" s="607"/>
      <c r="G244" s="597"/>
      <c r="H244" s="607"/>
      <c r="I244" s="583" t="str">
        <f>Datos!H1111</f>
        <v/>
      </c>
      <c r="J244" s="584" t="str">
        <f>Datos!I1111</f>
        <v/>
      </c>
    </row>
    <row r="245" spans="5:12" ht="16.8" customHeight="1" x14ac:dyDescent="0.3">
      <c r="F245" s="320"/>
      <c r="G245" s="355"/>
      <c r="H245" s="320"/>
      <c r="I245" s="320"/>
      <c r="J245" s="572">
        <f>Datos!I1112</f>
        <v>0</v>
      </c>
    </row>
    <row r="246" spans="5:12" ht="16.8" customHeight="1" x14ac:dyDescent="0.3">
      <c r="E246" s="772" t="s">
        <v>804</v>
      </c>
      <c r="F246" s="772"/>
      <c r="G246" s="772"/>
      <c r="H246" s="772"/>
      <c r="I246" s="772"/>
      <c r="J246" s="772"/>
      <c r="K246" s="772"/>
    </row>
    <row r="247" spans="5:12" ht="16.8" customHeight="1" x14ac:dyDescent="0.3">
      <c r="E247" s="772"/>
      <c r="F247" s="772"/>
      <c r="G247" s="772"/>
      <c r="H247" s="772"/>
      <c r="I247" s="772"/>
      <c r="J247" s="772"/>
      <c r="K247" s="772"/>
    </row>
    <row r="248" spans="5:12" ht="16.8" customHeight="1" x14ac:dyDescent="0.3">
      <c r="E248" s="330" t="s">
        <v>936</v>
      </c>
      <c r="F248" s="321"/>
      <c r="G248" s="355"/>
      <c r="H248" s="321"/>
      <c r="I248" s="321"/>
      <c r="J248" s="321"/>
      <c r="K248" s="321"/>
    </row>
    <row r="249" spans="5:12" ht="16.8" customHeight="1" x14ac:dyDescent="0.3">
      <c r="E249" s="321"/>
      <c r="F249" s="321"/>
      <c r="G249" s="355"/>
      <c r="H249" s="321"/>
      <c r="I249" s="321"/>
      <c r="J249" s="321"/>
      <c r="K249" s="321"/>
    </row>
    <row r="250" spans="5:12" ht="16.8" customHeight="1" x14ac:dyDescent="0.3">
      <c r="E250" s="770" t="s">
        <v>323</v>
      </c>
      <c r="F250" s="773" t="s">
        <v>944</v>
      </c>
      <c r="G250" s="774" t="s">
        <v>805</v>
      </c>
      <c r="H250" s="774" t="s">
        <v>586</v>
      </c>
      <c r="I250" s="774" t="s">
        <v>669</v>
      </c>
      <c r="J250" s="774" t="s">
        <v>947</v>
      </c>
      <c r="K250" s="834" t="s">
        <v>977</v>
      </c>
      <c r="L250" s="775" t="s">
        <v>740</v>
      </c>
    </row>
    <row r="251" spans="5:12" ht="24.6" customHeight="1" x14ac:dyDescent="0.3">
      <c r="E251" s="770"/>
      <c r="F251" s="773"/>
      <c r="G251" s="774"/>
      <c r="H251" s="774"/>
      <c r="I251" s="774"/>
      <c r="J251" s="774"/>
      <c r="K251" s="834"/>
      <c r="L251" s="775"/>
    </row>
    <row r="252" spans="5:12" ht="16.8" customHeight="1" x14ac:dyDescent="0.3">
      <c r="E252" s="600"/>
      <c r="F252" s="559"/>
      <c r="G252" s="601"/>
      <c r="H252" s="601"/>
      <c r="I252" s="602"/>
      <c r="J252" s="610">
        <f>Datos!Q1102</f>
        <v>0</v>
      </c>
      <c r="K252" s="583" t="str">
        <f>Datos!R1102</f>
        <v/>
      </c>
      <c r="L252" s="611" t="str">
        <f>Datos!S1102</f>
        <v/>
      </c>
    </row>
    <row r="253" spans="5:12" ht="16.8" customHeight="1" x14ac:dyDescent="0.3">
      <c r="E253" s="603"/>
      <c r="F253" s="559"/>
      <c r="G253" s="601"/>
      <c r="H253" s="601"/>
      <c r="I253" s="602"/>
      <c r="J253" s="610">
        <f>Datos!Q1103</f>
        <v>0</v>
      </c>
      <c r="K253" s="583" t="str">
        <f>Datos!R1103</f>
        <v/>
      </c>
      <c r="L253" s="611" t="str">
        <f>Datos!S1103</f>
        <v/>
      </c>
    </row>
    <row r="254" spans="5:12" ht="16.8" customHeight="1" x14ac:dyDescent="0.3">
      <c r="E254" s="603"/>
      <c r="F254" s="559"/>
      <c r="G254" s="601"/>
      <c r="H254" s="601"/>
      <c r="I254" s="602"/>
      <c r="J254" s="610">
        <f>Datos!Q1104</f>
        <v>0</v>
      </c>
      <c r="K254" s="583" t="str">
        <f>Datos!R1104</f>
        <v/>
      </c>
      <c r="L254" s="611" t="str">
        <f>Datos!S1104</f>
        <v/>
      </c>
    </row>
    <row r="255" spans="5:12" ht="16.8" customHeight="1" x14ac:dyDescent="0.3">
      <c r="E255" s="603"/>
      <c r="F255" s="559"/>
      <c r="G255" s="601"/>
      <c r="H255" s="601"/>
      <c r="I255" s="602"/>
      <c r="J255" s="610">
        <f>Datos!Q1105</f>
        <v>0</v>
      </c>
      <c r="K255" s="583" t="str">
        <f>Datos!R1105</f>
        <v/>
      </c>
      <c r="L255" s="611" t="str">
        <f>Datos!S1105</f>
        <v/>
      </c>
    </row>
    <row r="256" spans="5:12" ht="16.8" customHeight="1" x14ac:dyDescent="0.3">
      <c r="E256" s="603"/>
      <c r="F256" s="559"/>
      <c r="G256" s="601"/>
      <c r="H256" s="601"/>
      <c r="I256" s="602"/>
      <c r="J256" s="610">
        <f>Datos!Q1106</f>
        <v>0</v>
      </c>
      <c r="K256" s="583" t="str">
        <f>Datos!R1106</f>
        <v/>
      </c>
      <c r="L256" s="611" t="str">
        <f>Datos!S1106</f>
        <v/>
      </c>
    </row>
    <row r="257" spans="5:12" ht="16.8" customHeight="1" x14ac:dyDescent="0.3">
      <c r="E257" s="603"/>
      <c r="F257" s="559"/>
      <c r="G257" s="601"/>
      <c r="H257" s="601"/>
      <c r="I257" s="602"/>
      <c r="J257" s="610">
        <f>Datos!Q1107</f>
        <v>0</v>
      </c>
      <c r="K257" s="583" t="str">
        <f>Datos!R1107</f>
        <v/>
      </c>
      <c r="L257" s="611" t="str">
        <f>Datos!S1107</f>
        <v/>
      </c>
    </row>
    <row r="258" spans="5:12" ht="16.8" customHeight="1" x14ac:dyDescent="0.3">
      <c r="E258" s="603"/>
      <c r="F258" s="559"/>
      <c r="G258" s="601"/>
      <c r="H258" s="601"/>
      <c r="I258" s="602"/>
      <c r="J258" s="610">
        <f>Datos!Q1108</f>
        <v>0</v>
      </c>
      <c r="K258" s="583" t="str">
        <f>Datos!R1108</f>
        <v/>
      </c>
      <c r="L258" s="611" t="str">
        <f>Datos!S1108</f>
        <v/>
      </c>
    </row>
    <row r="259" spans="5:12" ht="16.8" customHeight="1" x14ac:dyDescent="0.3">
      <c r="E259" s="603"/>
      <c r="F259" s="559"/>
      <c r="G259" s="601"/>
      <c r="H259" s="601"/>
      <c r="I259" s="602"/>
      <c r="J259" s="610">
        <f>Datos!Q1109</f>
        <v>0</v>
      </c>
      <c r="K259" s="583" t="str">
        <f>Datos!R1109</f>
        <v/>
      </c>
      <c r="L259" s="611" t="str">
        <f>Datos!S1109</f>
        <v/>
      </c>
    </row>
    <row r="260" spans="5:12" ht="16.8" customHeight="1" x14ac:dyDescent="0.3">
      <c r="E260" s="603"/>
      <c r="F260" s="559"/>
      <c r="G260" s="601"/>
      <c r="H260" s="601"/>
      <c r="I260" s="602"/>
      <c r="J260" s="610">
        <f>Datos!Q1110</f>
        <v>0</v>
      </c>
      <c r="K260" s="583" t="str">
        <f>Datos!R1110</f>
        <v/>
      </c>
      <c r="L260" s="611" t="str">
        <f>Datos!S1110</f>
        <v/>
      </c>
    </row>
    <row r="261" spans="5:12" ht="16.8" customHeight="1" x14ac:dyDescent="0.3">
      <c r="E261" s="604"/>
      <c r="F261" s="559"/>
      <c r="G261" s="601"/>
      <c r="H261" s="601"/>
      <c r="I261" s="602"/>
      <c r="J261" s="610">
        <f>Datos!Q1111</f>
        <v>0</v>
      </c>
      <c r="K261" s="583" t="str">
        <f>Datos!R1111</f>
        <v/>
      </c>
      <c r="L261" s="611" t="str">
        <f>Datos!S1111</f>
        <v/>
      </c>
    </row>
    <row r="262" spans="5:12" ht="16.8" customHeight="1" x14ac:dyDescent="0.3">
      <c r="F262" s="320"/>
      <c r="G262" s="331"/>
      <c r="L262" s="572">
        <f>Datos!S1112</f>
        <v>0</v>
      </c>
    </row>
    <row r="263" spans="5:12" ht="16.8" customHeight="1" x14ac:dyDescent="0.3">
      <c r="E263" s="772" t="s">
        <v>804</v>
      </c>
      <c r="F263" s="772"/>
      <c r="G263" s="772"/>
      <c r="H263" s="772"/>
      <c r="I263" s="772"/>
      <c r="J263" s="772"/>
      <c r="K263" s="772"/>
    </row>
    <row r="264" spans="5:12" ht="16.8" customHeight="1" x14ac:dyDescent="0.3">
      <c r="E264" s="772" t="s">
        <v>807</v>
      </c>
      <c r="F264" s="772"/>
      <c r="G264" s="772"/>
      <c r="H264" s="772"/>
      <c r="I264" s="772"/>
      <c r="J264" s="772"/>
      <c r="K264" s="772"/>
    </row>
    <row r="265" spans="5:12" ht="16.8" customHeight="1" x14ac:dyDescent="0.3"/>
    <row r="266" spans="5:12" ht="16.8" customHeight="1" x14ac:dyDescent="0.3"/>
    <row r="267" spans="5:12" ht="16.8" customHeight="1" x14ac:dyDescent="0.3"/>
    <row r="268" spans="5:12" ht="16.8" customHeight="1" x14ac:dyDescent="0.3"/>
    <row r="269" spans="5:12" ht="16.8" customHeight="1" x14ac:dyDescent="0.3"/>
    <row r="270" spans="5:12" ht="16.8" customHeight="1" x14ac:dyDescent="0.3"/>
    <row r="271" spans="5:12" ht="16.8" customHeight="1" x14ac:dyDescent="0.3"/>
    <row r="272" spans="5:12" ht="16.8" customHeight="1" x14ac:dyDescent="0.3"/>
    <row r="273" ht="16.8" customHeight="1" x14ac:dyDescent="0.3"/>
    <row r="274" ht="16.8" customHeight="1" x14ac:dyDescent="0.3"/>
    <row r="275" ht="16.8" customHeight="1" x14ac:dyDescent="0.3"/>
    <row r="276" ht="16.8" customHeight="1" x14ac:dyDescent="0.3"/>
    <row r="277" ht="16.8" customHeight="1" x14ac:dyDescent="0.3"/>
    <row r="278" ht="16.8" customHeight="1" x14ac:dyDescent="0.3"/>
    <row r="279" ht="16.8" customHeight="1" x14ac:dyDescent="0.3"/>
    <row r="280" ht="16.8" customHeight="1" x14ac:dyDescent="0.3"/>
    <row r="281" ht="16.8" customHeight="1" x14ac:dyDescent="0.3"/>
    <row r="282" ht="16.8" customHeight="1" x14ac:dyDescent="0.3"/>
    <row r="283" ht="16.8" customHeight="1" x14ac:dyDescent="0.3"/>
    <row r="284" ht="16.8" customHeight="1" x14ac:dyDescent="0.3"/>
    <row r="285" ht="16.8" customHeight="1" x14ac:dyDescent="0.3"/>
    <row r="286" ht="16.8" customHeight="1" x14ac:dyDescent="0.3"/>
    <row r="287" ht="16.8" customHeight="1" x14ac:dyDescent="0.3"/>
    <row r="288" ht="16.8" customHeight="1" x14ac:dyDescent="0.3"/>
    <row r="289" ht="16.8" customHeight="1" x14ac:dyDescent="0.3"/>
    <row r="290" ht="16.8" customHeight="1" x14ac:dyDescent="0.3"/>
    <row r="291" ht="16.8" customHeight="1" x14ac:dyDescent="0.3"/>
    <row r="292" ht="16.8" customHeight="1" x14ac:dyDescent="0.3"/>
    <row r="293" ht="16.8" customHeight="1" x14ac:dyDescent="0.3"/>
    <row r="294" ht="16.8" customHeight="1" x14ac:dyDescent="0.3"/>
    <row r="295" ht="16.8" customHeight="1" x14ac:dyDescent="0.3"/>
    <row r="296" ht="16.8" customHeight="1" x14ac:dyDescent="0.3"/>
    <row r="297" ht="16.8" customHeight="1" x14ac:dyDescent="0.3"/>
    <row r="298" ht="16.8" customHeight="1" x14ac:dyDescent="0.3"/>
    <row r="299" ht="16.8" customHeight="1" x14ac:dyDescent="0.3"/>
    <row r="300" ht="16.8" customHeight="1" x14ac:dyDescent="0.3"/>
    <row r="301" ht="16.8" customHeight="1" x14ac:dyDescent="0.3"/>
    <row r="302" ht="16.8" customHeight="1" x14ac:dyDescent="0.3"/>
    <row r="303" ht="16.8" customHeight="1" x14ac:dyDescent="0.3"/>
    <row r="304" ht="16.8" customHeight="1" x14ac:dyDescent="0.3"/>
    <row r="305" ht="16.8" customHeight="1" x14ac:dyDescent="0.3"/>
    <row r="306" ht="16.8" customHeight="1" x14ac:dyDescent="0.3"/>
    <row r="307" ht="16.8" customHeight="1" x14ac:dyDescent="0.3"/>
    <row r="308" ht="16.8" customHeight="1" x14ac:dyDescent="0.3"/>
    <row r="309" ht="16.8" customHeight="1" x14ac:dyDescent="0.3"/>
    <row r="310" ht="16.8" customHeight="1" x14ac:dyDescent="0.3"/>
    <row r="311" ht="16.8" customHeight="1" x14ac:dyDescent="0.3"/>
    <row r="312" ht="16.8" customHeight="1" x14ac:dyDescent="0.3"/>
    <row r="313" ht="16.8" customHeight="1" x14ac:dyDescent="0.3"/>
    <row r="314" ht="16.8" customHeight="1" x14ac:dyDescent="0.3"/>
    <row r="315" ht="16.8" customHeight="1" x14ac:dyDescent="0.3"/>
    <row r="316" ht="16.8" customHeight="1" x14ac:dyDescent="0.3"/>
    <row r="317" ht="16.8" customHeight="1" x14ac:dyDescent="0.3"/>
    <row r="318" ht="16.8" customHeight="1" x14ac:dyDescent="0.3"/>
    <row r="319" ht="16.8" customHeight="1" x14ac:dyDescent="0.3"/>
    <row r="320" ht="16.8" customHeight="1" x14ac:dyDescent="0.3"/>
    <row r="321" ht="16.8" customHeight="1" x14ac:dyDescent="0.3"/>
    <row r="322" ht="16.8" customHeight="1" x14ac:dyDescent="0.3"/>
    <row r="323" ht="16.8" customHeight="1" x14ac:dyDescent="0.3"/>
    <row r="324" ht="16.8" customHeight="1" x14ac:dyDescent="0.3"/>
    <row r="325" ht="16.8" customHeight="1" x14ac:dyDescent="0.3"/>
    <row r="326" ht="16.8" customHeight="1" x14ac:dyDescent="0.3"/>
    <row r="327" ht="16.8" customHeight="1" x14ac:dyDescent="0.3"/>
    <row r="328" ht="16.8" customHeight="1" x14ac:dyDescent="0.3"/>
    <row r="329" ht="16.8" customHeight="1" x14ac:dyDescent="0.3"/>
    <row r="330" ht="16.8" customHeight="1" x14ac:dyDescent="0.3"/>
    <row r="331" ht="16.8" customHeight="1" x14ac:dyDescent="0.3"/>
    <row r="332" ht="16.8" customHeight="1" x14ac:dyDescent="0.3"/>
    <row r="333" ht="16.8" customHeight="1" x14ac:dyDescent="0.3"/>
    <row r="334" ht="16.8" customHeight="1" x14ac:dyDescent="0.3"/>
    <row r="335" ht="16.8" customHeight="1" x14ac:dyDescent="0.3"/>
    <row r="336" ht="16.8" customHeight="1" x14ac:dyDescent="0.3"/>
    <row r="337" ht="16.8" customHeight="1" x14ac:dyDescent="0.3"/>
    <row r="338" ht="16.8" customHeight="1" x14ac:dyDescent="0.3"/>
    <row r="339" ht="16.8" customHeight="1" x14ac:dyDescent="0.3"/>
    <row r="340" ht="16.8" customHeight="1" x14ac:dyDescent="0.3"/>
    <row r="341" ht="16.8" customHeight="1" x14ac:dyDescent="0.3"/>
    <row r="342" ht="16.8" customHeight="1" x14ac:dyDescent="0.3"/>
    <row r="343" ht="16.8" customHeight="1" x14ac:dyDescent="0.3"/>
    <row r="344" ht="16.8" customHeight="1" x14ac:dyDescent="0.3"/>
    <row r="345" ht="16.8" customHeight="1" x14ac:dyDescent="0.3"/>
    <row r="346" ht="16.8" customHeight="1" x14ac:dyDescent="0.3"/>
    <row r="347" ht="16.8" customHeight="1" x14ac:dyDescent="0.3"/>
    <row r="348" ht="16.8" customHeight="1" x14ac:dyDescent="0.3"/>
    <row r="349" ht="16.8" customHeight="1" x14ac:dyDescent="0.3"/>
    <row r="350" ht="16.8" customHeight="1" x14ac:dyDescent="0.3"/>
    <row r="351" ht="16.8" customHeight="1" x14ac:dyDescent="0.3"/>
    <row r="352" ht="16.8" customHeight="1" x14ac:dyDescent="0.3"/>
    <row r="353" ht="16.8" customHeight="1" x14ac:dyDescent="0.3"/>
    <row r="354" ht="16.8" customHeight="1" x14ac:dyDescent="0.3"/>
    <row r="355" ht="16.8" customHeight="1" x14ac:dyDescent="0.3"/>
    <row r="356" ht="16.8" customHeight="1" x14ac:dyDescent="0.3"/>
    <row r="357" ht="16.8" customHeight="1" x14ac:dyDescent="0.3"/>
    <row r="358" ht="16.8" customHeight="1" x14ac:dyDescent="0.3"/>
    <row r="359" ht="16.8" customHeight="1" x14ac:dyDescent="0.3"/>
    <row r="360" ht="16.8" customHeight="1" x14ac:dyDescent="0.3"/>
    <row r="361" ht="16.8" customHeight="1" x14ac:dyDescent="0.3"/>
    <row r="362" ht="16.8" customHeight="1" x14ac:dyDescent="0.3"/>
    <row r="363" ht="16.8" customHeight="1" x14ac:dyDescent="0.3"/>
    <row r="364" ht="16.8" customHeight="1" x14ac:dyDescent="0.3"/>
    <row r="365" ht="16.8" customHeight="1" x14ac:dyDescent="0.3"/>
    <row r="366" ht="16.8" customHeight="1" x14ac:dyDescent="0.3"/>
    <row r="367" ht="16.8" customHeight="1" x14ac:dyDescent="0.3"/>
    <row r="368" ht="16.8" customHeight="1" x14ac:dyDescent="0.3"/>
    <row r="369" ht="16.8" customHeight="1" x14ac:dyDescent="0.3"/>
    <row r="370" ht="16.8" customHeight="1" x14ac:dyDescent="0.3"/>
    <row r="371" ht="16.8" customHeight="1" x14ac:dyDescent="0.3"/>
    <row r="372" ht="16.8" customHeight="1" x14ac:dyDescent="0.3"/>
    <row r="373" ht="16.8" customHeight="1" x14ac:dyDescent="0.3"/>
    <row r="374" ht="16.8" customHeight="1" x14ac:dyDescent="0.3"/>
    <row r="375" ht="16.8" customHeight="1" x14ac:dyDescent="0.3"/>
    <row r="376" ht="16.8" customHeight="1" x14ac:dyDescent="0.3"/>
    <row r="377" ht="16.8" customHeight="1" x14ac:dyDescent="0.3"/>
    <row r="378" ht="16.8" customHeight="1" x14ac:dyDescent="0.3"/>
    <row r="379" ht="16.8" customHeight="1" x14ac:dyDescent="0.3"/>
    <row r="380" ht="16.8" customHeight="1" x14ac:dyDescent="0.3"/>
    <row r="381" ht="16.8" customHeight="1" x14ac:dyDescent="0.3"/>
    <row r="382" ht="16.8" customHeight="1" x14ac:dyDescent="0.3"/>
    <row r="383" ht="16.8" customHeight="1" x14ac:dyDescent="0.3"/>
    <row r="384" ht="16.8" customHeight="1" x14ac:dyDescent="0.3"/>
    <row r="385" ht="16.8" customHeight="1" x14ac:dyDescent="0.3"/>
    <row r="386" ht="16.8" customHeight="1" x14ac:dyDescent="0.3"/>
    <row r="387" ht="16.8" customHeight="1" x14ac:dyDescent="0.3"/>
    <row r="388" ht="16.8" customHeight="1" x14ac:dyDescent="0.3"/>
    <row r="389" ht="16.8" customHeight="1" x14ac:dyDescent="0.3"/>
    <row r="390" ht="16.8" customHeight="1" x14ac:dyDescent="0.3"/>
    <row r="391" ht="16.8" customHeight="1" x14ac:dyDescent="0.3"/>
    <row r="392" ht="16.8" customHeight="1" x14ac:dyDescent="0.3"/>
    <row r="393" ht="16.8" customHeight="1" x14ac:dyDescent="0.3"/>
    <row r="394" ht="16.8" customHeight="1" x14ac:dyDescent="0.3"/>
    <row r="395" ht="16.8" customHeight="1" x14ac:dyDescent="0.3"/>
    <row r="396" ht="16.8" customHeight="1" x14ac:dyDescent="0.3"/>
    <row r="397" ht="16.8" customHeight="1" x14ac:dyDescent="0.3"/>
    <row r="398" ht="16.8" customHeight="1" x14ac:dyDescent="0.3"/>
    <row r="399" ht="16.8" customHeight="1" x14ac:dyDescent="0.3"/>
    <row r="400" ht="16.8" customHeight="1" x14ac:dyDescent="0.3"/>
    <row r="401" ht="16.8" customHeight="1" x14ac:dyDescent="0.3"/>
    <row r="402" ht="16.8" customHeight="1" x14ac:dyDescent="0.3"/>
    <row r="403" ht="16.8" customHeight="1" x14ac:dyDescent="0.3"/>
    <row r="404" ht="16.8" customHeight="1" x14ac:dyDescent="0.3"/>
    <row r="405" ht="16.8" customHeight="1" x14ac:dyDescent="0.3"/>
    <row r="406" ht="16.8" customHeight="1" x14ac:dyDescent="0.3"/>
    <row r="407" ht="16.8" customHeight="1" x14ac:dyDescent="0.3"/>
    <row r="408" ht="16.8" customHeight="1" x14ac:dyDescent="0.3"/>
    <row r="409" ht="16.8" customHeight="1" x14ac:dyDescent="0.3"/>
    <row r="410" ht="16.8" customHeight="1" x14ac:dyDescent="0.3"/>
    <row r="411" ht="16.8" customHeight="1" x14ac:dyDescent="0.3"/>
    <row r="412" ht="16.8" customHeight="1" x14ac:dyDescent="0.3"/>
    <row r="413" ht="16.8" customHeight="1" x14ac:dyDescent="0.3"/>
    <row r="414" ht="16.8" customHeight="1" x14ac:dyDescent="0.3"/>
    <row r="415" ht="16.8" customHeight="1" x14ac:dyDescent="0.3"/>
    <row r="416" ht="16.8" customHeight="1" x14ac:dyDescent="0.3"/>
    <row r="417" ht="16.8" customHeight="1" x14ac:dyDescent="0.3"/>
    <row r="418" ht="16.8" customHeight="1" x14ac:dyDescent="0.3"/>
    <row r="419" ht="16.8" customHeight="1" x14ac:dyDescent="0.3"/>
    <row r="420" ht="16.8" customHeight="1" x14ac:dyDescent="0.3"/>
    <row r="421" ht="16.8" customHeight="1" x14ac:dyDescent="0.3"/>
    <row r="422" ht="16.8" customHeight="1" x14ac:dyDescent="0.3"/>
    <row r="423" ht="16.8" customHeight="1" x14ac:dyDescent="0.3"/>
    <row r="424" ht="16.8" customHeight="1" x14ac:dyDescent="0.3"/>
    <row r="425" ht="16.8" customHeight="1" x14ac:dyDescent="0.3"/>
    <row r="426" ht="16.8" customHeight="1" x14ac:dyDescent="0.3"/>
    <row r="427" ht="16.8" customHeight="1" x14ac:dyDescent="0.3"/>
    <row r="428" ht="16.8" customHeight="1" x14ac:dyDescent="0.3"/>
    <row r="429" ht="16.8" customHeight="1" x14ac:dyDescent="0.3"/>
    <row r="430" ht="16.8" customHeight="1" x14ac:dyDescent="0.3"/>
    <row r="431" ht="16.8" customHeight="1" x14ac:dyDescent="0.3"/>
    <row r="432" ht="16.8" customHeight="1" x14ac:dyDescent="0.3"/>
    <row r="433" ht="16.8" customHeight="1" x14ac:dyDescent="0.3"/>
    <row r="434" ht="16.8" customHeight="1" x14ac:dyDescent="0.3"/>
    <row r="435" ht="16.8" customHeight="1" x14ac:dyDescent="0.3"/>
    <row r="436" ht="16.8" customHeight="1" x14ac:dyDescent="0.3"/>
    <row r="437" ht="16.8" customHeight="1" x14ac:dyDescent="0.3"/>
  </sheetData>
  <sheetProtection algorithmName="SHA-512" hashValue="Nbyk2XpboNYWxfolYgkpO6IFmN/7IFXQcJ6NJxLUmCGXZWnyxFDlE/y0y/JEj1HOdK82zFiTJ+e6kXOWoph74g==" saltValue="DafPFbH991edCgsXCAbe3Q==" spinCount="100000" sheet="1" objects="1" scenarios="1"/>
  <protectedRanges>
    <protectedRange sqref="E137:E142" name="Rango2_1_3_1"/>
    <protectedRange sqref="E133:H136" name="Rango2_1_4"/>
  </protectedRanges>
  <mergeCells count="146">
    <mergeCell ref="K156:K157"/>
    <mergeCell ref="E153:R154"/>
    <mergeCell ref="F161:G161"/>
    <mergeCell ref="H161:I161"/>
    <mergeCell ref="E144:Q144"/>
    <mergeCell ref="D210:R210"/>
    <mergeCell ref="E212:R213"/>
    <mergeCell ref="L250:L251"/>
    <mergeCell ref="E263:K263"/>
    <mergeCell ref="H233:H234"/>
    <mergeCell ref="J233:J234"/>
    <mergeCell ref="E246:K246"/>
    <mergeCell ref="E247:K247"/>
    <mergeCell ref="E250:E251"/>
    <mergeCell ref="F250:F251"/>
    <mergeCell ref="G250:G251"/>
    <mergeCell ref="H250:H251"/>
    <mergeCell ref="I250:I251"/>
    <mergeCell ref="J250:J251"/>
    <mergeCell ref="E233:E234"/>
    <mergeCell ref="F233:F234"/>
    <mergeCell ref="G233:G234"/>
    <mergeCell ref="K250:K251"/>
    <mergeCell ref="I233:I234"/>
    <mergeCell ref="F166:G166"/>
    <mergeCell ref="H166:I166"/>
    <mergeCell ref="I84:K84"/>
    <mergeCell ref="H156:I157"/>
    <mergeCell ref="J156:J157"/>
    <mergeCell ref="L156:L157"/>
    <mergeCell ref="F162:G162"/>
    <mergeCell ref="H162:I162"/>
    <mergeCell ref="E264:K264"/>
    <mergeCell ref="D224:R224"/>
    <mergeCell ref="E228:R229"/>
    <mergeCell ref="E215:E217"/>
    <mergeCell ref="F215:F217"/>
    <mergeCell ref="G215:H215"/>
    <mergeCell ref="I215:I217"/>
    <mergeCell ref="F156:G157"/>
    <mergeCell ref="F163:G163"/>
    <mergeCell ref="H163:I163"/>
    <mergeCell ref="F164:G164"/>
    <mergeCell ref="H164:I164"/>
    <mergeCell ref="F159:G159"/>
    <mergeCell ref="F165:G165"/>
    <mergeCell ref="H165:I165"/>
    <mergeCell ref="H159:I159"/>
    <mergeCell ref="F160:G160"/>
    <mergeCell ref="H160:I160"/>
    <mergeCell ref="C1:S1"/>
    <mergeCell ref="E18:R18"/>
    <mergeCell ref="D19:R19"/>
    <mergeCell ref="F158:G158"/>
    <mergeCell ref="H158:I158"/>
    <mergeCell ref="L54:N54"/>
    <mergeCell ref="O54:O55"/>
    <mergeCell ref="E67:R67"/>
    <mergeCell ref="K21:M21"/>
    <mergeCell ref="N21:N22"/>
    <mergeCell ref="E21:E22"/>
    <mergeCell ref="H110:H111"/>
    <mergeCell ref="D148:R148"/>
    <mergeCell ref="E150:R151"/>
    <mergeCell ref="H21:J21"/>
    <mergeCell ref="E156:E157"/>
    <mergeCell ref="F21:F22"/>
    <mergeCell ref="L110:N110"/>
    <mergeCell ref="O110:O111"/>
    <mergeCell ref="G21:G22"/>
    <mergeCell ref="E54:E55"/>
    <mergeCell ref="F54:F55"/>
    <mergeCell ref="G54:G55"/>
    <mergeCell ref="H54:H55"/>
    <mergeCell ref="D38:R38"/>
    <mergeCell ref="I110:K110"/>
    <mergeCell ref="E123:R123"/>
    <mergeCell ref="E145:Q145"/>
    <mergeCell ref="E146:N146"/>
    <mergeCell ref="S208:T208"/>
    <mergeCell ref="M178:T178"/>
    <mergeCell ref="M180:M181"/>
    <mergeCell ref="N180:N181"/>
    <mergeCell ref="S180:T181"/>
    <mergeCell ref="S182:T182"/>
    <mergeCell ref="S183:T183"/>
    <mergeCell ref="S184:T184"/>
    <mergeCell ref="S185:T185"/>
    <mergeCell ref="S186:T186"/>
    <mergeCell ref="S187:T187"/>
    <mergeCell ref="S188:T188"/>
    <mergeCell ref="S189:T189"/>
    <mergeCell ref="S190:T190"/>
    <mergeCell ref="S191:T191"/>
    <mergeCell ref="S192:T192"/>
    <mergeCell ref="S193:T193"/>
    <mergeCell ref="F167:G167"/>
    <mergeCell ref="H167:I167"/>
    <mergeCell ref="D173:R173"/>
    <mergeCell ref="E175:R176"/>
    <mergeCell ref="H180:J180"/>
    <mergeCell ref="G180:G181"/>
    <mergeCell ref="K180:K181"/>
    <mergeCell ref="E178:K178"/>
    <mergeCell ref="F180:F181"/>
    <mergeCell ref="E180:E181"/>
    <mergeCell ref="S201:T201"/>
    <mergeCell ref="S202:T202"/>
    <mergeCell ref="S203:T203"/>
    <mergeCell ref="S204:T204"/>
    <mergeCell ref="S205:T205"/>
    <mergeCell ref="S206:T206"/>
    <mergeCell ref="S207:T207"/>
    <mergeCell ref="O180:O181"/>
    <mergeCell ref="P180:R180"/>
    <mergeCell ref="S199:T199"/>
    <mergeCell ref="S200:T200"/>
    <mergeCell ref="S196:T196"/>
    <mergeCell ref="S197:T197"/>
    <mergeCell ref="S198:T198"/>
    <mergeCell ref="S194:T194"/>
    <mergeCell ref="S195:T195"/>
    <mergeCell ref="E44:R44"/>
    <mergeCell ref="E48:S50"/>
    <mergeCell ref="E129:R129"/>
    <mergeCell ref="E131:E132"/>
    <mergeCell ref="F131:F132"/>
    <mergeCell ref="G131:G132"/>
    <mergeCell ref="H131:H132"/>
    <mergeCell ref="I131:I132"/>
    <mergeCell ref="J131:J132"/>
    <mergeCell ref="E124:R124"/>
    <mergeCell ref="E125:R125"/>
    <mergeCell ref="E122:R122"/>
    <mergeCell ref="E110:E111"/>
    <mergeCell ref="F110:F111"/>
    <mergeCell ref="G110:G111"/>
    <mergeCell ref="E121:R121"/>
    <mergeCell ref="E78:O79"/>
    <mergeCell ref="E84:E85"/>
    <mergeCell ref="F84:F85"/>
    <mergeCell ref="G84:G85"/>
    <mergeCell ref="H84:H85"/>
    <mergeCell ref="L84:N84"/>
    <mergeCell ref="O84:O85"/>
    <mergeCell ref="I54:K54"/>
  </mergeCells>
  <conditionalFormatting sqref="E23:E32">
    <cfRule type="expression" dxfId="73" priority="99" stopIfTrue="1">
      <formula>E23=""</formula>
    </cfRule>
  </conditionalFormatting>
  <conditionalFormatting sqref="E56:E65">
    <cfRule type="expression" dxfId="72" priority="65" stopIfTrue="1">
      <formula>E56=""</formula>
    </cfRule>
  </conditionalFormatting>
  <conditionalFormatting sqref="E86:E95">
    <cfRule type="expression" dxfId="71" priority="57" stopIfTrue="1">
      <formula>E86=""</formula>
    </cfRule>
  </conditionalFormatting>
  <conditionalFormatting sqref="E112:E119">
    <cfRule type="expression" dxfId="70" priority="45" stopIfTrue="1">
      <formula>E112=""</formula>
    </cfRule>
  </conditionalFormatting>
  <conditionalFormatting sqref="E133:E142">
    <cfRule type="expression" dxfId="69" priority="2" stopIfTrue="1">
      <formula>E133=""</formula>
    </cfRule>
  </conditionalFormatting>
  <conditionalFormatting sqref="E158:E167">
    <cfRule type="expression" dxfId="68" priority="93" stopIfTrue="1">
      <formula>E158=""</formula>
    </cfRule>
  </conditionalFormatting>
  <conditionalFormatting sqref="E218:E219">
    <cfRule type="expression" dxfId="67" priority="82" stopIfTrue="1">
      <formula>E218=""</formula>
    </cfRule>
  </conditionalFormatting>
  <conditionalFormatting sqref="E235:E244">
    <cfRule type="expression" dxfId="66" priority="80" stopIfTrue="1">
      <formula>E235=""</formula>
    </cfRule>
  </conditionalFormatting>
  <conditionalFormatting sqref="E252:E261">
    <cfRule type="expression" dxfId="65" priority="79" stopIfTrue="1">
      <formula>E252=""</formula>
    </cfRule>
  </conditionalFormatting>
  <conditionalFormatting sqref="E182:F207">
    <cfRule type="expression" dxfId="64" priority="85" stopIfTrue="1">
      <formula>E182=""</formula>
    </cfRule>
  </conditionalFormatting>
  <conditionalFormatting sqref="F23:F32">
    <cfRule type="expression" dxfId="63" priority="98" stopIfTrue="1">
      <formula>F23=""</formula>
    </cfRule>
  </conditionalFormatting>
  <conditionalFormatting sqref="F158:F167">
    <cfRule type="expression" dxfId="62" priority="33" stopIfTrue="1">
      <formula>F158=""</formula>
    </cfRule>
  </conditionalFormatting>
  <conditionalFormatting sqref="F218:F219">
    <cfRule type="expression" dxfId="61" priority="81" stopIfTrue="1">
      <formula>AND(OR(E218&lt;&gt;"",ISTEXT(E218)),$F218="")</formula>
    </cfRule>
  </conditionalFormatting>
  <conditionalFormatting sqref="F235:F244">
    <cfRule type="expression" dxfId="60" priority="77" stopIfTrue="1">
      <formula>F235=""</formula>
    </cfRule>
  </conditionalFormatting>
  <conditionalFormatting sqref="F252:F261">
    <cfRule type="expression" dxfId="59" priority="78" stopIfTrue="1">
      <formula>F252=""</formula>
    </cfRule>
  </conditionalFormatting>
  <conditionalFormatting sqref="F56:G65">
    <cfRule type="expression" dxfId="58" priority="63" stopIfTrue="1">
      <formula>F56=""</formula>
    </cfRule>
  </conditionalFormatting>
  <conditionalFormatting sqref="F86:G95">
    <cfRule type="expression" dxfId="57" priority="55" stopIfTrue="1">
      <formula>F86=""</formula>
    </cfRule>
  </conditionalFormatting>
  <conditionalFormatting sqref="F112:G119">
    <cfRule type="expression" dxfId="56" priority="43" stopIfTrue="1">
      <formula>F112=""</formula>
    </cfRule>
  </conditionalFormatting>
  <conditionalFormatting sqref="F133:G142">
    <cfRule type="expression" dxfId="55" priority="1">
      <formula>ISTEXT(F133)</formula>
    </cfRule>
  </conditionalFormatting>
  <conditionalFormatting sqref="G23:G32">
    <cfRule type="expression" dxfId="54" priority="97" stopIfTrue="1">
      <formula>AND(OR(E23&lt;&gt;"",ISTEXT(F23)),$G23="")</formula>
    </cfRule>
  </conditionalFormatting>
  <conditionalFormatting sqref="G182:G207">
    <cfRule type="expression" dxfId="53" priority="20" stopIfTrue="1">
      <formula>AND(OR(#REF!&lt;&gt;"",ISTEXT(E182)),$G182="")</formula>
    </cfRule>
  </conditionalFormatting>
  <conditionalFormatting sqref="G218:G219">
    <cfRule type="expression" dxfId="52" priority="117" stopIfTrue="1">
      <formula>ISTEXT(#REF!)</formula>
    </cfRule>
  </conditionalFormatting>
  <conditionalFormatting sqref="G235:G244">
    <cfRule type="expression" dxfId="51" priority="76" stopIfTrue="1">
      <formula>AND(OR(E235&lt;&gt;"",ISTEXT(F235)),$G235="")</formula>
    </cfRule>
  </conditionalFormatting>
  <conditionalFormatting sqref="G252:G261">
    <cfRule type="expression" dxfId="50" priority="71" stopIfTrue="1">
      <formula>AND(OR(E252&lt;&gt;"",ISTEXT(F252)),$G252="")</formula>
    </cfRule>
  </conditionalFormatting>
  <conditionalFormatting sqref="H56:H65">
    <cfRule type="expression" dxfId="49" priority="62" stopIfTrue="1">
      <formula>AND(OR(E56&lt;&gt;"",ISTEXT(G56)),$H56="")</formula>
    </cfRule>
  </conditionalFormatting>
  <conditionalFormatting sqref="H86:H95">
    <cfRule type="expression" dxfId="48" priority="54" stopIfTrue="1">
      <formula>AND(OR(E86&lt;&gt;"",ISTEXT(G86)),$H86="")</formula>
    </cfRule>
  </conditionalFormatting>
  <conditionalFormatting sqref="H112:H119">
    <cfRule type="expression" dxfId="47" priority="42" stopIfTrue="1">
      <formula>AND(OR(E112&lt;&gt;"",ISTEXT(G112)),$H112="")</formula>
    </cfRule>
  </conditionalFormatting>
  <conditionalFormatting sqref="H133:H142">
    <cfRule type="expression" dxfId="46" priority="4" stopIfTrue="1">
      <formula>OR(ISTEXT(#REF!),ISTEXT(G133))</formula>
    </cfRule>
  </conditionalFormatting>
  <conditionalFormatting sqref="H158:H167">
    <cfRule type="expression" dxfId="45" priority="91" stopIfTrue="1">
      <formula>H158=""</formula>
    </cfRule>
  </conditionalFormatting>
  <conditionalFormatting sqref="H218:H219">
    <cfRule type="expression" dxfId="44" priority="118" stopIfTrue="1">
      <formula>#REF!="Otro (ud)"</formula>
    </cfRule>
  </conditionalFormatting>
  <conditionalFormatting sqref="H235:H244">
    <cfRule type="expression" dxfId="43" priority="70" stopIfTrue="1">
      <formula>H235=""</formula>
    </cfRule>
  </conditionalFormatting>
  <conditionalFormatting sqref="H252:H261">
    <cfRule type="expression" dxfId="42" priority="68" stopIfTrue="1">
      <formula>AND(OR(E252&lt;&gt;"",ISTEXT(F252)),$H252="")</formula>
    </cfRule>
  </conditionalFormatting>
  <conditionalFormatting sqref="H23:J32">
    <cfRule type="expression" dxfId="41" priority="95" stopIfTrue="1">
      <formula>ISNUMBER(H23)</formula>
    </cfRule>
    <cfRule type="expression" dxfId="40" priority="96">
      <formula>H23=""</formula>
    </cfRule>
  </conditionalFormatting>
  <conditionalFormatting sqref="H133:J142">
    <cfRule type="expression" dxfId="39" priority="3" stopIfTrue="1">
      <formula>ISNUMBER(H133)</formula>
    </cfRule>
  </conditionalFormatting>
  <conditionalFormatting sqref="H182:J207">
    <cfRule type="expression" dxfId="38" priority="37">
      <formula>H182=""</formula>
    </cfRule>
    <cfRule type="expression" dxfId="37" priority="36" stopIfTrue="1">
      <formula>ISNUMBER(H182)</formula>
    </cfRule>
  </conditionalFormatting>
  <conditionalFormatting sqref="I235:I244">
    <cfRule type="expression" dxfId="36" priority="75" stopIfTrue="1">
      <formula>ISTEXT(#REF!)</formula>
    </cfRule>
  </conditionalFormatting>
  <conditionalFormatting sqref="I252:I261">
    <cfRule type="expression" dxfId="35" priority="67" stopIfTrue="1">
      <formula>AND(OR(E252&lt;&gt;"",ISTEXT(F252)),$I252="")</formula>
    </cfRule>
  </conditionalFormatting>
  <conditionalFormatting sqref="I56:K65">
    <cfRule type="expression" dxfId="34" priority="61">
      <formula>I56=""</formula>
    </cfRule>
    <cfRule type="expression" dxfId="33" priority="60" stopIfTrue="1">
      <formula>ISNUMBER(I56)</formula>
    </cfRule>
  </conditionalFormatting>
  <conditionalFormatting sqref="I86:K95">
    <cfRule type="expression" dxfId="32" priority="52" stopIfTrue="1">
      <formula>ISNUMBER(I86)</formula>
    </cfRule>
    <cfRule type="expression" dxfId="31" priority="53">
      <formula>I86=""</formula>
    </cfRule>
  </conditionalFormatting>
  <conditionalFormatting sqref="I112:K119">
    <cfRule type="expression" dxfId="30" priority="40" stopIfTrue="1">
      <formula>ISNUMBER(I112)</formula>
    </cfRule>
    <cfRule type="expression" dxfId="29" priority="41">
      <formula>I112=""</formula>
    </cfRule>
  </conditionalFormatting>
  <conditionalFormatting sqref="J143">
    <cfRule type="expression" dxfId="28" priority="13" stopIfTrue="1">
      <formula>ISNUMBER(J143)</formula>
    </cfRule>
  </conditionalFormatting>
  <conditionalFormatting sqref="J158:J167">
    <cfRule type="expression" dxfId="27" priority="116" stopIfTrue="1">
      <formula>AND(OR(E158&lt;&gt;"",ISTEXT(F158)),$J158="")</formula>
    </cfRule>
  </conditionalFormatting>
  <conditionalFormatting sqref="J252:J261">
    <cfRule type="expression" dxfId="26" priority="101" stopIfTrue="1">
      <formula>ISTEXT($E252)</formula>
    </cfRule>
  </conditionalFormatting>
  <conditionalFormatting sqref="J252:L261 I235:J244 G218:I219 J221">
    <cfRule type="expression" dxfId="25" priority="106" stopIfTrue="1">
      <formula>ISNUMBER(G218)</formula>
    </cfRule>
  </conditionalFormatting>
  <conditionalFormatting sqref="K158:K167">
    <cfRule type="expression" dxfId="24" priority="90">
      <formula>K158=""</formula>
    </cfRule>
    <cfRule type="expression" dxfId="23" priority="89" stopIfTrue="1">
      <formula>ISNUMBER(K158)</formula>
    </cfRule>
  </conditionalFormatting>
  <conditionalFormatting sqref="K182:K207">
    <cfRule type="expression" dxfId="22" priority="83" stopIfTrue="1">
      <formula>K182=""</formula>
    </cfRule>
  </conditionalFormatting>
  <conditionalFormatting sqref="K208">
    <cfRule type="expression" dxfId="21" priority="87" stopIfTrue="1">
      <formula>ISNUMBER(K208)</formula>
    </cfRule>
  </conditionalFormatting>
  <conditionalFormatting sqref="K246:K249">
    <cfRule type="expression" dxfId="20" priority="35" stopIfTrue="1">
      <formula>ISNUMBER(K246)</formula>
    </cfRule>
  </conditionalFormatting>
  <conditionalFormatting sqref="K252:K261">
    <cfRule type="expression" dxfId="19" priority="73" stopIfTrue="1">
      <formula>ISTEXT(#REF!)</formula>
    </cfRule>
  </conditionalFormatting>
  <conditionalFormatting sqref="K263:K264">
    <cfRule type="expression" dxfId="18" priority="34" stopIfTrue="1">
      <formula>ISNUMBER(K263)</formula>
    </cfRule>
  </conditionalFormatting>
  <conditionalFormatting sqref="K23:M32">
    <cfRule type="expression" dxfId="17" priority="114" stopIfTrue="1">
      <formula>K23=""</formula>
    </cfRule>
  </conditionalFormatting>
  <conditionalFormatting sqref="L158:L167">
    <cfRule type="expression" dxfId="16" priority="88" stopIfTrue="1">
      <formula>L158=""</formula>
    </cfRule>
  </conditionalFormatting>
  <conditionalFormatting sqref="L168">
    <cfRule type="expression" dxfId="15" priority="107" stopIfTrue="1">
      <formula>ISNUMBER(L168)</formula>
    </cfRule>
  </conditionalFormatting>
  <conditionalFormatting sqref="L56:N65">
    <cfRule type="expression" dxfId="14" priority="59" stopIfTrue="1">
      <formula>L56=""</formula>
    </cfRule>
  </conditionalFormatting>
  <conditionalFormatting sqref="L86:N95">
    <cfRule type="expression" dxfId="13" priority="51" stopIfTrue="1">
      <formula>L86=""</formula>
    </cfRule>
  </conditionalFormatting>
  <conditionalFormatting sqref="L112:N119">
    <cfRule type="expression" dxfId="12" priority="39" stopIfTrue="1">
      <formula>L112=""</formula>
    </cfRule>
  </conditionalFormatting>
  <conditionalFormatting sqref="L120:O120">
    <cfRule type="expression" dxfId="11" priority="49" stopIfTrue="1">
      <formula>ISNUMBER(L120)</formula>
    </cfRule>
  </conditionalFormatting>
  <conditionalFormatting sqref="M182:N207">
    <cfRule type="expression" dxfId="10" priority="19" stopIfTrue="1">
      <formula>M182=""</formula>
    </cfRule>
  </conditionalFormatting>
  <conditionalFormatting sqref="N23:N32">
    <cfRule type="expression" dxfId="9" priority="94" stopIfTrue="1">
      <formula>N23=""</formula>
    </cfRule>
  </conditionalFormatting>
  <conditionalFormatting sqref="O56:O65">
    <cfRule type="expression" dxfId="8" priority="58" stopIfTrue="1">
      <formula>O56=""</formula>
    </cfRule>
  </conditionalFormatting>
  <conditionalFormatting sqref="O86:O95">
    <cfRule type="expression" dxfId="7" priority="50" stopIfTrue="1">
      <formula>O86=""</formula>
    </cfRule>
  </conditionalFormatting>
  <conditionalFormatting sqref="O112:O119">
    <cfRule type="expression" dxfId="6" priority="38" stopIfTrue="1">
      <formula>O112=""</formula>
    </cfRule>
  </conditionalFormatting>
  <conditionalFormatting sqref="O182:O207">
    <cfRule type="expression" dxfId="5" priority="18" stopIfTrue="1">
      <formula>AND(OR(#REF!&lt;&gt;"",ISTEXT(M182)),$G182="")</formula>
    </cfRule>
  </conditionalFormatting>
  <conditionalFormatting sqref="P182:R207">
    <cfRule type="expression" dxfId="4" priority="27" stopIfTrue="1">
      <formula>ISNUMBER(P182)</formula>
    </cfRule>
    <cfRule type="expression" dxfId="3" priority="28">
      <formula>P182=""</formula>
    </cfRule>
  </conditionalFormatting>
  <conditionalFormatting sqref="S182:S207">
    <cfRule type="expression" dxfId="2" priority="16" stopIfTrue="1">
      <formula>S182=""</formula>
    </cfRule>
  </conditionalFormatting>
  <conditionalFormatting sqref="S208">
    <cfRule type="expression" dxfId="1" priority="23" stopIfTrue="1">
      <formula>ISNUMBER(S208)</formula>
    </cfRule>
  </conditionalFormatting>
  <dataValidations count="11">
    <dataValidation type="decimal" operator="greaterThanOrEqual" allowBlank="1" showInputMessage="1" showErrorMessage="1" sqref="F218:F219" xr:uid="{9988A5A9-6619-47F0-873F-9A826DC97A7D}">
      <formula1>0</formula1>
    </dataValidation>
    <dataValidation type="list" showInputMessage="1" showErrorMessage="1" sqref="F182:F207 N182:N185" xr:uid="{0866448B-CD1B-45D9-85CA-9860E56D83DC}">
      <formula1>INDIRECT(E182)</formula1>
    </dataValidation>
    <dataValidation type="decimal" operator="greaterThan" allowBlank="1" showInputMessage="1" showErrorMessage="1" sqref="J158:J167 G182:G207 G23:G32 H56:H65 H86:H95 G235:G244 H112:H119 G252:J261 O182:O207" xr:uid="{57A06330-3494-4157-9B5B-527B59C2145E}">
      <formula1>0</formula1>
    </dataValidation>
    <dataValidation type="list" allowBlank="1" showInputMessage="1" showErrorMessage="1" sqref="F86:F95 F56:F65" xr:uid="{BE826DB1-E429-4F89-B5AA-11A2CEFC013A}">
      <formula1>Categoría_Veh1</formula1>
    </dataValidation>
    <dataValidation type="list" allowBlank="1" showInputMessage="1" showErrorMessage="1" sqref="F23:F32" xr:uid="{12299A90-C2A9-4ADF-960C-85BF698ED479}">
      <formula1>Comb_fijas1</formula1>
    </dataValidation>
    <dataValidation type="list" allowBlank="1" showInputMessage="1" showErrorMessage="1" sqref="F112:F119" xr:uid="{A0332EA7-F6E0-42C9-B91C-64F78BBF87C3}">
      <formula1>Tipo_Maquinaria1</formula1>
    </dataValidation>
    <dataValidation type="list" allowBlank="1" showInputMessage="1" showErrorMessage="1" sqref="H158:H167 G133:G142" xr:uid="{54A1D71E-80BA-4F0D-8D54-33ECA1D38462}">
      <formula1>GdO_2</formula1>
    </dataValidation>
    <dataValidation type="list" allowBlank="1" showInputMessage="1" showErrorMessage="1" sqref="F158:G167 F133:F142" xr:uid="{78F310DA-CC91-46DF-8C05-F1C21110F60D}">
      <formula1>_Com2024</formula1>
    </dataValidation>
    <dataValidation type="list" showInputMessage="1" showErrorMessage="1" sqref="N186:N207" xr:uid="{2A6A6681-A956-42F2-821E-D65A5F0B1CDE}">
      <formula1>INDIRECT(L186)</formula1>
    </dataValidation>
    <dataValidation operator="greaterThan" allowBlank="1" showInputMessage="1" showErrorMessage="1" sqref="H133:H142" xr:uid="{844510F9-255E-492C-8400-D21D696A7B9B}"/>
    <dataValidation type="list" allowBlank="1" showInputMessage="1" showErrorMessage="1" sqref="E133:E142" xr:uid="{9D118B97-0DD4-4D76-AACD-9FE11EDAD7C8}">
      <formula1>Vehículo_Maquinaria</formula1>
    </dataValidation>
  </dataValidations>
  <hyperlinks>
    <hyperlink ref="A4" location="'2. Fase - Materiales'!A1" display="2. Fase: Materiales" xr:uid="{DB5668D1-63CB-41A1-B3AB-3C89906252E0}"/>
    <hyperlink ref="A5" location="'3. Fase - Montaje'!A1" display="3. Fase: Montaje" xr:uid="{64558972-11F8-438D-A9FA-B0A9229F0409}"/>
    <hyperlink ref="A7" location="'5. Fase - Desmontaje'!A1" display="5. Fase: Desmontaje" xr:uid="{4061B72C-9586-46E3-BFD6-B8757309E2A1}"/>
    <hyperlink ref="A6" location="'4. Fase - Celebración'!A1" display="4. Fase: Celebración" xr:uid="{5DFFCC45-7313-44CA-8C67-ED5E1FBC73A9}"/>
    <hyperlink ref="A8" location="'6. Informe final. Resultados'!A1" display="6. Informe final. Resultados" xr:uid="{8C795158-65D8-4B8C-B4DD-82AAC9FC7432}"/>
    <hyperlink ref="A9" location="'7. Factores de emisión'!A1" display="7.Factores de emisión" xr:uid="{9FC87551-A234-4C40-B0B0-9F01D7EDAB63}"/>
    <hyperlink ref="A10" location="'8. Instrucciones uso'!A1" display="8. Instrucciones de uso" xr:uid="{FE5F193E-401C-43CC-A08B-710F2364131B}"/>
    <hyperlink ref="A11" location="'9. Revisiones calculadora'!A1" display="9. Revisiones de la calculadora" xr:uid="{223460B3-DFC7-4B8F-8A12-A02B41B35E79}"/>
    <hyperlink ref="A3" location="'1.Datos generales del evento '!A1" display="1. Datos del evento" xr:uid="{A9F333ED-D653-4E72-A48D-B79E95CB8E89}"/>
    <hyperlink ref="E5" location="'5. Fase - Desmontaje'!E20" display="A.   Instalaciones fijas" xr:uid="{D2233BEA-C30B-485C-86EC-F19F1FA00D1E}"/>
    <hyperlink ref="E7" location="'5. Fase - Desmontaje'!E39" display="B.   Fuentes móviles" xr:uid="{F7A61925-8379-4FAD-95E1-52AC4823C6A8}"/>
    <hyperlink ref="E9" location="'5. Fase - Desmontaje'!E129" display="C.   Consumo eléctrico" xr:uid="{58D5182F-8743-4E22-A745-529075D53641}"/>
    <hyperlink ref="E11" location="'5. Fase - Desmontaje'!E154" display="D.   Movilidad proveedores y equipo" xr:uid="{289EBD5B-1975-46BD-B9C0-E7E4E0ED7AE9}"/>
    <hyperlink ref="E13" location="'5. Fase - Desmontaje'!E189" display="E.   Pernoctaciones proveedores y equipo" xr:uid="{746A04B1-3F25-4877-8BD3-BE10A1F14366}"/>
    <hyperlink ref="E15" location="'5. Fase - Desmontaje'!E205" display="F.   Gestión de residuos generados" xr:uid="{5615AA7A-4123-473B-8787-A1FC6B7D8542}"/>
    <hyperlink ref="E97" r:id="rId1" display="(1)Categoría de vehículo según la clasificación de vehículos la UNECE (United Nations Economic Commission for Europe): https://unece.org/classification-and-definition-vehicles" xr:uid="{7D0F57FA-0513-4508-8D5D-957EE3100A6E}"/>
    <hyperlink ref="E171" r:id="rId2" xr:uid="{B3C0B3D3-1FEB-4A4F-86B9-31602C838327}"/>
  </hyperlinks>
  <pageMargins left="0.74803149606299213" right="0.74803149606299213" top="0.98425196850393704" bottom="0.98425196850393704" header="0" footer="0"/>
  <pageSetup paperSize="256" scale="47" orientation="portrait" r:id="rId3"/>
  <headerFooter alignWithMargins="0"/>
  <drawing r:id="rId4"/>
  <extLst>
    <ext xmlns:x14="http://schemas.microsoft.com/office/spreadsheetml/2009/9/main" uri="{CCE6A557-97BC-4b89-ADB6-D9C93CAAB3DF}">
      <x14:dataValidations xmlns:xm="http://schemas.microsoft.com/office/excel/2006/main" count="8">
        <x14:dataValidation type="list" allowBlank="1" showInputMessage="1" showErrorMessage="1" xr:uid="{7BF4CE5D-0CEB-41A7-82FE-1E90C94058DB}">
          <x14:formula1>
            <xm:f>Datos!$L$1056:$L$1060</xm:f>
          </x14:formula1>
          <xm:sqref>F252:F261</xm:sqref>
        </x14:dataValidation>
        <x14:dataValidation type="list" allowBlank="1" showInputMessage="1" showErrorMessage="1" xr:uid="{D5ED7FC6-8728-4E29-939C-73F8898706B0}">
          <x14:formula1>
            <xm:f>Datos!$C$1056:$C$1065</xm:f>
          </x14:formula1>
          <xm:sqref>F235:F244</xm:sqref>
        </x14:dataValidation>
        <x14:dataValidation type="list" operator="greaterThan" allowBlank="1" showInputMessage="1" showErrorMessage="1" xr:uid="{F3B44A12-635C-43C4-9DE6-38FAF87AA3C8}">
          <x14:formula1>
            <xm:f>Datos!$D$1056:$D$1057</xm:f>
          </x14:formula1>
          <xm:sqref>H235:H244</xm:sqref>
        </x14:dataValidation>
        <x14:dataValidation type="list" allowBlank="1" showInputMessage="1" showErrorMessage="1" xr:uid="{F541CB51-275F-47B9-B827-3AAAB0BE8377}">
          <x14:formula1>
            <xm:f>Datos!$D$1019:$D$1020</xm:f>
          </x14:formula1>
          <xm:sqref>E218:E219</xm:sqref>
        </x14:dataValidation>
        <x14:dataValidation type="list" allowBlank="1" showInputMessage="1" showErrorMessage="1" xr:uid="{B0224AB1-B675-42A2-B4C0-DB452AC45BE2}">
          <x14:formula1>
            <xm:f>'Datos Indirectos'!$B$7:$B$32</xm:f>
          </x14:formula1>
          <xm:sqref>E182:E207 M182:M207</xm:sqref>
        </x14:dataValidation>
        <x14:dataValidation type="list" allowBlank="1" showInputMessage="1" showErrorMessage="1" xr:uid="{08451775-51C8-45E2-86CC-1011CA0A0A1F}">
          <x14:formula1>
            <xm:f>INDIRECT("Comb_Maq_"&amp;Datos!G645&amp;"_")</xm:f>
          </x14:formula1>
          <xm:sqref>G112:G119</xm:sqref>
        </x14:dataValidation>
        <x14:dataValidation type="list" allowBlank="1" showInputMessage="1" showErrorMessage="1" xr:uid="{C3A8D903-4BD8-4591-AFCD-FD15C73D9550}">
          <x14:formula1>
            <xm:f>INDIRECT("Comb_VehA2_"&amp;Datos!G519&amp;"_")</xm:f>
          </x14:formula1>
          <xm:sqref>G86:G95</xm:sqref>
        </x14:dataValidation>
        <x14:dataValidation type="list" allowBlank="1" showInputMessage="1" showErrorMessage="1" xr:uid="{334DC40E-A30A-4B1A-88FA-772BC500B0BA}">
          <x14:formula1>
            <xm:f>INDIRECT("Comb_VehA1_"&amp;Datos!G409&amp;"_")</xm:f>
          </x14:formula1>
          <xm:sqref>G56:G65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31"/>
  <sheetViews>
    <sheetView tabSelected="1" zoomScale="70" zoomScaleNormal="70" zoomScaleSheetLayoutView="100" workbookViewId="0">
      <pane xSplit="2" ySplit="1" topLeftCell="C29" activePane="bottomRight" state="frozen"/>
      <selection activeCell="O15" sqref="O15"/>
      <selection pane="topRight" activeCell="O15" sqref="O15"/>
      <selection pane="bottomLeft" activeCell="O15" sqref="O15"/>
      <selection pane="bottomRight" activeCell="G43" sqref="G43"/>
    </sheetView>
  </sheetViews>
  <sheetFormatPr baseColWidth="10" defaultColWidth="11.44140625" defaultRowHeight="14.4" x14ac:dyDescent="0.3"/>
  <cols>
    <col min="1" max="1" width="35.5546875" style="289" customWidth="1"/>
    <col min="2" max="2" width="0.5546875" style="308" customWidth="1"/>
    <col min="3" max="3" width="1" style="266" customWidth="1"/>
    <col min="4" max="4" width="3" style="266" customWidth="1"/>
    <col min="5" max="5" width="16.33203125" style="266" customWidth="1"/>
    <col min="6" max="6" width="15.44140625" style="266" customWidth="1"/>
    <col min="7" max="8" width="16.5546875" style="383" customWidth="1"/>
    <col min="9" max="10" width="12.6640625" style="383" customWidth="1"/>
    <col min="11" max="11" width="15.6640625" style="383" customWidth="1"/>
    <col min="12" max="12" width="15.5546875" style="383" customWidth="1"/>
    <col min="13" max="13" width="12" style="266" customWidth="1"/>
    <col min="14" max="14" width="19.5546875" style="266" customWidth="1"/>
    <col min="15" max="16" width="10.6640625" style="266" customWidth="1"/>
    <col min="17" max="18" width="4" style="266" customWidth="1"/>
    <col min="19" max="20" width="11.44140625" style="384"/>
    <col min="21" max="21" width="32.33203125" style="384" bestFit="1" customWidth="1"/>
    <col min="22" max="29" width="11.44140625" style="384"/>
    <col min="30" max="16384" width="11.44140625" style="266"/>
  </cols>
  <sheetData>
    <row r="1" spans="1:20" ht="36" customHeight="1" x14ac:dyDescent="0.3">
      <c r="A1" s="304"/>
      <c r="C1" s="746" t="s">
        <v>339</v>
      </c>
      <c r="D1" s="746"/>
      <c r="E1" s="746"/>
      <c r="F1" s="746"/>
      <c r="G1" s="746"/>
      <c r="H1" s="746"/>
      <c r="I1" s="746"/>
      <c r="J1" s="746"/>
      <c r="K1" s="746"/>
      <c r="L1" s="746"/>
      <c r="M1" s="746"/>
      <c r="N1" s="746"/>
      <c r="O1" s="746"/>
      <c r="P1" s="746"/>
      <c r="Q1" s="746"/>
      <c r="R1" s="746"/>
      <c r="S1" s="746"/>
      <c r="T1" s="746"/>
    </row>
    <row r="2" spans="1:20" s="290" customFormat="1" ht="16.8" customHeight="1" x14ac:dyDescent="0.3">
      <c r="A2" s="463"/>
      <c r="B2" s="310"/>
      <c r="M2" s="295"/>
      <c r="N2" s="295"/>
      <c r="O2" s="295"/>
      <c r="P2" s="295"/>
      <c r="Q2" s="295"/>
      <c r="R2" s="295"/>
      <c r="S2" s="384"/>
    </row>
    <row r="3" spans="1:20" s="290" customFormat="1" ht="16.8" customHeight="1" x14ac:dyDescent="0.3">
      <c r="A3" s="306" t="s">
        <v>420</v>
      </c>
      <c r="B3" s="337"/>
      <c r="E3" s="886" t="s">
        <v>752</v>
      </c>
      <c r="F3" s="886"/>
      <c r="G3" s="891" t="str">
        <f>IF(ISTEXT('1.Datos generales del evento '!D4),'1.Datos generales del evento '!D4,"")</f>
        <v/>
      </c>
      <c r="H3" s="892"/>
      <c r="I3" s="892"/>
      <c r="J3" s="892"/>
      <c r="K3" s="892"/>
      <c r="L3" s="892"/>
      <c r="M3" s="892"/>
      <c r="N3" s="892"/>
      <c r="O3" s="892"/>
      <c r="P3" s="893"/>
      <c r="Q3" s="295"/>
      <c r="R3" s="295"/>
      <c r="S3" s="384"/>
    </row>
    <row r="4" spans="1:20" s="290" customFormat="1" ht="16.8" customHeight="1" x14ac:dyDescent="0.3">
      <c r="A4" s="306" t="s">
        <v>843</v>
      </c>
      <c r="B4" s="337"/>
      <c r="E4" s="886"/>
      <c r="F4" s="886"/>
      <c r="G4" s="894"/>
      <c r="H4" s="895"/>
      <c r="I4" s="895"/>
      <c r="J4" s="895"/>
      <c r="K4" s="895"/>
      <c r="L4" s="895"/>
      <c r="M4" s="895"/>
      <c r="N4" s="895"/>
      <c r="O4" s="895"/>
      <c r="P4" s="896"/>
      <c r="Q4" s="295"/>
      <c r="R4" s="295"/>
      <c r="S4" s="384"/>
    </row>
    <row r="5" spans="1:20" s="290" customFormat="1" ht="16.8" customHeight="1" x14ac:dyDescent="0.3">
      <c r="A5" s="306" t="s">
        <v>844</v>
      </c>
      <c r="B5" s="337"/>
      <c r="Q5" s="295"/>
      <c r="R5" s="295"/>
      <c r="S5" s="384"/>
    </row>
    <row r="6" spans="1:20" s="290" customFormat="1" ht="16.8" customHeight="1" x14ac:dyDescent="0.3">
      <c r="A6" s="306" t="s">
        <v>845</v>
      </c>
      <c r="B6" s="337"/>
      <c r="E6" s="886" t="s">
        <v>33</v>
      </c>
      <c r="F6" s="887"/>
      <c r="G6" s="888" t="str">
        <f>IF(ISTEXT('1.Datos generales del evento '!E12),'1.Datos generales del evento '!E12,"")</f>
        <v/>
      </c>
      <c r="H6" s="889"/>
      <c r="I6" s="889"/>
      <c r="J6" s="889"/>
      <c r="K6" s="889"/>
      <c r="L6" s="889"/>
      <c r="M6" s="889"/>
      <c r="N6" s="889"/>
      <c r="O6" s="889"/>
      <c r="P6" s="890"/>
      <c r="Q6" s="295"/>
      <c r="R6" s="295"/>
      <c r="S6" s="384"/>
    </row>
    <row r="7" spans="1:20" ht="16.8" customHeight="1" x14ac:dyDescent="0.3">
      <c r="A7" s="306" t="s">
        <v>846</v>
      </c>
      <c r="B7" s="337"/>
      <c r="E7" s="385"/>
      <c r="F7" s="386"/>
      <c r="G7" s="387"/>
      <c r="H7" s="387"/>
      <c r="I7" s="387"/>
      <c r="J7" s="387"/>
      <c r="K7" s="387"/>
      <c r="L7" s="387"/>
      <c r="M7" s="387"/>
      <c r="N7" s="387"/>
      <c r="O7" s="387"/>
      <c r="P7" s="387"/>
      <c r="Q7" s="387"/>
    </row>
    <row r="8" spans="1:20" ht="16.8" customHeight="1" x14ac:dyDescent="0.3">
      <c r="A8" s="305" t="s">
        <v>754</v>
      </c>
    </row>
    <row r="9" spans="1:20" ht="16.8" customHeight="1" x14ac:dyDescent="0.3">
      <c r="A9" s="306" t="s">
        <v>755</v>
      </c>
      <c r="D9" s="877" t="s">
        <v>721</v>
      </c>
      <c r="E9" s="877"/>
      <c r="F9" s="877"/>
      <c r="G9" s="877"/>
      <c r="H9" s="877"/>
      <c r="I9" s="877"/>
      <c r="J9" s="877"/>
      <c r="K9" s="877"/>
      <c r="L9" s="877"/>
      <c r="M9" s="877"/>
      <c r="N9" s="877"/>
      <c r="O9" s="877"/>
      <c r="P9" s="877"/>
      <c r="Q9" s="877"/>
    </row>
    <row r="10" spans="1:20" ht="16.8" customHeight="1" x14ac:dyDescent="0.3">
      <c r="A10" s="306" t="s">
        <v>756</v>
      </c>
      <c r="F10" s="480"/>
      <c r="G10" s="480"/>
      <c r="H10" s="480"/>
      <c r="I10" s="480"/>
      <c r="J10" s="480"/>
      <c r="K10" s="480"/>
      <c r="L10" s="480"/>
      <c r="M10" s="480"/>
      <c r="N10" s="480"/>
      <c r="O10" s="480"/>
      <c r="P10" s="480"/>
      <c r="Q10" s="387"/>
    </row>
    <row r="11" spans="1:20" ht="16.8" customHeight="1" x14ac:dyDescent="0.3">
      <c r="A11" s="306" t="s">
        <v>757</v>
      </c>
      <c r="E11" s="481" t="s">
        <v>1118</v>
      </c>
      <c r="F11" s="480"/>
      <c r="G11" s="480"/>
      <c r="H11" s="480"/>
      <c r="I11" s="480"/>
      <c r="J11" s="480"/>
      <c r="K11" s="480"/>
      <c r="L11" s="480"/>
      <c r="M11" s="480"/>
      <c r="N11" s="480"/>
      <c r="O11" s="480"/>
      <c r="P11" s="480"/>
      <c r="Q11" s="387"/>
    </row>
    <row r="12" spans="1:20" ht="16.8" customHeight="1" x14ac:dyDescent="0.3">
      <c r="A12" s="463"/>
      <c r="E12" s="387"/>
      <c r="F12" s="387"/>
      <c r="G12" s="387"/>
      <c r="H12" s="387"/>
      <c r="I12" s="387"/>
      <c r="J12" s="387"/>
      <c r="K12" s="387"/>
      <c r="L12" s="387"/>
      <c r="M12" s="387"/>
      <c r="N12" s="387"/>
      <c r="O12" s="387"/>
      <c r="P12" s="387"/>
      <c r="Q12" s="387"/>
    </row>
    <row r="13" spans="1:20" ht="27.6" customHeight="1" x14ac:dyDescent="0.3">
      <c r="A13" s="463"/>
      <c r="E13" s="387"/>
      <c r="F13" s="387"/>
      <c r="G13" s="487" t="s">
        <v>921</v>
      </c>
      <c r="H13" s="487" t="s">
        <v>922</v>
      </c>
      <c r="I13" s="387"/>
      <c r="J13" s="387"/>
      <c r="K13" s="387"/>
      <c r="L13" s="387"/>
      <c r="M13" s="387"/>
      <c r="N13" s="387"/>
      <c r="O13" s="387"/>
      <c r="P13" s="387"/>
      <c r="Q13" s="387"/>
    </row>
    <row r="14" spans="1:20" ht="23.4" customHeight="1" x14ac:dyDescent="0.3">
      <c r="A14" s="336"/>
      <c r="E14" s="769" t="s">
        <v>850</v>
      </c>
      <c r="F14" s="769"/>
      <c r="G14" s="612" t="str">
        <f>IF(ISNUMBER('1.Datos generales del evento '!H7),'1.Datos generales del evento '!H7,"")</f>
        <v/>
      </c>
      <c r="H14" s="612" t="str">
        <f>IF(ISNUMBER('1.Datos generales del evento '!I9),'1.Datos generales del evento '!I9,"")</f>
        <v/>
      </c>
      <c r="I14" s="387"/>
      <c r="J14" s="387"/>
      <c r="K14" s="388"/>
      <c r="L14" s="389"/>
      <c r="M14" s="387"/>
      <c r="N14" s="387"/>
      <c r="O14" s="387"/>
      <c r="P14" s="387"/>
      <c r="Q14" s="387"/>
    </row>
    <row r="15" spans="1:20" s="384" customFormat="1" ht="16.8" customHeight="1" x14ac:dyDescent="0.3">
      <c r="A15" s="336"/>
      <c r="B15" s="308"/>
      <c r="C15" s="266"/>
      <c r="D15" s="266"/>
      <c r="E15" s="290"/>
      <c r="F15" s="290"/>
      <c r="G15" s="290"/>
      <c r="H15" s="387"/>
      <c r="I15" s="387"/>
      <c r="J15" s="387"/>
      <c r="K15" s="388"/>
      <c r="L15" s="389"/>
      <c r="M15" s="387"/>
      <c r="N15" s="387"/>
      <c r="O15" s="387"/>
      <c r="P15" s="387"/>
      <c r="Q15" s="387"/>
      <c r="R15" s="266"/>
    </row>
    <row r="16" spans="1:20" s="384" customFormat="1" ht="16.8" customHeight="1" x14ac:dyDescent="0.3">
      <c r="A16" s="336"/>
      <c r="B16" s="308"/>
      <c r="C16" s="266"/>
      <c r="D16" s="266"/>
      <c r="E16" s="868" t="s">
        <v>931</v>
      </c>
      <c r="F16" s="868"/>
      <c r="G16" s="868"/>
      <c r="H16" s="868"/>
      <c r="I16" s="868"/>
      <c r="J16" s="868"/>
      <c r="K16" s="868"/>
      <c r="L16" s="389"/>
      <c r="M16" s="387"/>
      <c r="N16" s="387"/>
      <c r="O16" s="387"/>
      <c r="P16" s="387"/>
      <c r="Q16" s="387"/>
      <c r="R16" s="266"/>
    </row>
    <row r="17" spans="1:28" s="384" customFormat="1" ht="16.8" customHeight="1" x14ac:dyDescent="0.3">
      <c r="A17" s="336"/>
      <c r="B17" s="308"/>
      <c r="C17" s="266"/>
      <c r="D17" s="266"/>
      <c r="E17" s="290"/>
      <c r="F17" s="290"/>
      <c r="G17" s="290"/>
      <c r="H17" s="387"/>
      <c r="I17" s="387"/>
      <c r="J17" s="387"/>
      <c r="K17" s="388"/>
      <c r="L17" s="389"/>
      <c r="M17" s="387"/>
      <c r="N17" s="387"/>
      <c r="O17" s="387"/>
      <c r="P17" s="387"/>
      <c r="Q17" s="387"/>
      <c r="R17" s="266"/>
    </row>
    <row r="18" spans="1:28" s="384" customFormat="1" ht="16.8" customHeight="1" x14ac:dyDescent="0.3">
      <c r="A18" s="336"/>
      <c r="B18" s="308"/>
      <c r="C18" s="266"/>
      <c r="D18" s="266"/>
      <c r="E18" s="290"/>
      <c r="F18" s="290"/>
      <c r="G18" s="290"/>
      <c r="H18" s="288" t="s">
        <v>726</v>
      </c>
      <c r="I18" s="288" t="s">
        <v>185</v>
      </c>
      <c r="J18" s="288" t="s">
        <v>184</v>
      </c>
      <c r="K18" s="288" t="s">
        <v>1114</v>
      </c>
      <c r="L18" s="389"/>
      <c r="M18" s="387"/>
      <c r="N18" s="387"/>
      <c r="O18" s="387"/>
      <c r="P18" s="387"/>
      <c r="Q18" s="387"/>
      <c r="R18" s="266"/>
    </row>
    <row r="19" spans="1:28" s="384" customFormat="1" ht="16.8" customHeight="1" x14ac:dyDescent="0.3">
      <c r="A19" s="336"/>
      <c r="B19" s="308"/>
      <c r="C19" s="266"/>
      <c r="D19" s="266"/>
      <c r="E19" s="399" t="str">
        <f>Datos!C1126</f>
        <v>Materias</v>
      </c>
      <c r="F19" s="399"/>
      <c r="G19" s="400"/>
      <c r="H19" s="613" t="str">
        <f>Datos!E1126</f>
        <v>-</v>
      </c>
      <c r="I19" s="613" t="str">
        <f>Datos!F1126</f>
        <v>-</v>
      </c>
      <c r="J19" s="613" t="str">
        <f>Datos!G1126</f>
        <v>-</v>
      </c>
      <c r="K19" s="613">
        <f>Datos!H1126</f>
        <v>0</v>
      </c>
      <c r="L19" s="389"/>
      <c r="M19" s="387"/>
      <c r="N19" s="387"/>
      <c r="O19" s="387"/>
      <c r="P19" s="387"/>
      <c r="Q19" s="387"/>
      <c r="R19" s="266"/>
      <c r="V19" s="390"/>
    </row>
    <row r="20" spans="1:28" s="384" customFormat="1" ht="16.8" customHeight="1" x14ac:dyDescent="0.3">
      <c r="A20" s="336"/>
      <c r="B20" s="308"/>
      <c r="C20" s="266"/>
      <c r="D20" s="266"/>
      <c r="E20" s="399" t="str">
        <f>Datos!C1127</f>
        <v>Instalaciones fijas</v>
      </c>
      <c r="F20" s="399"/>
      <c r="G20" s="400"/>
      <c r="H20" s="613">
        <f>Datos!E1127</f>
        <v>0</v>
      </c>
      <c r="I20" s="613">
        <f>Datos!F1127</f>
        <v>0</v>
      </c>
      <c r="J20" s="613">
        <f>Datos!G1127</f>
        <v>0</v>
      </c>
      <c r="K20" s="613">
        <f>Datos!H1127</f>
        <v>0</v>
      </c>
      <c r="L20" s="389"/>
      <c r="M20" s="387"/>
      <c r="N20" s="387"/>
      <c r="O20" s="387"/>
      <c r="P20" s="387"/>
      <c r="Q20" s="387"/>
      <c r="R20" s="266"/>
      <c r="V20" s="390"/>
    </row>
    <row r="21" spans="1:28" s="384" customFormat="1" ht="16.8" customHeight="1" x14ac:dyDescent="0.3">
      <c r="A21" s="336"/>
      <c r="B21" s="308"/>
      <c r="C21" s="266"/>
      <c r="D21" s="266"/>
      <c r="E21" s="399" t="str">
        <f>Datos!C1128</f>
        <v>Transporte de mercancías</v>
      </c>
      <c r="F21" s="399"/>
      <c r="G21" s="400"/>
      <c r="H21" s="613">
        <f>Datos!E1128</f>
        <v>0</v>
      </c>
      <c r="I21" s="613">
        <f>Datos!F1128</f>
        <v>0</v>
      </c>
      <c r="J21" s="613">
        <f>Datos!G1128</f>
        <v>0</v>
      </c>
      <c r="K21" s="613">
        <f>Datos!H1128</f>
        <v>0</v>
      </c>
      <c r="L21" s="389"/>
      <c r="M21" s="387"/>
      <c r="N21" s="387"/>
      <c r="O21" s="387"/>
      <c r="P21" s="387"/>
      <c r="Q21" s="387"/>
      <c r="R21" s="266"/>
      <c r="V21" s="390"/>
    </row>
    <row r="22" spans="1:28" s="384" customFormat="1" ht="16.8" customHeight="1" x14ac:dyDescent="0.3">
      <c r="A22" s="336"/>
      <c r="B22" s="308"/>
      <c r="C22" s="266"/>
      <c r="D22" s="266"/>
      <c r="E22" s="399" t="str">
        <f>Datos!C1129</f>
        <v>Funcionamiento de maquinaria</v>
      </c>
      <c r="F22" s="399"/>
      <c r="G22" s="400"/>
      <c r="H22" s="613">
        <f>Datos!E1129</f>
        <v>0</v>
      </c>
      <c r="I22" s="613">
        <f>Datos!F1129</f>
        <v>0</v>
      </c>
      <c r="J22" s="613">
        <f>Datos!G1129</f>
        <v>0</v>
      </c>
      <c r="K22" s="613">
        <f>Datos!H1129</f>
        <v>0</v>
      </c>
      <c r="L22" s="389"/>
      <c r="M22" s="387"/>
      <c r="N22" s="387"/>
      <c r="O22" s="387"/>
      <c r="P22" s="387"/>
      <c r="Q22" s="387"/>
      <c r="R22" s="266"/>
      <c r="V22" s="390"/>
    </row>
    <row r="23" spans="1:28" s="384" customFormat="1" ht="16.8" customHeight="1" x14ac:dyDescent="0.3">
      <c r="A23" s="336"/>
      <c r="B23" s="308"/>
      <c r="C23" s="266"/>
      <c r="D23" s="266"/>
      <c r="E23" s="399" t="str">
        <f>Datos!C1130</f>
        <v>Electricidad edificios</v>
      </c>
      <c r="F23" s="399"/>
      <c r="G23" s="400"/>
      <c r="H23" s="613" t="str">
        <f>Datos!E1130</f>
        <v>-</v>
      </c>
      <c r="I23" s="613" t="str">
        <f>Datos!F1130</f>
        <v>-</v>
      </c>
      <c r="J23" s="613" t="str">
        <f>Datos!G1130</f>
        <v>-</v>
      </c>
      <c r="K23" s="613">
        <f>Datos!H1130</f>
        <v>0</v>
      </c>
      <c r="L23" s="389"/>
      <c r="M23" s="387"/>
      <c r="N23" s="387"/>
      <c r="O23" s="387"/>
      <c r="P23" s="387"/>
      <c r="Q23" s="387"/>
      <c r="R23" s="266"/>
    </row>
    <row r="24" spans="1:28" s="290" customFormat="1" ht="16.8" customHeight="1" x14ac:dyDescent="0.3">
      <c r="A24" s="336"/>
      <c r="B24" s="308"/>
      <c r="C24" s="266"/>
      <c r="D24" s="266"/>
      <c r="E24" s="399" t="str">
        <f>Datos!C1131</f>
        <v>Pernoctaciones proveedores y equipo</v>
      </c>
      <c r="F24" s="399"/>
      <c r="G24" s="400"/>
      <c r="H24" s="613" t="str">
        <f>Datos!E1131</f>
        <v>-</v>
      </c>
      <c r="I24" s="613" t="str">
        <f>Datos!F1131</f>
        <v>-</v>
      </c>
      <c r="J24" s="613" t="str">
        <f>Datos!G1131</f>
        <v>-</v>
      </c>
      <c r="K24" s="613">
        <f>Datos!H1131</f>
        <v>0</v>
      </c>
      <c r="L24" s="389"/>
      <c r="M24" s="387"/>
      <c r="N24" s="387"/>
      <c r="O24" s="387"/>
      <c r="P24" s="387"/>
      <c r="Q24" s="387"/>
      <c r="R24" s="266"/>
      <c r="S24" s="384"/>
      <c r="T24" s="384"/>
      <c r="U24" s="384"/>
      <c r="V24" s="384"/>
      <c r="W24" s="384"/>
      <c r="X24" s="384"/>
      <c r="Y24" s="384"/>
      <c r="Z24" s="384"/>
      <c r="AA24" s="384"/>
      <c r="AB24" s="384"/>
    </row>
    <row r="25" spans="1:28" s="290" customFormat="1" ht="16.8" customHeight="1" x14ac:dyDescent="0.3">
      <c r="A25" s="336"/>
      <c r="B25" s="308"/>
      <c r="C25" s="266"/>
      <c r="D25" s="266"/>
      <c r="E25" s="399" t="str">
        <f>Datos!C1132</f>
        <v>Pernoctaciones asistentes</v>
      </c>
      <c r="F25" s="399"/>
      <c r="G25" s="400"/>
      <c r="H25" s="613" t="str">
        <f>Datos!E1132</f>
        <v>-</v>
      </c>
      <c r="I25" s="613" t="str">
        <f>Datos!F1132</f>
        <v>-</v>
      </c>
      <c r="J25" s="613" t="str">
        <f>Datos!G1132</f>
        <v>-</v>
      </c>
      <c r="K25" s="613">
        <f>Datos!H1132</f>
        <v>0</v>
      </c>
      <c r="L25" s="389"/>
      <c r="M25" s="387"/>
      <c r="N25" s="387"/>
      <c r="O25" s="387"/>
      <c r="P25" s="387"/>
      <c r="Q25" s="387"/>
      <c r="R25" s="266"/>
      <c r="S25" s="384"/>
      <c r="T25" s="384"/>
      <c r="U25" s="384"/>
      <c r="V25" s="384"/>
      <c r="W25" s="384"/>
      <c r="X25" s="384"/>
      <c r="Y25" s="384"/>
      <c r="Z25" s="384"/>
      <c r="AA25" s="384"/>
      <c r="AB25" s="384"/>
    </row>
    <row r="26" spans="1:28" s="290" customFormat="1" ht="16.8" customHeight="1" x14ac:dyDescent="0.3">
      <c r="A26" s="336"/>
      <c r="B26" s="308"/>
      <c r="C26" s="266"/>
      <c r="D26" s="266"/>
      <c r="E26" s="399" t="str">
        <f>Datos!C1133</f>
        <v>Movilidad proveedores y equipo</v>
      </c>
      <c r="F26" s="399"/>
      <c r="G26" s="400"/>
      <c r="H26" s="613" t="str">
        <f>Datos!E1133</f>
        <v>-</v>
      </c>
      <c r="I26" s="613" t="str">
        <f>Datos!F1133</f>
        <v>-</v>
      </c>
      <c r="J26" s="613" t="str">
        <f>Datos!G1133</f>
        <v>-</v>
      </c>
      <c r="K26" s="613">
        <f>Datos!H1133</f>
        <v>0</v>
      </c>
      <c r="L26" s="389"/>
      <c r="M26" s="387"/>
      <c r="N26" s="387"/>
      <c r="O26" s="387"/>
      <c r="P26" s="387"/>
      <c r="Q26" s="387"/>
      <c r="R26" s="266"/>
      <c r="S26" s="384"/>
      <c r="T26" s="384"/>
      <c r="U26" s="384"/>
      <c r="V26" s="384"/>
      <c r="W26" s="384"/>
      <c r="X26" s="384"/>
      <c r="Y26" s="384"/>
      <c r="Z26" s="384"/>
      <c r="AA26" s="384"/>
      <c r="AB26" s="384"/>
    </row>
    <row r="27" spans="1:28" s="290" customFormat="1" ht="16.8" customHeight="1" x14ac:dyDescent="0.3">
      <c r="A27" s="336"/>
      <c r="B27" s="308"/>
      <c r="C27" s="266"/>
      <c r="D27" s="266"/>
      <c r="E27" s="399" t="str">
        <f>Datos!C1134</f>
        <v>Movilidad asistentes</v>
      </c>
      <c r="F27" s="399"/>
      <c r="G27" s="400"/>
      <c r="H27" s="613">
        <f>Datos!E1134</f>
        <v>0</v>
      </c>
      <c r="I27" s="613">
        <f>Datos!F1134</f>
        <v>0</v>
      </c>
      <c r="J27" s="613">
        <f>Datos!G1134</f>
        <v>0</v>
      </c>
      <c r="K27" s="613">
        <f>Datos!H1134</f>
        <v>0</v>
      </c>
      <c r="L27" s="389"/>
      <c r="M27" s="387"/>
      <c r="N27" s="387"/>
      <c r="O27" s="387"/>
      <c r="P27" s="387"/>
      <c r="Q27" s="387"/>
      <c r="R27" s="266"/>
      <c r="S27" s="384"/>
      <c r="T27" s="384"/>
      <c r="U27" s="384"/>
      <c r="V27" s="384"/>
      <c r="W27" s="384"/>
      <c r="X27" s="384"/>
      <c r="Y27" s="384"/>
      <c r="Z27" s="384"/>
      <c r="AA27" s="384"/>
      <c r="AB27" s="384"/>
    </row>
    <row r="28" spans="1:28" s="290" customFormat="1" ht="16.8" customHeight="1" x14ac:dyDescent="0.3">
      <c r="A28" s="336"/>
      <c r="B28" s="308"/>
      <c r="C28" s="266"/>
      <c r="D28" s="266"/>
      <c r="E28" s="399" t="str">
        <f>Datos!C1135</f>
        <v>Gestión de residuos</v>
      </c>
      <c r="F28" s="399"/>
      <c r="G28" s="400"/>
      <c r="H28" s="613" t="str">
        <f>Datos!E1135</f>
        <v>-</v>
      </c>
      <c r="I28" s="613" t="str">
        <f>Datos!F1135</f>
        <v>-</v>
      </c>
      <c r="J28" s="613" t="str">
        <f>Datos!G1135</f>
        <v>-</v>
      </c>
      <c r="K28" s="613">
        <f>Datos!H1135</f>
        <v>0</v>
      </c>
      <c r="L28" s="389"/>
      <c r="M28" s="387"/>
      <c r="N28" s="387"/>
      <c r="O28" s="387"/>
      <c r="P28" s="387"/>
      <c r="Q28" s="387"/>
      <c r="R28" s="266"/>
      <c r="S28" s="384"/>
      <c r="T28" s="384"/>
      <c r="U28" s="384"/>
      <c r="V28" s="384"/>
      <c r="W28" s="384"/>
      <c r="X28" s="384"/>
      <c r="Y28" s="384"/>
      <c r="Z28" s="384"/>
      <c r="AA28" s="384"/>
      <c r="AB28" s="384"/>
    </row>
    <row r="29" spans="1:28" s="290" customFormat="1" ht="16.8" customHeight="1" x14ac:dyDescent="0.3">
      <c r="A29" s="336"/>
      <c r="B29" s="308"/>
      <c r="C29" s="266"/>
      <c r="D29" s="266"/>
      <c r="H29" s="387"/>
      <c r="I29" s="387"/>
      <c r="J29" s="387"/>
      <c r="K29" s="388"/>
      <c r="L29" s="389"/>
      <c r="M29" s="387"/>
      <c r="N29" s="387"/>
      <c r="O29" s="387"/>
      <c r="P29" s="387"/>
      <c r="Q29" s="387"/>
      <c r="R29" s="266"/>
      <c r="S29" s="384"/>
      <c r="T29" s="384"/>
      <c r="U29" s="384"/>
      <c r="V29" s="384"/>
      <c r="W29" s="384"/>
      <c r="X29" s="384"/>
      <c r="Y29" s="384"/>
      <c r="Z29" s="384"/>
      <c r="AA29" s="384"/>
      <c r="AB29" s="384"/>
    </row>
    <row r="30" spans="1:28" s="290" customFormat="1" ht="16.8" customHeight="1" x14ac:dyDescent="0.3">
      <c r="A30" s="336"/>
      <c r="B30" s="308"/>
      <c r="C30" s="266"/>
      <c r="D30" s="266"/>
      <c r="E30" s="900" t="s">
        <v>725</v>
      </c>
      <c r="F30" s="900"/>
      <c r="G30" s="901"/>
      <c r="H30" s="387"/>
      <c r="I30" s="387"/>
      <c r="J30" s="387"/>
      <c r="K30" s="614">
        <f>SUM('6. Informe final. Resultados'!K19:K28)</f>
        <v>0</v>
      </c>
      <c r="L30" s="389"/>
      <c r="M30" s="387"/>
      <c r="N30" s="387"/>
      <c r="O30" s="387"/>
      <c r="P30" s="387"/>
      <c r="Q30" s="387"/>
      <c r="R30" s="266"/>
      <c r="S30" s="384"/>
      <c r="T30" s="384"/>
      <c r="U30" s="384"/>
      <c r="V30" s="384"/>
      <c r="W30" s="384"/>
      <c r="X30" s="384"/>
      <c r="Y30" s="384"/>
      <c r="Z30" s="384"/>
      <c r="AA30" s="384"/>
      <c r="AB30" s="384"/>
    </row>
    <row r="31" spans="1:28" s="290" customFormat="1" ht="16.8" customHeight="1" x14ac:dyDescent="0.3">
      <c r="A31" s="336"/>
      <c r="B31" s="308"/>
      <c r="C31" s="266"/>
      <c r="D31" s="266"/>
      <c r="H31" s="387"/>
      <c r="I31" s="387"/>
      <c r="J31" s="387"/>
      <c r="K31" s="388"/>
      <c r="L31" s="389"/>
      <c r="M31" s="387"/>
      <c r="N31" s="387"/>
      <c r="O31" s="387"/>
      <c r="P31" s="387"/>
      <c r="Q31" s="387"/>
      <c r="R31" s="266"/>
      <c r="S31" s="384"/>
      <c r="T31" s="384"/>
      <c r="U31" s="384"/>
      <c r="V31" s="384"/>
      <c r="W31" s="384"/>
      <c r="X31" s="384"/>
      <c r="Y31" s="384"/>
      <c r="Z31" s="384"/>
      <c r="AA31" s="384"/>
      <c r="AB31" s="384"/>
    </row>
    <row r="32" spans="1:28" s="290" customFormat="1" ht="16.8" customHeight="1" x14ac:dyDescent="0.3">
      <c r="A32" s="336"/>
      <c r="B32" s="308"/>
      <c r="C32" s="266"/>
      <c r="D32" s="266"/>
      <c r="H32" s="387"/>
      <c r="I32" s="387"/>
      <c r="J32" s="387"/>
      <c r="K32" s="388"/>
      <c r="L32" s="389"/>
      <c r="M32" s="387"/>
      <c r="N32" s="387"/>
      <c r="O32" s="387"/>
      <c r="P32" s="387"/>
      <c r="Q32" s="387"/>
      <c r="R32" s="266"/>
      <c r="S32" s="384"/>
      <c r="T32" s="384"/>
      <c r="U32" s="384"/>
      <c r="V32" s="384"/>
      <c r="W32" s="384"/>
      <c r="X32" s="384"/>
      <c r="Y32" s="384"/>
      <c r="Z32" s="384"/>
      <c r="AA32" s="384"/>
      <c r="AB32" s="384"/>
    </row>
    <row r="33" spans="1:28" s="290" customFormat="1" ht="16.8" customHeight="1" x14ac:dyDescent="0.3">
      <c r="A33" s="336"/>
      <c r="B33" s="308"/>
      <c r="C33" s="266"/>
      <c r="D33" s="266"/>
      <c r="E33" s="868" t="s">
        <v>932</v>
      </c>
      <c r="F33" s="868"/>
      <c r="G33" s="868"/>
      <c r="H33" s="868"/>
      <c r="I33" s="868"/>
      <c r="J33" s="868"/>
      <c r="K33" s="868"/>
      <c r="L33" s="868"/>
      <c r="M33" s="387"/>
      <c r="N33" s="387"/>
      <c r="O33" s="387"/>
      <c r="P33" s="387"/>
      <c r="Q33" s="387"/>
      <c r="R33" s="266"/>
      <c r="S33" s="384"/>
      <c r="T33" s="384"/>
      <c r="U33" s="384"/>
      <c r="V33" s="384"/>
      <c r="W33" s="384"/>
      <c r="X33" s="384"/>
      <c r="Y33" s="384"/>
      <c r="Z33" s="384"/>
      <c r="AA33" s="384"/>
      <c r="AB33" s="384"/>
    </row>
    <row r="34" spans="1:28" s="290" customFormat="1" ht="16.8" customHeight="1" x14ac:dyDescent="0.3">
      <c r="A34" s="336"/>
      <c r="B34" s="308"/>
      <c r="C34" s="266"/>
      <c r="D34" s="266"/>
      <c r="K34" s="391"/>
      <c r="L34" s="389"/>
      <c r="M34" s="387"/>
      <c r="N34" s="387"/>
      <c r="O34" s="387"/>
      <c r="P34" s="387"/>
      <c r="Q34" s="387"/>
      <c r="R34" s="266"/>
      <c r="S34" s="384"/>
      <c r="T34" s="384"/>
      <c r="U34" s="384"/>
      <c r="V34" s="384"/>
      <c r="W34" s="384"/>
      <c r="X34" s="384"/>
      <c r="Y34" s="384"/>
      <c r="Z34" s="384"/>
      <c r="AA34" s="384"/>
      <c r="AB34" s="384"/>
    </row>
    <row r="35" spans="1:28" s="290" customFormat="1" ht="16.8" customHeight="1" x14ac:dyDescent="0.3">
      <c r="A35" s="336"/>
      <c r="B35" s="308"/>
      <c r="C35" s="266"/>
      <c r="D35" s="266"/>
      <c r="H35" s="288" t="s">
        <v>726</v>
      </c>
      <c r="I35" s="288" t="s">
        <v>185</v>
      </c>
      <c r="J35" s="288" t="s">
        <v>184</v>
      </c>
      <c r="K35" s="288" t="s">
        <v>1114</v>
      </c>
      <c r="L35" s="288" t="s">
        <v>1214</v>
      </c>
      <c r="M35" s="387"/>
      <c r="N35" s="387"/>
      <c r="O35" s="387"/>
      <c r="P35" s="387"/>
      <c r="Q35" s="387"/>
      <c r="R35" s="266"/>
      <c r="S35" s="384"/>
      <c r="T35" s="384"/>
      <c r="U35" s="384"/>
      <c r="V35" s="384"/>
      <c r="W35" s="384"/>
      <c r="X35" s="384"/>
      <c r="Y35" s="384"/>
      <c r="Z35" s="384"/>
      <c r="AA35" s="384"/>
      <c r="AB35" s="384"/>
    </row>
    <row r="36" spans="1:28" s="290" customFormat="1" ht="16.8" customHeight="1" x14ac:dyDescent="0.3">
      <c r="A36" s="336"/>
      <c r="B36" s="308"/>
      <c r="C36" s="266"/>
      <c r="D36" s="266"/>
      <c r="E36" s="878" t="s">
        <v>727</v>
      </c>
      <c r="F36" s="878"/>
      <c r="G36" s="879"/>
      <c r="H36" s="613" t="s">
        <v>31</v>
      </c>
      <c r="I36" s="613" t="s">
        <v>31</v>
      </c>
      <c r="J36" s="613" t="s">
        <v>31</v>
      </c>
      <c r="K36" s="613">
        <f>Datos!I1140</f>
        <v>0</v>
      </c>
      <c r="L36" s="613">
        <f>ROUND((K36/1000),2)</f>
        <v>0</v>
      </c>
      <c r="M36" s="387"/>
      <c r="N36" s="387"/>
      <c r="O36" s="387"/>
      <c r="P36" s="387"/>
      <c r="Q36" s="387"/>
      <c r="R36" s="266"/>
      <c r="S36" s="384"/>
      <c r="T36" s="384"/>
      <c r="U36" s="384"/>
      <c r="V36" s="384"/>
      <c r="W36" s="384"/>
      <c r="X36" s="384"/>
      <c r="Y36" s="384"/>
      <c r="Z36" s="384"/>
      <c r="AA36" s="384"/>
      <c r="AB36" s="384"/>
    </row>
    <row r="37" spans="1:28" s="384" customFormat="1" ht="16.8" customHeight="1" x14ac:dyDescent="0.3">
      <c r="A37" s="336"/>
      <c r="B37" s="308"/>
      <c r="C37" s="266"/>
      <c r="D37" s="266"/>
      <c r="E37" s="903" t="s">
        <v>729</v>
      </c>
      <c r="F37" s="903"/>
      <c r="G37" s="904"/>
      <c r="H37" s="613">
        <f>Datos!F1149</f>
        <v>0</v>
      </c>
      <c r="I37" s="613">
        <f>Datos!G1149</f>
        <v>0</v>
      </c>
      <c r="J37" s="613">
        <f>Datos!H1149</f>
        <v>0</v>
      </c>
      <c r="K37" s="613">
        <f>Datos!I1149</f>
        <v>0</v>
      </c>
      <c r="L37" s="613">
        <f t="shared" ref="L37:L39" si="0">ROUND((K37/1000),2)</f>
        <v>0</v>
      </c>
      <c r="M37" s="387"/>
      <c r="N37" s="387"/>
      <c r="O37" s="387"/>
      <c r="P37" s="387"/>
      <c r="Q37" s="387"/>
      <c r="R37" s="266"/>
    </row>
    <row r="38" spans="1:28" s="384" customFormat="1" ht="16.8" customHeight="1" x14ac:dyDescent="0.3">
      <c r="A38" s="336"/>
      <c r="B38" s="308"/>
      <c r="C38" s="266"/>
      <c r="D38" s="266"/>
      <c r="E38" s="903" t="s">
        <v>761</v>
      </c>
      <c r="F38" s="903"/>
      <c r="G38" s="904"/>
      <c r="H38" s="615">
        <f>Datos!F1160</f>
        <v>0</v>
      </c>
      <c r="I38" s="615">
        <f>Datos!G1160</f>
        <v>0</v>
      </c>
      <c r="J38" s="615">
        <f>Datos!H1160</f>
        <v>0</v>
      </c>
      <c r="K38" s="615">
        <f>Datos!I1160</f>
        <v>0</v>
      </c>
      <c r="L38" s="613">
        <f t="shared" si="0"/>
        <v>0</v>
      </c>
      <c r="M38" s="387"/>
      <c r="N38" s="387"/>
      <c r="O38" s="387"/>
      <c r="P38" s="387"/>
      <c r="Q38" s="387"/>
      <c r="R38" s="266"/>
    </row>
    <row r="39" spans="1:28" s="290" customFormat="1" ht="16.8" customHeight="1" x14ac:dyDescent="0.3">
      <c r="A39" s="336"/>
      <c r="B39" s="308"/>
      <c r="C39" s="266"/>
      <c r="D39" s="266"/>
      <c r="E39" s="903" t="s">
        <v>728</v>
      </c>
      <c r="F39" s="903"/>
      <c r="G39" s="904"/>
      <c r="H39" s="615">
        <f>Datos!F1169</f>
        <v>0</v>
      </c>
      <c r="I39" s="615">
        <f>Datos!G1169</f>
        <v>0</v>
      </c>
      <c r="J39" s="615">
        <f>Datos!H1169</f>
        <v>0</v>
      </c>
      <c r="K39" s="615">
        <f>Datos!I1169</f>
        <v>0</v>
      </c>
      <c r="L39" s="613">
        <f t="shared" si="0"/>
        <v>0</v>
      </c>
      <c r="M39" s="387"/>
      <c r="N39" s="387"/>
      <c r="O39" s="387"/>
      <c r="P39" s="387"/>
      <c r="Q39" s="387"/>
      <c r="R39" s="266"/>
      <c r="S39" s="384"/>
      <c r="T39" s="384"/>
      <c r="U39" s="384"/>
      <c r="V39" s="384"/>
      <c r="W39" s="384"/>
      <c r="X39" s="384"/>
      <c r="Y39" s="384"/>
      <c r="Z39" s="384"/>
      <c r="AA39" s="384"/>
      <c r="AB39" s="384"/>
    </row>
    <row r="40" spans="1:28" s="384" customFormat="1" ht="16.8" customHeight="1" x14ac:dyDescent="0.3">
      <c r="A40" s="336"/>
      <c r="B40" s="308"/>
      <c r="C40" s="266"/>
      <c r="D40" s="266"/>
      <c r="E40" s="290"/>
      <c r="F40" s="290"/>
      <c r="G40" s="290"/>
      <c r="H40" s="290"/>
      <c r="I40" s="290"/>
      <c r="J40" s="290"/>
      <c r="K40" s="290"/>
      <c r="L40" s="389"/>
      <c r="M40" s="387"/>
      <c r="N40" s="387"/>
      <c r="O40" s="387"/>
      <c r="P40" s="387"/>
      <c r="Q40" s="387"/>
      <c r="R40" s="266"/>
    </row>
    <row r="41" spans="1:28" s="384" customFormat="1" ht="16.8" customHeight="1" x14ac:dyDescent="0.3">
      <c r="A41" s="336"/>
      <c r="B41" s="308"/>
      <c r="C41" s="266"/>
      <c r="D41" s="266"/>
      <c r="E41" s="900" t="s">
        <v>725</v>
      </c>
      <c r="F41" s="900"/>
      <c r="G41" s="901"/>
      <c r="H41" s="290"/>
      <c r="I41" s="290"/>
      <c r="J41" s="290"/>
      <c r="K41" s="614">
        <f>K37+K38+K39+K36</f>
        <v>0</v>
      </c>
      <c r="L41" s="614">
        <f>ROUND((L37+L38+L39+L36),2)</f>
        <v>0</v>
      </c>
      <c r="M41" s="387"/>
      <c r="N41" s="387"/>
      <c r="O41" s="387"/>
      <c r="P41" s="387"/>
      <c r="Q41" s="387"/>
      <c r="R41" s="266"/>
    </row>
    <row r="42" spans="1:28" s="384" customFormat="1" ht="16.8" customHeight="1" x14ac:dyDescent="0.3">
      <c r="A42" s="336"/>
      <c r="B42" s="308"/>
      <c r="C42" s="266"/>
      <c r="D42" s="266"/>
      <c r="E42" s="884" t="s">
        <v>1215</v>
      </c>
      <c r="F42" s="884"/>
      <c r="G42" s="884"/>
      <c r="H42" s="884"/>
      <c r="I42" s="884"/>
      <c r="J42" s="884"/>
      <c r="K42" s="884"/>
      <c r="L42" s="884"/>
      <c r="M42" s="387"/>
      <c r="N42" s="387"/>
      <c r="O42" s="387"/>
      <c r="P42" s="387"/>
      <c r="Q42" s="387"/>
      <c r="R42" s="266"/>
    </row>
    <row r="43" spans="1:28" s="384" customFormat="1" ht="34.799999999999997" customHeight="1" x14ac:dyDescent="0.3">
      <c r="A43" s="336"/>
      <c r="B43" s="308"/>
      <c r="C43" s="290"/>
      <c r="D43" s="290"/>
      <c r="E43" s="465"/>
      <c r="F43" s="465"/>
      <c r="G43" s="465"/>
      <c r="H43" s="465"/>
      <c r="I43" s="392"/>
      <c r="J43" s="392"/>
      <c r="K43" s="392"/>
      <c r="L43" s="392"/>
      <c r="M43" s="387"/>
      <c r="N43" s="387"/>
      <c r="O43" s="387"/>
      <c r="P43" s="387"/>
      <c r="Q43" s="387"/>
      <c r="R43" s="290"/>
    </row>
    <row r="44" spans="1:28" s="384" customFormat="1" ht="16.8" customHeight="1" x14ac:dyDescent="0.3">
      <c r="A44" s="336"/>
      <c r="B44" s="308"/>
      <c r="C44" s="290"/>
      <c r="D44" s="290"/>
      <c r="E44" s="868" t="s">
        <v>933</v>
      </c>
      <c r="F44" s="868"/>
      <c r="G44" s="868"/>
      <c r="H44" s="868"/>
      <c r="I44" s="868"/>
      <c r="J44" s="868"/>
      <c r="K44" s="868"/>
      <c r="L44" s="392"/>
      <c r="M44" s="387"/>
      <c r="N44" s="387"/>
      <c r="O44" s="387"/>
      <c r="P44" s="387"/>
      <c r="Q44" s="387"/>
      <c r="R44" s="290"/>
    </row>
    <row r="45" spans="1:28" s="384" customFormat="1" ht="16.8" customHeight="1" x14ac:dyDescent="0.3">
      <c r="A45" s="336"/>
      <c r="B45" s="308"/>
      <c r="C45" s="290"/>
      <c r="D45" s="290"/>
      <c r="L45" s="392"/>
      <c r="M45" s="387"/>
      <c r="N45" s="387"/>
      <c r="O45" s="387"/>
      <c r="P45" s="387"/>
      <c r="Q45" s="387"/>
      <c r="R45" s="290"/>
    </row>
    <row r="46" spans="1:28" s="384" customFormat="1" ht="18" customHeight="1" x14ac:dyDescent="0.3">
      <c r="A46" s="336"/>
      <c r="B46" s="308"/>
      <c r="C46" s="290"/>
      <c r="D46" s="290"/>
      <c r="E46" s="392"/>
      <c r="F46" s="392"/>
      <c r="G46" s="392"/>
      <c r="H46" s="288" t="s">
        <v>186</v>
      </c>
      <c r="I46" s="288" t="s">
        <v>185</v>
      </c>
      <c r="J46" s="288" t="s">
        <v>184</v>
      </c>
      <c r="K46" s="288" t="s">
        <v>187</v>
      </c>
      <c r="L46" s="464"/>
      <c r="M46" s="387"/>
      <c r="N46" s="387"/>
      <c r="O46" s="387"/>
      <c r="P46" s="387"/>
      <c r="Q46" s="387"/>
      <c r="R46" s="290"/>
    </row>
    <row r="47" spans="1:28" s="384" customFormat="1" ht="16.8" customHeight="1" x14ac:dyDescent="0.3">
      <c r="A47" s="336"/>
      <c r="B47" s="308"/>
      <c r="C47" s="290"/>
      <c r="D47" s="290"/>
      <c r="E47" s="404" t="s">
        <v>730</v>
      </c>
      <c r="F47" s="885" t="s">
        <v>731</v>
      </c>
      <c r="G47" s="885"/>
      <c r="H47" s="616" t="str">
        <f>Datos!F1140</f>
        <v>-</v>
      </c>
      <c r="I47" s="616" t="str">
        <f>Datos!G1140</f>
        <v>-</v>
      </c>
      <c r="J47" s="616" t="str">
        <f>Datos!H1140</f>
        <v>-</v>
      </c>
      <c r="K47" s="616">
        <f>Datos!I1140</f>
        <v>0</v>
      </c>
      <c r="L47" s="387"/>
      <c r="M47" s="387"/>
      <c r="N47" s="387"/>
      <c r="O47" s="387"/>
      <c r="P47" s="387"/>
      <c r="Q47" s="387"/>
      <c r="R47" s="290"/>
    </row>
    <row r="48" spans="1:28" s="384" customFormat="1" ht="16.8" customHeight="1" x14ac:dyDescent="0.3">
      <c r="A48" s="336"/>
      <c r="B48" s="308"/>
      <c r="C48" s="290"/>
      <c r="D48" s="290"/>
      <c r="E48" s="290"/>
      <c r="F48" s="290"/>
      <c r="G48" s="290"/>
      <c r="H48" s="290"/>
      <c r="I48" s="290"/>
      <c r="J48" s="290"/>
      <c r="K48" s="290"/>
      <c r="L48" s="387"/>
      <c r="M48" s="387"/>
      <c r="N48" s="387"/>
      <c r="O48" s="387"/>
      <c r="P48" s="387"/>
      <c r="Q48" s="387"/>
      <c r="R48" s="290"/>
    </row>
    <row r="49" spans="1:18" s="384" customFormat="1" ht="16.8" customHeight="1" x14ac:dyDescent="0.3">
      <c r="A49" s="336"/>
      <c r="B49" s="308"/>
      <c r="C49" s="290"/>
      <c r="D49" s="290"/>
      <c r="E49" s="905" t="s">
        <v>723</v>
      </c>
      <c r="F49" s="405" t="str">
        <f>Datos!D1142</f>
        <v>Instalaciones fijas</v>
      </c>
      <c r="G49" s="406"/>
      <c r="H49" s="617">
        <f>Datos!F1142</f>
        <v>0</v>
      </c>
      <c r="I49" s="616">
        <f>Datos!G1142</f>
        <v>0</v>
      </c>
      <c r="J49" s="616">
        <f>Datos!H1142</f>
        <v>0</v>
      </c>
      <c r="K49" s="616">
        <f>Datos!I1142</f>
        <v>0</v>
      </c>
      <c r="L49" s="387"/>
      <c r="M49" s="387"/>
      <c r="N49" s="387"/>
      <c r="O49" s="387"/>
      <c r="P49" s="387"/>
      <c r="Q49" s="387"/>
      <c r="R49" s="290"/>
    </row>
    <row r="50" spans="1:18" s="384" customFormat="1" ht="16.8" customHeight="1" x14ac:dyDescent="0.3">
      <c r="A50" s="336"/>
      <c r="B50" s="308"/>
      <c r="C50" s="290"/>
      <c r="D50" s="290"/>
      <c r="E50" s="905"/>
      <c r="F50" s="403" t="str">
        <f>Datos!D1143</f>
        <v>Transporte de mercancías</v>
      </c>
      <c r="G50" s="403"/>
      <c r="H50" s="617">
        <f>Datos!F1143</f>
        <v>0</v>
      </c>
      <c r="I50" s="616">
        <f>Datos!G1143</f>
        <v>0</v>
      </c>
      <c r="J50" s="616">
        <f>Datos!H1143</f>
        <v>0</v>
      </c>
      <c r="K50" s="616">
        <f>Datos!I1143</f>
        <v>0</v>
      </c>
      <c r="L50" s="387"/>
      <c r="M50" s="387"/>
      <c r="N50" s="387"/>
      <c r="O50" s="387"/>
      <c r="P50" s="387"/>
      <c r="Q50" s="387"/>
      <c r="R50" s="290"/>
    </row>
    <row r="51" spans="1:18" s="384" customFormat="1" ht="16.8" customHeight="1" x14ac:dyDescent="0.3">
      <c r="A51" s="336"/>
      <c r="B51" s="308"/>
      <c r="C51" s="290"/>
      <c r="D51" s="290"/>
      <c r="E51" s="905"/>
      <c r="F51" s="403" t="str">
        <f>Datos!D1144</f>
        <v>Funcionamiento de maquinaria</v>
      </c>
      <c r="G51" s="403"/>
      <c r="H51" s="617">
        <f>Datos!F1144</f>
        <v>0</v>
      </c>
      <c r="I51" s="616">
        <f>Datos!G1144</f>
        <v>0</v>
      </c>
      <c r="J51" s="616">
        <f>Datos!H1144</f>
        <v>0</v>
      </c>
      <c r="K51" s="616">
        <f>Datos!I1144</f>
        <v>0</v>
      </c>
      <c r="L51" s="387"/>
      <c r="M51" s="387"/>
      <c r="N51" s="387"/>
      <c r="O51" s="387"/>
      <c r="P51" s="387"/>
      <c r="Q51" s="387"/>
      <c r="R51" s="290"/>
    </row>
    <row r="52" spans="1:18" s="384" customFormat="1" ht="16.8" customHeight="1" x14ac:dyDescent="0.3">
      <c r="A52" s="336"/>
      <c r="B52" s="308"/>
      <c r="C52" s="290"/>
      <c r="D52" s="290"/>
      <c r="E52" s="905"/>
      <c r="F52" s="405" t="str">
        <f>Datos!D1145</f>
        <v>Electricidad edificios</v>
      </c>
      <c r="G52" s="406"/>
      <c r="H52" s="617" t="str">
        <f>Datos!F1145</f>
        <v>-</v>
      </c>
      <c r="I52" s="616" t="str">
        <f>Datos!G1145</f>
        <v>-</v>
      </c>
      <c r="J52" s="616" t="str">
        <f>Datos!H1145</f>
        <v>-</v>
      </c>
      <c r="K52" s="616">
        <f>Datos!I1145</f>
        <v>0</v>
      </c>
      <c r="L52" s="387"/>
      <c r="M52" s="387"/>
      <c r="N52" s="387"/>
      <c r="O52" s="387"/>
      <c r="P52" s="387"/>
      <c r="Q52" s="387"/>
      <c r="R52" s="290"/>
    </row>
    <row r="53" spans="1:18" s="384" customFormat="1" ht="16.8" customHeight="1" x14ac:dyDescent="0.3">
      <c r="A53" s="336"/>
      <c r="B53" s="308"/>
      <c r="C53" s="290"/>
      <c r="D53" s="290"/>
      <c r="E53" s="905"/>
      <c r="F53" s="405" t="str">
        <f>Datos!D1146</f>
        <v>Pernoctaciones proveedores y equipo</v>
      </c>
      <c r="G53" s="407"/>
      <c r="H53" s="617" t="str">
        <f>Datos!F1146</f>
        <v>-</v>
      </c>
      <c r="I53" s="616" t="str">
        <f>Datos!G1146</f>
        <v>-</v>
      </c>
      <c r="J53" s="616" t="str">
        <f>Datos!H1146</f>
        <v>-</v>
      </c>
      <c r="K53" s="616">
        <f>Datos!I1146</f>
        <v>0</v>
      </c>
      <c r="L53" s="387"/>
      <c r="M53" s="290"/>
      <c r="N53" s="290"/>
      <c r="O53" s="290"/>
      <c r="P53" s="290"/>
      <c r="Q53" s="290"/>
      <c r="R53" s="290"/>
    </row>
    <row r="54" spans="1:18" s="384" customFormat="1" ht="16.8" customHeight="1" x14ac:dyDescent="0.3">
      <c r="A54" s="336"/>
      <c r="B54" s="308"/>
      <c r="C54" s="290"/>
      <c r="D54" s="290"/>
      <c r="E54" s="905"/>
      <c r="F54" s="405" t="str">
        <f>Datos!D1147</f>
        <v>Movilidad proveedores y equipo</v>
      </c>
      <c r="G54" s="406"/>
      <c r="H54" s="617" t="str">
        <f>Datos!F1147</f>
        <v>-</v>
      </c>
      <c r="I54" s="616" t="str">
        <f>Datos!G1147</f>
        <v>-</v>
      </c>
      <c r="J54" s="616" t="str">
        <f>Datos!H1147</f>
        <v>-</v>
      </c>
      <c r="K54" s="616">
        <f>Datos!I1147</f>
        <v>0</v>
      </c>
      <c r="L54" s="387"/>
      <c r="M54" s="290"/>
      <c r="N54" s="290"/>
      <c r="O54" s="290"/>
      <c r="P54" s="290"/>
      <c r="Q54" s="290"/>
      <c r="R54" s="290"/>
    </row>
    <row r="55" spans="1:18" s="384" customFormat="1" ht="16.8" customHeight="1" x14ac:dyDescent="0.3">
      <c r="A55" s="336"/>
      <c r="B55" s="308"/>
      <c r="C55" s="290"/>
      <c r="D55" s="290"/>
      <c r="E55" s="905"/>
      <c r="F55" s="405" t="str">
        <f>Datos!D1148</f>
        <v>Gestión de residuos</v>
      </c>
      <c r="G55" s="406"/>
      <c r="H55" s="617" t="str">
        <f>Datos!F1148</f>
        <v>-</v>
      </c>
      <c r="I55" s="616" t="str">
        <f>Datos!G1148</f>
        <v>-</v>
      </c>
      <c r="J55" s="616" t="str">
        <f>Datos!H1148</f>
        <v>-</v>
      </c>
      <c r="K55" s="616">
        <f>Datos!I1148</f>
        <v>0</v>
      </c>
      <c r="L55" s="387"/>
      <c r="M55" s="290"/>
      <c r="N55" s="290"/>
      <c r="O55" s="290"/>
      <c r="P55" s="290"/>
      <c r="Q55" s="290"/>
      <c r="R55" s="290"/>
    </row>
    <row r="56" spans="1:18" s="384" customFormat="1" ht="16.8" customHeight="1" x14ac:dyDescent="0.3">
      <c r="A56" s="336"/>
      <c r="B56" s="308"/>
      <c r="C56" s="290"/>
      <c r="D56" s="290"/>
      <c r="E56" s="905"/>
      <c r="F56" s="876" t="s">
        <v>188</v>
      </c>
      <c r="G56" s="876"/>
      <c r="H56" s="290"/>
      <c r="I56" s="290"/>
      <c r="J56" s="290"/>
      <c r="K56" s="618">
        <f>Datos!I1149</f>
        <v>0</v>
      </c>
      <c r="L56" s="387"/>
      <c r="M56" s="387"/>
      <c r="N56" s="387"/>
      <c r="O56" s="387"/>
      <c r="P56" s="387"/>
      <c r="Q56" s="387"/>
      <c r="R56" s="290"/>
    </row>
    <row r="57" spans="1:18" s="384" customFormat="1" ht="16.8" customHeight="1" x14ac:dyDescent="0.3">
      <c r="A57" s="336"/>
      <c r="B57" s="308"/>
      <c r="C57" s="290"/>
      <c r="D57" s="290"/>
      <c r="E57" s="290"/>
      <c r="F57" s="290"/>
      <c r="G57" s="290"/>
      <c r="H57" s="290"/>
      <c r="I57" s="290"/>
      <c r="J57" s="290"/>
      <c r="K57" s="290"/>
      <c r="L57" s="290"/>
      <c r="M57" s="290"/>
      <c r="N57" s="290"/>
      <c r="O57" s="290"/>
      <c r="P57" s="290"/>
      <c r="Q57" s="387"/>
      <c r="R57" s="290"/>
    </row>
    <row r="58" spans="1:18" s="384" customFormat="1" ht="16.8" customHeight="1" x14ac:dyDescent="0.3">
      <c r="A58" s="336"/>
      <c r="B58" s="308"/>
      <c r="C58" s="266"/>
      <c r="D58" s="266"/>
      <c r="E58" s="880" t="s">
        <v>760</v>
      </c>
      <c r="F58" s="402" t="str">
        <f>Datos!D1151</f>
        <v>Instalaciones fijas</v>
      </c>
      <c r="G58" s="402"/>
      <c r="H58" s="619">
        <f>Datos!F1151</f>
        <v>0</v>
      </c>
      <c r="I58" s="619">
        <f>Datos!G1151</f>
        <v>0</v>
      </c>
      <c r="J58" s="619">
        <f>Datos!H1151</f>
        <v>0</v>
      </c>
      <c r="K58" s="619">
        <f>Datos!I1151</f>
        <v>0</v>
      </c>
      <c r="L58" s="393"/>
      <c r="M58" s="393"/>
      <c r="N58" s="393"/>
      <c r="O58" s="393"/>
      <c r="P58" s="393"/>
      <c r="Q58" s="394"/>
      <c r="R58" s="266"/>
    </row>
    <row r="59" spans="1:18" s="384" customFormat="1" ht="16.8" customHeight="1" x14ac:dyDescent="0.3">
      <c r="A59" s="336"/>
      <c r="B59" s="308"/>
      <c r="C59" s="266"/>
      <c r="D59" s="266"/>
      <c r="E59" s="881"/>
      <c r="F59" s="402" t="str">
        <f>Datos!D1152</f>
        <v>Transporte de mercancías</v>
      </c>
      <c r="G59" s="402"/>
      <c r="H59" s="619">
        <f>Datos!F1152</f>
        <v>0</v>
      </c>
      <c r="I59" s="619">
        <f>Datos!G1152</f>
        <v>0</v>
      </c>
      <c r="J59" s="619">
        <f>Datos!H1152</f>
        <v>0</v>
      </c>
      <c r="K59" s="619">
        <f>Datos!I1152</f>
        <v>0</v>
      </c>
      <c r="L59" s="393"/>
      <c r="M59" s="393"/>
      <c r="N59" s="393"/>
      <c r="O59" s="393"/>
      <c r="P59" s="393"/>
      <c r="Q59" s="394"/>
      <c r="R59" s="266"/>
    </row>
    <row r="60" spans="1:18" s="384" customFormat="1" ht="16.8" customHeight="1" x14ac:dyDescent="0.3">
      <c r="A60" s="336"/>
      <c r="B60" s="308"/>
      <c r="C60" s="266"/>
      <c r="D60" s="266"/>
      <c r="E60" s="881"/>
      <c r="F60" s="402" t="str">
        <f>Datos!D1153</f>
        <v>Funcionamiento de maquinaria</v>
      </c>
      <c r="G60" s="402"/>
      <c r="H60" s="619">
        <f>Datos!F1153</f>
        <v>0</v>
      </c>
      <c r="I60" s="619">
        <f>Datos!G1153</f>
        <v>0</v>
      </c>
      <c r="J60" s="619">
        <f>Datos!H1153</f>
        <v>0</v>
      </c>
      <c r="K60" s="619">
        <f>Datos!I1153</f>
        <v>0</v>
      </c>
      <c r="L60" s="393"/>
      <c r="M60" s="393"/>
      <c r="N60" s="393"/>
      <c r="O60" s="393"/>
      <c r="P60" s="393"/>
      <c r="Q60" s="394"/>
      <c r="R60" s="266"/>
    </row>
    <row r="61" spans="1:18" s="384" customFormat="1" ht="16.8" customHeight="1" x14ac:dyDescent="0.3">
      <c r="A61" s="336"/>
      <c r="B61" s="308"/>
      <c r="C61" s="266"/>
      <c r="D61" s="266"/>
      <c r="E61" s="881"/>
      <c r="F61" s="402" t="str">
        <f>Datos!D1154</f>
        <v>Electricidad edificios</v>
      </c>
      <c r="G61" s="402"/>
      <c r="H61" s="619" t="str">
        <f>Datos!F1154</f>
        <v>-</v>
      </c>
      <c r="I61" s="619" t="str">
        <f>Datos!G1154</f>
        <v>-</v>
      </c>
      <c r="J61" s="619" t="str">
        <f>Datos!H1154</f>
        <v>-</v>
      </c>
      <c r="K61" s="619">
        <f>Datos!I1154</f>
        <v>0</v>
      </c>
      <c r="L61" s="393"/>
      <c r="M61" s="393"/>
      <c r="N61" s="393"/>
      <c r="O61" s="393"/>
      <c r="P61" s="393"/>
      <c r="Q61" s="394"/>
      <c r="R61" s="266"/>
    </row>
    <row r="62" spans="1:18" s="384" customFormat="1" ht="16.8" customHeight="1" x14ac:dyDescent="0.3">
      <c r="A62" s="336"/>
      <c r="B62" s="308"/>
      <c r="C62" s="266"/>
      <c r="D62" s="266"/>
      <c r="E62" s="881"/>
      <c r="F62" s="402" t="str">
        <f>Datos!D1155</f>
        <v>Pernoctaciones proveedores y equipo</v>
      </c>
      <c r="G62" s="402"/>
      <c r="H62" s="619" t="str">
        <f>Datos!F1155</f>
        <v>-</v>
      </c>
      <c r="I62" s="619" t="str">
        <f>Datos!G1155</f>
        <v>-</v>
      </c>
      <c r="J62" s="619" t="str">
        <f>Datos!H1155</f>
        <v>-</v>
      </c>
      <c r="K62" s="619">
        <f>Datos!I1155</f>
        <v>0</v>
      </c>
      <c r="L62" s="393"/>
      <c r="M62" s="393"/>
      <c r="N62" s="393"/>
      <c r="O62" s="393"/>
      <c r="P62" s="393"/>
      <c r="Q62" s="394"/>
      <c r="R62" s="266"/>
    </row>
    <row r="63" spans="1:18" s="384" customFormat="1" ht="16.8" customHeight="1" x14ac:dyDescent="0.3">
      <c r="A63" s="336"/>
      <c r="B63" s="308"/>
      <c r="C63" s="266"/>
      <c r="D63" s="266"/>
      <c r="E63" s="881"/>
      <c r="F63" s="402" t="str">
        <f>Datos!D1156</f>
        <v>Pernoctaciones asistentes</v>
      </c>
      <c r="G63" s="402"/>
      <c r="H63" s="619"/>
      <c r="I63" s="619"/>
      <c r="J63" s="619"/>
      <c r="K63" s="619">
        <f>Datos!I1156</f>
        <v>0</v>
      </c>
      <c r="L63" s="393"/>
      <c r="M63" s="393"/>
      <c r="N63" s="393"/>
      <c r="O63" s="393"/>
      <c r="P63" s="393"/>
      <c r="Q63" s="394"/>
      <c r="R63" s="266"/>
    </row>
    <row r="64" spans="1:18" s="384" customFormat="1" ht="16.8" customHeight="1" x14ac:dyDescent="0.3">
      <c r="A64" s="336"/>
      <c r="B64" s="308"/>
      <c r="C64" s="290"/>
      <c r="D64" s="290"/>
      <c r="E64" s="881"/>
      <c r="F64" s="402" t="str">
        <f>Datos!D1157</f>
        <v>Movilidad proveedores y equipo</v>
      </c>
      <c r="G64" s="402"/>
      <c r="H64" s="619" t="str">
        <f>Datos!F1157</f>
        <v>-</v>
      </c>
      <c r="I64" s="619" t="str">
        <f>Datos!G1157</f>
        <v>-</v>
      </c>
      <c r="J64" s="619" t="str">
        <f>Datos!H1157</f>
        <v>-</v>
      </c>
      <c r="K64" s="619">
        <f>Datos!I1157</f>
        <v>0</v>
      </c>
      <c r="L64" s="387"/>
      <c r="M64" s="387"/>
      <c r="N64" s="387"/>
      <c r="O64" s="387"/>
      <c r="P64" s="387"/>
      <c r="Q64" s="387"/>
      <c r="R64" s="290"/>
    </row>
    <row r="65" spans="1:18" s="384" customFormat="1" ht="16.8" customHeight="1" x14ac:dyDescent="0.3">
      <c r="A65" s="336"/>
      <c r="B65" s="308"/>
      <c r="C65" s="290"/>
      <c r="D65" s="290"/>
      <c r="E65" s="881"/>
      <c r="F65" s="402" t="str">
        <f>Datos!D1158</f>
        <v>Movilidad asistentes</v>
      </c>
      <c r="G65" s="402"/>
      <c r="H65" s="619"/>
      <c r="I65" s="619"/>
      <c r="J65" s="619"/>
      <c r="K65" s="619">
        <f>Datos!I1158</f>
        <v>0</v>
      </c>
      <c r="L65" s="387"/>
      <c r="M65" s="387"/>
      <c r="N65" s="387"/>
      <c r="O65" s="387"/>
      <c r="P65" s="387"/>
      <c r="Q65" s="387"/>
      <c r="R65" s="290"/>
    </row>
    <row r="66" spans="1:18" s="384" customFormat="1" ht="16.8" customHeight="1" x14ac:dyDescent="0.3">
      <c r="A66" s="336"/>
      <c r="B66" s="308"/>
      <c r="C66" s="290"/>
      <c r="D66" s="290"/>
      <c r="E66" s="881"/>
      <c r="F66" s="402" t="str">
        <f>Datos!D1159</f>
        <v>Gestión de residuos</v>
      </c>
      <c r="G66" s="402"/>
      <c r="H66" s="619" t="str">
        <f>Datos!F1159</f>
        <v>-</v>
      </c>
      <c r="I66" s="619" t="str">
        <f>Datos!G1159</f>
        <v>-</v>
      </c>
      <c r="J66" s="619" t="str">
        <f>Datos!H1159</f>
        <v>-</v>
      </c>
      <c r="K66" s="619">
        <f>Datos!I1159</f>
        <v>0</v>
      </c>
      <c r="L66" s="387"/>
      <c r="M66" s="387"/>
      <c r="N66" s="387"/>
      <c r="O66" s="387"/>
      <c r="P66" s="387"/>
      <c r="Q66" s="387"/>
      <c r="R66" s="290"/>
    </row>
    <row r="67" spans="1:18" s="384" customFormat="1" ht="16.8" customHeight="1" x14ac:dyDescent="0.3">
      <c r="A67" s="336"/>
      <c r="B67" s="308"/>
      <c r="C67" s="266"/>
      <c r="D67" s="266"/>
      <c r="E67" s="882"/>
      <c r="F67" s="883" t="s">
        <v>188</v>
      </c>
      <c r="G67" s="883"/>
      <c r="H67" s="387"/>
      <c r="I67" s="387"/>
      <c r="J67" s="387"/>
      <c r="K67" s="620">
        <f>Datos!I1160</f>
        <v>0</v>
      </c>
      <c r="L67" s="387"/>
      <c r="M67" s="387"/>
      <c r="N67" s="387"/>
      <c r="O67" s="387"/>
      <c r="P67" s="387"/>
      <c r="Q67" s="387"/>
      <c r="R67" s="266"/>
    </row>
    <row r="68" spans="1:18" s="384" customFormat="1" ht="16.8" customHeight="1" x14ac:dyDescent="0.3">
      <c r="A68" s="336"/>
      <c r="B68" s="308"/>
      <c r="C68" s="266"/>
      <c r="D68" s="266"/>
      <c r="E68" s="387"/>
      <c r="F68" s="387"/>
      <c r="G68" s="387"/>
      <c r="H68" s="387"/>
      <c r="I68" s="387"/>
      <c r="J68" s="387"/>
      <c r="K68" s="387"/>
      <c r="L68" s="387"/>
      <c r="M68" s="387"/>
      <c r="N68" s="387"/>
      <c r="O68" s="387"/>
      <c r="P68" s="387"/>
      <c r="Q68" s="387"/>
      <c r="R68" s="266"/>
    </row>
    <row r="69" spans="1:18" s="384" customFormat="1" ht="16.8" customHeight="1" x14ac:dyDescent="0.3">
      <c r="A69" s="336"/>
      <c r="B69" s="308"/>
      <c r="C69" s="266"/>
      <c r="D69" s="266"/>
      <c r="E69" s="880" t="s">
        <v>724</v>
      </c>
      <c r="F69" s="402" t="str">
        <f>Datos!D1162</f>
        <v>Instalaciones fijas</v>
      </c>
      <c r="G69" s="402"/>
      <c r="H69" s="619">
        <f>Datos!F1162</f>
        <v>0</v>
      </c>
      <c r="I69" s="619">
        <f>Datos!G1162</f>
        <v>0</v>
      </c>
      <c r="J69" s="619">
        <f>Datos!H1162</f>
        <v>0</v>
      </c>
      <c r="K69" s="619">
        <f>Datos!I1162</f>
        <v>0</v>
      </c>
      <c r="L69" s="387"/>
      <c r="M69" s="387"/>
      <c r="N69" s="387"/>
      <c r="O69" s="387"/>
      <c r="P69" s="387"/>
      <c r="Q69" s="387"/>
      <c r="R69" s="266"/>
    </row>
    <row r="70" spans="1:18" s="384" customFormat="1" ht="16.8" customHeight="1" x14ac:dyDescent="0.3">
      <c r="A70" s="336"/>
      <c r="B70" s="308"/>
      <c r="C70" s="266"/>
      <c r="D70" s="266"/>
      <c r="E70" s="881"/>
      <c r="F70" s="402" t="str">
        <f>Datos!D1163</f>
        <v>Transporte de mercancías</v>
      </c>
      <c r="G70" s="401"/>
      <c r="H70" s="619">
        <f>Datos!F1163</f>
        <v>0</v>
      </c>
      <c r="I70" s="619">
        <f>Datos!G1163</f>
        <v>0</v>
      </c>
      <c r="J70" s="619">
        <f>Datos!H1163</f>
        <v>0</v>
      </c>
      <c r="K70" s="619">
        <f>Datos!I1163</f>
        <v>0</v>
      </c>
      <c r="L70" s="387"/>
      <c r="M70" s="387"/>
      <c r="N70" s="387"/>
      <c r="O70" s="387"/>
      <c r="P70" s="387"/>
      <c r="Q70" s="387"/>
      <c r="R70" s="266"/>
    </row>
    <row r="71" spans="1:18" s="384" customFormat="1" ht="16.8" customHeight="1" x14ac:dyDescent="0.3">
      <c r="A71" s="336"/>
      <c r="B71" s="308"/>
      <c r="C71" s="266"/>
      <c r="D71" s="266"/>
      <c r="E71" s="881"/>
      <c r="F71" s="402" t="str">
        <f>Datos!D1164</f>
        <v>Funcionamiento de maquinaria</v>
      </c>
      <c r="G71" s="401"/>
      <c r="H71" s="619">
        <f>Datos!F1164</f>
        <v>0</v>
      </c>
      <c r="I71" s="619">
        <f>Datos!G1164</f>
        <v>0</v>
      </c>
      <c r="J71" s="619">
        <f>Datos!H1164</f>
        <v>0</v>
      </c>
      <c r="K71" s="619">
        <f>Datos!I1164</f>
        <v>0</v>
      </c>
      <c r="L71" s="387"/>
      <c r="M71" s="387"/>
      <c r="N71" s="387"/>
      <c r="O71" s="387"/>
      <c r="P71" s="387"/>
      <c r="Q71" s="387"/>
      <c r="R71" s="266"/>
    </row>
    <row r="72" spans="1:18" s="384" customFormat="1" ht="16.8" customHeight="1" x14ac:dyDescent="0.3">
      <c r="A72" s="336"/>
      <c r="B72" s="308"/>
      <c r="C72" s="266"/>
      <c r="D72" s="266"/>
      <c r="E72" s="881"/>
      <c r="F72" s="402" t="str">
        <f>Datos!D1165</f>
        <v>Electricidad edificios</v>
      </c>
      <c r="G72" s="401"/>
      <c r="H72" s="619" t="str">
        <f>Datos!F1165</f>
        <v>-</v>
      </c>
      <c r="I72" s="619" t="str">
        <f>Datos!G1165</f>
        <v>-</v>
      </c>
      <c r="J72" s="619" t="str">
        <f>Datos!H1165</f>
        <v>-</v>
      </c>
      <c r="K72" s="619">
        <f>Datos!I1165</f>
        <v>0</v>
      </c>
      <c r="L72" s="387"/>
      <c r="M72" s="387"/>
      <c r="N72" s="387"/>
      <c r="O72" s="387"/>
      <c r="P72" s="387"/>
      <c r="Q72" s="387"/>
      <c r="R72" s="266"/>
    </row>
    <row r="73" spans="1:18" s="384" customFormat="1" ht="16.8" customHeight="1" x14ac:dyDescent="0.3">
      <c r="A73" s="336"/>
      <c r="B73" s="308"/>
      <c r="C73" s="266"/>
      <c r="D73" s="266"/>
      <c r="E73" s="881"/>
      <c r="F73" s="402" t="str">
        <f>Datos!D1166</f>
        <v>Pernoctaciones proveedores y equipo</v>
      </c>
      <c r="G73" s="401"/>
      <c r="H73" s="619" t="str">
        <f>Datos!F1166</f>
        <v>-</v>
      </c>
      <c r="I73" s="619" t="str">
        <f>Datos!G1166</f>
        <v>-</v>
      </c>
      <c r="J73" s="619" t="str">
        <f>Datos!H1166</f>
        <v>-</v>
      </c>
      <c r="K73" s="619">
        <f>Datos!I1166</f>
        <v>0</v>
      </c>
      <c r="L73" s="387"/>
      <c r="M73" s="387"/>
      <c r="N73" s="387"/>
      <c r="O73" s="387"/>
      <c r="P73" s="387"/>
      <c r="Q73" s="387"/>
      <c r="R73" s="266"/>
    </row>
    <row r="74" spans="1:18" s="384" customFormat="1" ht="16.8" customHeight="1" x14ac:dyDescent="0.3">
      <c r="A74" s="336"/>
      <c r="B74" s="311"/>
      <c r="C74" s="266"/>
      <c r="D74" s="266"/>
      <c r="E74" s="881"/>
      <c r="F74" s="402" t="str">
        <f>Datos!D1167</f>
        <v>Movilidad proveedores y equipo</v>
      </c>
      <c r="G74" s="402"/>
      <c r="H74" s="619" t="str">
        <f>Datos!F1167</f>
        <v>-</v>
      </c>
      <c r="I74" s="619" t="str">
        <f>Datos!G1167</f>
        <v>-</v>
      </c>
      <c r="J74" s="619" t="str">
        <f>Datos!H1167</f>
        <v>-</v>
      </c>
      <c r="K74" s="619">
        <f>Datos!I1167</f>
        <v>0</v>
      </c>
      <c r="L74" s="387"/>
      <c r="M74" s="387"/>
      <c r="N74" s="387"/>
      <c r="O74" s="387"/>
      <c r="P74" s="387"/>
      <c r="Q74" s="387"/>
      <c r="R74" s="266"/>
    </row>
    <row r="75" spans="1:18" s="384" customFormat="1" ht="16.8" customHeight="1" x14ac:dyDescent="0.3">
      <c r="A75" s="336"/>
      <c r="B75" s="311"/>
      <c r="C75" s="266"/>
      <c r="D75" s="266"/>
      <c r="E75" s="881"/>
      <c r="F75" s="402" t="str">
        <f>Datos!D1168</f>
        <v>Gestión de residuos</v>
      </c>
      <c r="G75" s="402"/>
      <c r="H75" s="619" t="str">
        <f>Datos!F1168</f>
        <v>-</v>
      </c>
      <c r="I75" s="619" t="str">
        <f>Datos!G1168</f>
        <v>-</v>
      </c>
      <c r="J75" s="619" t="str">
        <f>Datos!H1168</f>
        <v>-</v>
      </c>
      <c r="K75" s="619">
        <f>Datos!I1168</f>
        <v>0</v>
      </c>
      <c r="L75" s="387"/>
      <c r="M75" s="387"/>
      <c r="N75" s="387"/>
      <c r="O75" s="387"/>
      <c r="P75" s="387"/>
      <c r="Q75" s="387"/>
      <c r="R75" s="266"/>
    </row>
    <row r="76" spans="1:18" s="384" customFormat="1" ht="16.8" customHeight="1" x14ac:dyDescent="0.3">
      <c r="A76" s="336"/>
      <c r="B76" s="311"/>
      <c r="C76" s="266"/>
      <c r="D76" s="266"/>
      <c r="E76" s="882"/>
      <c r="F76" s="883" t="s">
        <v>188</v>
      </c>
      <c r="G76" s="883"/>
      <c r="H76" s="387"/>
      <c r="I76" s="387"/>
      <c r="J76" s="387"/>
      <c r="K76" s="621">
        <f>Datos!I1169</f>
        <v>0</v>
      </c>
      <c r="L76" s="387"/>
      <c r="M76" s="387"/>
      <c r="N76" s="387"/>
      <c r="O76" s="387"/>
      <c r="P76" s="387"/>
      <c r="Q76" s="387"/>
      <c r="R76" s="266"/>
    </row>
    <row r="77" spans="1:18" s="384" customFormat="1" ht="16.8" customHeight="1" x14ac:dyDescent="0.3">
      <c r="A77" s="336"/>
      <c r="B77" s="311"/>
      <c r="C77" s="266"/>
      <c r="D77" s="266"/>
      <c r="E77" s="387"/>
      <c r="F77" s="387"/>
      <c r="G77" s="387"/>
      <c r="H77" s="387"/>
      <c r="I77" s="387"/>
      <c r="J77" s="387"/>
      <c r="K77" s="387"/>
      <c r="L77" s="387"/>
      <c r="M77" s="387"/>
      <c r="N77" s="387"/>
      <c r="O77" s="387"/>
      <c r="P77" s="387"/>
      <c r="Q77" s="387"/>
      <c r="R77" s="266"/>
    </row>
    <row r="78" spans="1:18" s="384" customFormat="1" ht="16.8" customHeight="1" x14ac:dyDescent="0.3">
      <c r="A78" s="336"/>
      <c r="B78" s="311"/>
      <c r="C78" s="266"/>
      <c r="D78" s="266"/>
      <c r="E78" s="878" t="s">
        <v>80</v>
      </c>
      <c r="F78" s="878"/>
      <c r="G78" s="879"/>
      <c r="H78" s="387"/>
      <c r="I78" s="387"/>
      <c r="J78" s="387"/>
      <c r="K78" s="622">
        <f>K56+K67+K76+K47</f>
        <v>0</v>
      </c>
      <c r="L78" s="387"/>
      <c r="M78" s="387"/>
      <c r="N78" s="387"/>
      <c r="O78" s="387"/>
      <c r="P78" s="387"/>
      <c r="Q78" s="387"/>
      <c r="R78" s="266"/>
    </row>
    <row r="79" spans="1:18" s="384" customFormat="1" ht="16.8" customHeight="1" x14ac:dyDescent="0.3">
      <c r="A79" s="336"/>
      <c r="B79" s="311"/>
      <c r="C79" s="290"/>
      <c r="D79" s="290"/>
      <c r="E79" s="902"/>
      <c r="F79" s="902"/>
      <c r="G79" s="902"/>
      <c r="H79" s="902"/>
      <c r="I79" s="902"/>
      <c r="J79" s="902"/>
      <c r="K79" s="902"/>
      <c r="L79" s="902"/>
      <c r="M79" s="387"/>
      <c r="N79" s="387"/>
      <c r="O79" s="387"/>
      <c r="P79" s="387"/>
      <c r="Q79" s="387"/>
      <c r="R79" s="290"/>
    </row>
    <row r="80" spans="1:18" s="384" customFormat="1" ht="32.4" customHeight="1" x14ac:dyDescent="0.3">
      <c r="A80" s="336"/>
      <c r="B80" s="308"/>
      <c r="C80" s="290"/>
      <c r="D80" s="290"/>
      <c r="E80" s="869" t="s">
        <v>367</v>
      </c>
      <c r="F80" s="869"/>
      <c r="G80" s="869"/>
      <c r="H80" s="869"/>
      <c r="I80" s="869"/>
      <c r="J80" s="869"/>
      <c r="K80" s="869"/>
      <c r="L80" s="869"/>
      <c r="M80" s="869"/>
      <c r="N80" s="869"/>
      <c r="O80" s="869"/>
      <c r="P80" s="869"/>
      <c r="Q80" s="387"/>
      <c r="R80" s="290"/>
    </row>
    <row r="81" spans="1:18" s="384" customFormat="1" ht="16.8" customHeight="1" x14ac:dyDescent="0.3">
      <c r="A81" s="336"/>
      <c r="B81" s="308"/>
      <c r="C81" s="290"/>
      <c r="D81" s="290"/>
      <c r="E81" s="395"/>
      <c r="F81" s="395"/>
      <c r="G81" s="395"/>
      <c r="H81" s="395"/>
      <c r="I81" s="395"/>
      <c r="J81" s="395"/>
      <c r="K81" s="387"/>
      <c r="L81" s="387"/>
      <c r="M81" s="387"/>
      <c r="N81" s="387"/>
      <c r="O81" s="387"/>
      <c r="P81" s="387"/>
      <c r="Q81" s="387"/>
      <c r="R81" s="290"/>
    </row>
    <row r="82" spans="1:18" s="384" customFormat="1" ht="16.8" customHeight="1" x14ac:dyDescent="0.3">
      <c r="A82" s="336"/>
      <c r="B82" s="308"/>
      <c r="C82" s="290"/>
      <c r="D82" s="877" t="s">
        <v>886</v>
      </c>
      <c r="E82" s="877"/>
      <c r="F82" s="877"/>
      <c r="G82" s="877"/>
      <c r="H82" s="877"/>
      <c r="I82" s="877"/>
      <c r="J82" s="877"/>
      <c r="K82" s="877"/>
      <c r="L82" s="877"/>
      <c r="M82" s="877"/>
      <c r="N82" s="877"/>
      <c r="O82" s="877"/>
      <c r="P82" s="877"/>
      <c r="Q82" s="877"/>
      <c r="R82" s="290"/>
    </row>
    <row r="83" spans="1:18" s="384" customFormat="1" ht="16.8" customHeight="1" x14ac:dyDescent="0.3">
      <c r="A83" s="336"/>
      <c r="B83" s="308"/>
      <c r="C83" s="290"/>
      <c r="D83" s="290"/>
      <c r="E83" s="387"/>
      <c r="F83" s="387"/>
      <c r="G83" s="387"/>
      <c r="H83" s="387"/>
      <c r="I83" s="387"/>
      <c r="J83" s="387"/>
      <c r="K83" s="387"/>
      <c r="L83" s="387"/>
      <c r="M83" s="387"/>
      <c r="N83" s="387"/>
      <c r="O83" s="387"/>
      <c r="P83" s="387"/>
      <c r="Q83" s="387"/>
      <c r="R83" s="290"/>
    </row>
    <row r="84" spans="1:18" s="384" customFormat="1" ht="16.8" customHeight="1" x14ac:dyDescent="0.3">
      <c r="A84" s="336"/>
      <c r="B84" s="308"/>
      <c r="C84" s="290"/>
      <c r="D84" s="290"/>
      <c r="E84" s="897" t="s">
        <v>863</v>
      </c>
      <c r="F84" s="870" t="str">
        <f>G14</f>
        <v/>
      </c>
      <c r="G84" s="873" t="str">
        <f>H14</f>
        <v/>
      </c>
      <c r="H84" s="489"/>
      <c r="I84" s="490"/>
      <c r="J84" s="491"/>
      <c r="K84" s="266"/>
      <c r="L84" s="266"/>
      <c r="M84" s="387"/>
      <c r="N84" s="387"/>
      <c r="O84" s="387"/>
      <c r="P84" s="387"/>
      <c r="Q84" s="387"/>
      <c r="R84" s="290"/>
    </row>
    <row r="85" spans="1:18" s="384" customFormat="1" ht="26.4" customHeight="1" x14ac:dyDescent="0.3">
      <c r="A85" s="336"/>
      <c r="B85" s="308"/>
      <c r="C85" s="266"/>
      <c r="D85" s="266"/>
      <c r="E85" s="898"/>
      <c r="F85" s="871"/>
      <c r="G85" s="874"/>
      <c r="H85" s="671" t="str">
        <f>Datos!D1179</f>
        <v/>
      </c>
      <c r="I85" s="488" t="s">
        <v>1084</v>
      </c>
      <c r="J85" s="492" t="str">
        <f>IF(ISTEXT('1.Datos generales del evento '!K34),'1.Datos generales del evento '!K34,"")</f>
        <v>asistentes</v>
      </c>
      <c r="K85" s="266"/>
      <c r="L85" s="266"/>
      <c r="M85" s="387"/>
      <c r="N85" s="387"/>
      <c r="O85" s="387"/>
      <c r="P85" s="387"/>
      <c r="Q85" s="387"/>
      <c r="R85" s="266"/>
    </row>
    <row r="86" spans="1:18" s="384" customFormat="1" ht="16.8" customHeight="1" x14ac:dyDescent="0.3">
      <c r="A86" s="336"/>
      <c r="B86" s="308"/>
      <c r="C86" s="266"/>
      <c r="D86" s="266"/>
      <c r="E86" s="899"/>
      <c r="F86" s="872"/>
      <c r="G86" s="875"/>
      <c r="H86" s="493"/>
      <c r="I86" s="494"/>
      <c r="J86" s="495"/>
      <c r="K86" s="266"/>
      <c r="L86" s="266"/>
      <c r="M86" s="387"/>
      <c r="N86" s="387"/>
      <c r="O86" s="266"/>
      <c r="P86" s="387"/>
      <c r="Q86" s="387"/>
      <c r="R86" s="266"/>
    </row>
    <row r="87" spans="1:18" s="384" customFormat="1" ht="16.8" customHeight="1" x14ac:dyDescent="0.3">
      <c r="A87" s="336"/>
      <c r="B87" s="308"/>
      <c r="C87" s="266"/>
      <c r="D87" s="266"/>
      <c r="E87" s="266"/>
      <c r="F87" s="396"/>
      <c r="G87" s="397"/>
      <c r="H87" s="398"/>
      <c r="I87" s="398"/>
      <c r="J87" s="387"/>
      <c r="K87" s="312"/>
      <c r="L87" s="312"/>
      <c r="M87" s="266"/>
      <c r="N87" s="266"/>
      <c r="O87" s="266"/>
      <c r="P87" s="266"/>
      <c r="Q87" s="266"/>
      <c r="R87" s="266"/>
    </row>
    <row r="88" spans="1:18" ht="16.8" customHeight="1" x14ac:dyDescent="0.3">
      <c r="A88" s="336"/>
      <c r="K88" s="266"/>
      <c r="L88" s="266"/>
    </row>
    <row r="89" spans="1:18" ht="16.8" customHeight="1" x14ac:dyDescent="0.3">
      <c r="A89" s="336"/>
    </row>
    <row r="90" spans="1:18" ht="16.8" customHeight="1" x14ac:dyDescent="0.3">
      <c r="A90" s="336"/>
    </row>
    <row r="91" spans="1:18" ht="16.8" customHeight="1" x14ac:dyDescent="0.3">
      <c r="A91" s="336"/>
    </row>
    <row r="92" spans="1:18" ht="16.8" customHeight="1" x14ac:dyDescent="0.3">
      <c r="A92" s="336"/>
    </row>
    <row r="93" spans="1:18" ht="16.8" customHeight="1" x14ac:dyDescent="0.3">
      <c r="A93" s="336"/>
    </row>
    <row r="94" spans="1:18" ht="16.8" customHeight="1" x14ac:dyDescent="0.3">
      <c r="A94" s="336"/>
    </row>
    <row r="95" spans="1:18" ht="16.8" customHeight="1" x14ac:dyDescent="0.3">
      <c r="A95" s="336"/>
    </row>
    <row r="96" spans="1:18" ht="16.8" customHeight="1" x14ac:dyDescent="0.3">
      <c r="A96" s="336"/>
    </row>
    <row r="97" spans="1:1" ht="16.8" customHeight="1" x14ac:dyDescent="0.3">
      <c r="A97" s="336"/>
    </row>
    <row r="98" spans="1:1" ht="16.8" customHeight="1" x14ac:dyDescent="0.3">
      <c r="A98" s="336"/>
    </row>
    <row r="99" spans="1:1" ht="16.8" customHeight="1" x14ac:dyDescent="0.3">
      <c r="A99" s="336"/>
    </row>
    <row r="100" spans="1:1" ht="16.8" customHeight="1" x14ac:dyDescent="0.3">
      <c r="A100" s="336"/>
    </row>
    <row r="101" spans="1:1" ht="16.8" customHeight="1" x14ac:dyDescent="0.3">
      <c r="A101" s="336"/>
    </row>
    <row r="102" spans="1:1" ht="16.8" customHeight="1" x14ac:dyDescent="0.3">
      <c r="A102" s="336"/>
    </row>
    <row r="103" spans="1:1" ht="16.8" customHeight="1" x14ac:dyDescent="0.3">
      <c r="A103" s="336"/>
    </row>
    <row r="104" spans="1:1" ht="16.8" customHeight="1" x14ac:dyDescent="0.3">
      <c r="A104" s="336"/>
    </row>
    <row r="105" spans="1:1" ht="16.8" customHeight="1" x14ac:dyDescent="0.3">
      <c r="A105" s="336"/>
    </row>
    <row r="106" spans="1:1" ht="16.8" customHeight="1" x14ac:dyDescent="0.3">
      <c r="A106" s="336"/>
    </row>
    <row r="107" spans="1:1" ht="16.8" customHeight="1" x14ac:dyDescent="0.3">
      <c r="A107" s="336"/>
    </row>
    <row r="108" spans="1:1" ht="16.8" customHeight="1" x14ac:dyDescent="0.3">
      <c r="A108" s="336"/>
    </row>
    <row r="109" spans="1:1" ht="16.8" customHeight="1" x14ac:dyDescent="0.3">
      <c r="A109" s="336"/>
    </row>
    <row r="110" spans="1:1" ht="16.8" customHeight="1" x14ac:dyDescent="0.3">
      <c r="A110" s="336"/>
    </row>
    <row r="111" spans="1:1" ht="16.8" customHeight="1" x14ac:dyDescent="0.3">
      <c r="A111" s="336"/>
    </row>
    <row r="112" spans="1:1" ht="16.8" customHeight="1" x14ac:dyDescent="0.3">
      <c r="A112" s="336"/>
    </row>
    <row r="113" spans="1:1" ht="16.8" customHeight="1" x14ac:dyDescent="0.3">
      <c r="A113" s="336"/>
    </row>
    <row r="114" spans="1:1" ht="16.8" customHeight="1" x14ac:dyDescent="0.3">
      <c r="A114" s="336"/>
    </row>
    <row r="115" spans="1:1" ht="16.8" customHeight="1" x14ac:dyDescent="0.3">
      <c r="A115" s="336"/>
    </row>
    <row r="116" spans="1:1" ht="16.8" customHeight="1" x14ac:dyDescent="0.3">
      <c r="A116" s="336"/>
    </row>
    <row r="117" spans="1:1" ht="16.8" customHeight="1" x14ac:dyDescent="0.3">
      <c r="A117" s="336"/>
    </row>
    <row r="118" spans="1:1" ht="16.8" customHeight="1" x14ac:dyDescent="0.3">
      <c r="A118" s="336"/>
    </row>
    <row r="119" spans="1:1" ht="16.8" customHeight="1" x14ac:dyDescent="0.3">
      <c r="A119" s="336"/>
    </row>
    <row r="120" spans="1:1" ht="16.8" customHeight="1" x14ac:dyDescent="0.3">
      <c r="A120" s="336"/>
    </row>
    <row r="121" spans="1:1" ht="16.8" customHeight="1" x14ac:dyDescent="0.3">
      <c r="A121" s="336"/>
    </row>
    <row r="122" spans="1:1" ht="16.8" customHeight="1" x14ac:dyDescent="0.3">
      <c r="A122" s="336"/>
    </row>
    <row r="123" spans="1:1" ht="16.8" customHeight="1" x14ac:dyDescent="0.3">
      <c r="A123" s="336"/>
    </row>
    <row r="124" spans="1:1" ht="16.8" customHeight="1" x14ac:dyDescent="0.3">
      <c r="A124" s="336"/>
    </row>
    <row r="125" spans="1:1" ht="16.8" customHeight="1" x14ac:dyDescent="0.3">
      <c r="A125" s="336"/>
    </row>
    <row r="126" spans="1:1" ht="16.8" customHeight="1" x14ac:dyDescent="0.3">
      <c r="A126" s="336"/>
    </row>
    <row r="127" spans="1:1" ht="16.8" customHeight="1" x14ac:dyDescent="0.3">
      <c r="A127" s="336"/>
    </row>
    <row r="128" spans="1:1" ht="16.8" customHeight="1" x14ac:dyDescent="0.3">
      <c r="A128" s="336"/>
    </row>
    <row r="129" spans="1:1" ht="16.8" customHeight="1" x14ac:dyDescent="0.3">
      <c r="A129" s="336"/>
    </row>
    <row r="130" spans="1:1" ht="16.8" customHeight="1" x14ac:dyDescent="0.3">
      <c r="A130" s="336"/>
    </row>
    <row r="131" spans="1:1" ht="16.8" customHeight="1" x14ac:dyDescent="0.3">
      <c r="A131" s="336"/>
    </row>
  </sheetData>
  <mergeCells count="31">
    <mergeCell ref="G6:P6"/>
    <mergeCell ref="E3:F4"/>
    <mergeCell ref="G3:P4"/>
    <mergeCell ref="E84:E86"/>
    <mergeCell ref="D82:Q82"/>
    <mergeCell ref="E41:G41"/>
    <mergeCell ref="E79:L79"/>
    <mergeCell ref="E38:G38"/>
    <mergeCell ref="E49:E56"/>
    <mergeCell ref="E39:G39"/>
    <mergeCell ref="E69:E76"/>
    <mergeCell ref="E30:G30"/>
    <mergeCell ref="E36:G36"/>
    <mergeCell ref="E37:G37"/>
    <mergeCell ref="E33:L33"/>
    <mergeCell ref="E42:L42"/>
    <mergeCell ref="C1:T1"/>
    <mergeCell ref="E44:K44"/>
    <mergeCell ref="E80:P80"/>
    <mergeCell ref="F84:F86"/>
    <mergeCell ref="G84:G86"/>
    <mergeCell ref="E16:K16"/>
    <mergeCell ref="F56:G56"/>
    <mergeCell ref="D9:Q9"/>
    <mergeCell ref="E14:F14"/>
    <mergeCell ref="E78:G78"/>
    <mergeCell ref="E58:E67"/>
    <mergeCell ref="F67:G67"/>
    <mergeCell ref="F47:G47"/>
    <mergeCell ref="F76:G76"/>
    <mergeCell ref="E6:F6"/>
  </mergeCells>
  <conditionalFormatting sqref="G3">
    <cfRule type="expression" dxfId="0" priority="1">
      <formula>$G$3=""</formula>
    </cfRule>
  </conditionalFormatting>
  <dataValidations disablePrompts="1" count="1">
    <dataValidation type="list" allowBlank="1" showInputMessage="1" showErrorMessage="1" sqref="E83" xr:uid="{00000000-0002-0000-0900-000000000000}">
      <formula1>$F$47:$F$83</formula1>
    </dataValidation>
  </dataValidations>
  <hyperlinks>
    <hyperlink ref="A4" location="'2. Fase - Materiales'!A1" display="2. Fase: Materiales" xr:uid="{99085EF0-1368-491E-8D21-9B260D22D1D3}"/>
    <hyperlink ref="A5" location="'3. Fase - Montaje'!A1" display="3. Fase: Montaje" xr:uid="{D1E04F33-5DBB-4712-9AE1-6FCECB8EDC76}"/>
    <hyperlink ref="A7" location="'5. Fase - Desmontaje'!A1" display="5. Fase: Desmontaje" xr:uid="{3DD58976-4DA4-41A3-86DF-1AE17CB73C49}"/>
    <hyperlink ref="A6" location="'4. Fase - Celebración'!A1" display="4. Fase: Celebración" xr:uid="{4281C87D-2337-425D-AD1F-AFAA5967550A}"/>
    <hyperlink ref="A8" location="'6. Informe final. Resultados'!A1" display="6. Informe final. Resultados" xr:uid="{60805FA3-CB08-426A-AFA9-B576B8666094}"/>
    <hyperlink ref="A9" location="'7. Factores de emisión'!A1" display="7.Factores de emisión" xr:uid="{1F8EF12D-1425-4439-9390-36AAEADF0C54}"/>
    <hyperlink ref="A10" location="'8. Instrucciones uso'!A1" display="8. Instrucciones de uso" xr:uid="{E5CC547E-B0A5-45FC-B4F6-1DFFFE141556}"/>
    <hyperlink ref="A11" location="'9. Revisiones calculadora'!A1" display="9. Revisiones de la calculadora" xr:uid="{9DFA2B75-D24F-4975-AFDF-B96FA637033B}"/>
    <hyperlink ref="A3" location="'1.Datos generales del evento '!A1" display="1. Datos del evento" xr:uid="{54118AC7-2C01-42C7-9316-558EE89F11ED}"/>
  </hyperlinks>
  <pageMargins left="0.70866141732283472" right="0.70866141732283472" top="0.74803149606299213" bottom="0.74803149606299213" header="0.31496062992125984" footer="0.31496062992125984"/>
  <pageSetup paperSize="9" scale="1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U713"/>
  <sheetViews>
    <sheetView showGridLines="0" showRowColHeaders="0" zoomScale="70" zoomScaleNormal="70" workbookViewId="0">
      <pane xSplit="2" ySplit="1" topLeftCell="C2" activePane="bottomRight" state="frozen"/>
      <selection activeCell="O15" sqref="O15"/>
      <selection pane="topRight" activeCell="O15" sqref="O15"/>
      <selection pane="bottomLeft" activeCell="O15" sqref="O15"/>
      <selection pane="bottomRight" activeCell="C1" sqref="C1:S1"/>
    </sheetView>
  </sheetViews>
  <sheetFormatPr baseColWidth="10" defaultColWidth="11.44140625" defaultRowHeight="13.8" x14ac:dyDescent="0.25"/>
  <cols>
    <col min="1" max="1" width="35.109375" style="420" customWidth="1"/>
    <col min="2" max="2" width="0.5546875" style="440" customWidth="1"/>
    <col min="3" max="3" width="1" style="420" customWidth="1"/>
    <col min="4" max="4" width="2.88671875" style="420" customWidth="1"/>
    <col min="5" max="5" width="28.109375" style="266" customWidth="1"/>
    <col min="6" max="6" width="39.88671875" style="266" customWidth="1"/>
    <col min="7" max="8" width="16.6640625" style="266" customWidth="1"/>
    <col min="9" max="9" width="21.109375" style="266" customWidth="1"/>
    <col min="10" max="10" width="16.5546875" style="266" customWidth="1"/>
    <col min="11" max="14" width="10.6640625" style="266" customWidth="1"/>
    <col min="15" max="15" width="16.6640625" style="266" customWidth="1"/>
    <col min="16" max="53" width="10.6640625" style="266" customWidth="1"/>
    <col min="54" max="54" width="10.109375" style="266" customWidth="1"/>
    <col min="55" max="55" width="23.88671875" style="266" customWidth="1"/>
    <col min="56" max="70" width="9.6640625" style="266" customWidth="1"/>
    <col min="71" max="16384" width="11.44140625" style="266"/>
  </cols>
  <sheetData>
    <row r="1" spans="1:70" ht="36" customHeight="1" x14ac:dyDescent="0.25">
      <c r="A1" s="304"/>
      <c r="C1" s="746" t="s">
        <v>802</v>
      </c>
      <c r="D1" s="746"/>
      <c r="E1" s="746"/>
      <c r="F1" s="746"/>
      <c r="G1" s="746"/>
      <c r="H1" s="746"/>
      <c r="I1" s="746"/>
      <c r="J1" s="746"/>
      <c r="K1" s="746"/>
      <c r="L1" s="746"/>
      <c r="M1" s="746"/>
      <c r="N1" s="746"/>
      <c r="O1" s="746"/>
      <c r="P1" s="746"/>
      <c r="Q1" s="746"/>
      <c r="R1" s="746"/>
      <c r="S1" s="746"/>
      <c r="T1" s="265"/>
      <c r="U1" s="265"/>
      <c r="V1" s="265"/>
    </row>
    <row r="2" spans="1:70" ht="16.8" customHeight="1" x14ac:dyDescent="0.3">
      <c r="A2" s="463"/>
      <c r="B2" s="310"/>
    </row>
    <row r="3" spans="1:70" ht="16.5" customHeight="1" x14ac:dyDescent="0.25">
      <c r="A3" s="306" t="s">
        <v>420</v>
      </c>
      <c r="B3" s="310"/>
      <c r="D3" s="341" t="s">
        <v>334</v>
      </c>
      <c r="E3" s="341"/>
      <c r="F3" s="341"/>
      <c r="G3" s="341"/>
      <c r="H3" s="341"/>
      <c r="I3" s="341"/>
      <c r="J3" s="341"/>
      <c r="K3" s="341"/>
      <c r="L3" s="341"/>
      <c r="M3" s="341"/>
      <c r="N3" s="341"/>
      <c r="O3" s="341"/>
      <c r="P3" s="341"/>
      <c r="Q3" s="341"/>
      <c r="R3" s="341"/>
      <c r="S3" s="341"/>
      <c r="T3" s="341"/>
      <c r="U3" s="341"/>
      <c r="V3" s="341"/>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row>
    <row r="4" spans="1:70" ht="16.5" customHeight="1" x14ac:dyDescent="0.25">
      <c r="A4" s="306" t="s">
        <v>843</v>
      </c>
      <c r="B4" s="31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row>
    <row r="5" spans="1:70" ht="16.5" customHeight="1" x14ac:dyDescent="0.3">
      <c r="A5" s="306" t="s">
        <v>844</v>
      </c>
      <c r="B5" s="310"/>
      <c r="D5" s="421" t="s">
        <v>939</v>
      </c>
      <c r="E5" s="420"/>
      <c r="F5" s="420"/>
      <c r="G5" s="420"/>
      <c r="H5" s="420"/>
      <c r="I5" s="420"/>
      <c r="J5" s="420"/>
      <c r="K5" s="420"/>
      <c r="L5" s="420"/>
      <c r="M5" s="420"/>
      <c r="N5" s="420"/>
      <c r="O5" s="420"/>
      <c r="P5" s="420"/>
      <c r="Q5" s="420"/>
      <c r="R5" s="420"/>
      <c r="S5" s="420"/>
      <c r="T5" s="420"/>
      <c r="U5" s="420"/>
      <c r="V5" s="420"/>
      <c r="W5" s="420"/>
      <c r="X5" s="420"/>
      <c r="Y5" s="420"/>
    </row>
    <row r="6" spans="1:70" ht="16.5" customHeight="1" x14ac:dyDescent="0.25">
      <c r="A6" s="306" t="s">
        <v>845</v>
      </c>
      <c r="B6" s="310"/>
      <c r="E6" s="420"/>
    </row>
    <row r="7" spans="1:70" ht="16.5" customHeight="1" x14ac:dyDescent="0.25">
      <c r="A7" s="306" t="s">
        <v>846</v>
      </c>
      <c r="B7" s="310"/>
      <c r="F7" s="420"/>
      <c r="G7" s="918">
        <v>2024</v>
      </c>
      <c r="H7" s="919"/>
      <c r="I7" s="919"/>
    </row>
    <row r="8" spans="1:70" ht="16.5" customHeight="1" x14ac:dyDescent="0.25">
      <c r="A8" s="306" t="s">
        <v>754</v>
      </c>
      <c r="B8" s="310"/>
      <c r="F8" s="420"/>
      <c r="G8" s="666" t="s">
        <v>208</v>
      </c>
      <c r="H8" s="666" t="s">
        <v>209</v>
      </c>
      <c r="I8" s="666" t="s">
        <v>210</v>
      </c>
    </row>
    <row r="9" spans="1:70" ht="16.5" customHeight="1" x14ac:dyDescent="0.3">
      <c r="A9" s="305" t="s">
        <v>755</v>
      </c>
      <c r="B9" s="310"/>
      <c r="F9" s="667" t="s">
        <v>44</v>
      </c>
      <c r="G9" s="709">
        <v>2.8809999999999998</v>
      </c>
      <c r="H9" s="709">
        <v>0.38900000000000001</v>
      </c>
      <c r="I9" s="709">
        <v>2.3E-2</v>
      </c>
    </row>
    <row r="10" spans="1:70" ht="16.5" customHeight="1" x14ac:dyDescent="0.3">
      <c r="A10" s="306" t="s">
        <v>756</v>
      </c>
      <c r="B10" s="310"/>
      <c r="F10" s="667" t="s">
        <v>81</v>
      </c>
      <c r="G10" s="709">
        <v>2.7210000000000001</v>
      </c>
      <c r="H10" s="709">
        <v>0.36699999999999999</v>
      </c>
      <c r="I10" s="709">
        <v>2.1999999999999999E-2</v>
      </c>
    </row>
    <row r="11" spans="1:70" ht="16.5" customHeight="1" x14ac:dyDescent="0.3">
      <c r="A11" s="306" t="s">
        <v>757</v>
      </c>
      <c r="B11" s="310"/>
      <c r="F11" s="667" t="s">
        <v>200</v>
      </c>
      <c r="G11" s="709">
        <v>0.182</v>
      </c>
      <c r="H11" s="709">
        <v>1.6E-2</v>
      </c>
      <c r="I11" s="709">
        <v>0</v>
      </c>
    </row>
    <row r="12" spans="1:70" ht="16.5" customHeight="1" x14ac:dyDescent="0.3">
      <c r="A12" s="463"/>
      <c r="B12" s="310"/>
      <c r="F12" s="667" t="s">
        <v>127</v>
      </c>
      <c r="G12" s="709">
        <v>3.0169999999999999</v>
      </c>
      <c r="H12" s="709">
        <v>0.39</v>
      </c>
      <c r="I12" s="709">
        <v>1.2E-2</v>
      </c>
    </row>
    <row r="13" spans="1:70" ht="16.5" customHeight="1" x14ac:dyDescent="0.3">
      <c r="A13" s="336"/>
      <c r="B13" s="310"/>
      <c r="F13" s="667" t="s">
        <v>75</v>
      </c>
      <c r="G13" s="709">
        <v>1.5409999999999999</v>
      </c>
      <c r="H13" s="709">
        <v>0.122</v>
      </c>
      <c r="I13" s="709">
        <v>2E-3</v>
      </c>
    </row>
    <row r="14" spans="1:70" ht="16.5" customHeight="1" x14ac:dyDescent="0.3">
      <c r="A14" s="336"/>
      <c r="B14" s="310"/>
      <c r="F14" s="667" t="s">
        <v>147</v>
      </c>
      <c r="G14" s="709">
        <v>2.4849999999999999</v>
      </c>
      <c r="H14" s="709">
        <v>0.34599999999999997</v>
      </c>
      <c r="I14" s="709">
        <v>2.1000000000000001E-2</v>
      </c>
    </row>
    <row r="15" spans="1:70" ht="16.5" customHeight="1" x14ac:dyDescent="0.3">
      <c r="A15" s="336"/>
      <c r="B15" s="310"/>
      <c r="F15" s="667" t="s">
        <v>89</v>
      </c>
      <c r="G15" s="709">
        <v>2.9660000000000002</v>
      </c>
      <c r="H15" s="710" t="s">
        <v>31</v>
      </c>
      <c r="I15" s="710" t="s">
        <v>31</v>
      </c>
    </row>
    <row r="16" spans="1:70" ht="16.5" customHeight="1" x14ac:dyDescent="0.3">
      <c r="A16" s="336"/>
      <c r="B16" s="310"/>
      <c r="F16" s="667" t="s">
        <v>1</v>
      </c>
      <c r="G16" s="709">
        <v>2.996</v>
      </c>
      <c r="H16" s="710" t="s">
        <v>31</v>
      </c>
      <c r="I16" s="710" t="s">
        <v>31</v>
      </c>
    </row>
    <row r="17" spans="1:51" ht="16.5" customHeight="1" x14ac:dyDescent="0.3">
      <c r="A17" s="336"/>
      <c r="B17" s="310"/>
      <c r="F17" s="667" t="s">
        <v>196</v>
      </c>
      <c r="G17" s="709">
        <v>0.878</v>
      </c>
      <c r="H17" s="709">
        <v>9.9000000000000005E-2</v>
      </c>
      <c r="I17" s="709">
        <v>2E-3</v>
      </c>
    </row>
    <row r="18" spans="1:51" ht="16.5" customHeight="1" x14ac:dyDescent="0.3">
      <c r="A18" s="336"/>
      <c r="B18" s="310"/>
      <c r="F18" s="667" t="s">
        <v>333</v>
      </c>
      <c r="G18" s="709">
        <v>0</v>
      </c>
      <c r="H18" s="709">
        <v>2.5000000000000001E-2</v>
      </c>
      <c r="I18" s="709">
        <v>3.0000000000000001E-3</v>
      </c>
    </row>
    <row r="19" spans="1:51" ht="16.5" customHeight="1" x14ac:dyDescent="0.3">
      <c r="A19" s="336"/>
      <c r="B19" s="310"/>
      <c r="F19" s="667" t="s">
        <v>201</v>
      </c>
      <c r="G19" s="709">
        <v>0</v>
      </c>
      <c r="H19" s="709">
        <v>4.3319999999999999</v>
      </c>
      <c r="I19" s="709">
        <v>5.8000000000000003E-2</v>
      </c>
    </row>
    <row r="20" spans="1:51" ht="16.5" customHeight="1" x14ac:dyDescent="0.3">
      <c r="A20" s="336"/>
      <c r="B20" s="310"/>
      <c r="F20" s="667" t="s">
        <v>202</v>
      </c>
      <c r="G20" s="709">
        <v>0</v>
      </c>
      <c r="H20" s="709">
        <v>5.4240000000000004</v>
      </c>
      <c r="I20" s="709">
        <v>7.1999999999999995E-2</v>
      </c>
    </row>
    <row r="21" spans="1:51" ht="16.5" customHeight="1" x14ac:dyDescent="0.3">
      <c r="A21" s="336"/>
      <c r="B21" s="310"/>
      <c r="F21" s="667" t="s">
        <v>406</v>
      </c>
      <c r="G21" s="709">
        <v>0</v>
      </c>
      <c r="H21" s="709">
        <v>4.5330000000000004</v>
      </c>
      <c r="I21" s="709">
        <v>0.06</v>
      </c>
    </row>
    <row r="22" spans="1:51" ht="16.5" customHeight="1" x14ac:dyDescent="0.3">
      <c r="A22" s="336"/>
      <c r="B22" s="310"/>
      <c r="F22" s="667" t="s">
        <v>405</v>
      </c>
      <c r="G22" s="709">
        <v>0</v>
      </c>
      <c r="H22" s="709">
        <v>4.7489999999999997</v>
      </c>
      <c r="I22" s="709">
        <v>6.3E-2</v>
      </c>
    </row>
    <row r="23" spans="1:51" ht="16.5" customHeight="1" x14ac:dyDescent="0.3">
      <c r="A23" s="336"/>
      <c r="B23" s="310"/>
      <c r="F23" s="667" t="s">
        <v>404</v>
      </c>
      <c r="G23" s="709">
        <v>0</v>
      </c>
      <c r="H23" s="709">
        <v>4.665</v>
      </c>
      <c r="I23" s="709">
        <v>6.2E-2</v>
      </c>
    </row>
    <row r="24" spans="1:51" ht="16.5" customHeight="1" x14ac:dyDescent="0.3">
      <c r="A24" s="336"/>
      <c r="B24" s="310"/>
      <c r="F24" s="667" t="s">
        <v>403</v>
      </c>
      <c r="G24" s="709">
        <v>0</v>
      </c>
      <c r="H24" s="709">
        <v>4.8479999999999999</v>
      </c>
      <c r="I24" s="709">
        <v>6.5000000000000002E-2</v>
      </c>
    </row>
    <row r="25" spans="1:51" ht="16.5" customHeight="1" x14ac:dyDescent="0.3">
      <c r="A25" s="336"/>
      <c r="B25" s="310"/>
      <c r="F25" s="667" t="s">
        <v>402</v>
      </c>
      <c r="G25" s="709">
        <v>0</v>
      </c>
      <c r="H25" s="709">
        <v>6.2779999999999996</v>
      </c>
      <c r="I25" s="709">
        <v>3.1E-2</v>
      </c>
    </row>
    <row r="26" spans="1:51" ht="16.5" customHeight="1" x14ac:dyDescent="0.3">
      <c r="A26" s="336"/>
      <c r="B26" s="310"/>
      <c r="F26" s="667" t="s">
        <v>45</v>
      </c>
      <c r="G26" s="709">
        <v>3.169</v>
      </c>
      <c r="H26" s="709">
        <v>0.32500000000000001</v>
      </c>
      <c r="I26" s="709">
        <v>0.02</v>
      </c>
    </row>
    <row r="27" spans="1:51" ht="16.5" customHeight="1" x14ac:dyDescent="0.3">
      <c r="A27" s="336"/>
      <c r="B27" s="310"/>
      <c r="F27" s="667" t="s">
        <v>197</v>
      </c>
      <c r="G27" s="709">
        <v>3.0169999999999999</v>
      </c>
      <c r="H27" s="709">
        <v>0.28199999999999997</v>
      </c>
      <c r="I27" s="709">
        <v>4.2000000000000003E-2</v>
      </c>
    </row>
    <row r="28" spans="1:51" ht="16.5" customHeight="1" x14ac:dyDescent="0.3">
      <c r="A28" s="336"/>
      <c r="B28" s="310"/>
      <c r="F28" s="667" t="s">
        <v>198</v>
      </c>
      <c r="G28" s="709">
        <v>3.117</v>
      </c>
      <c r="H28" s="709">
        <v>0.30299999999999999</v>
      </c>
      <c r="I28" s="709">
        <v>4.5999999999999999E-2</v>
      </c>
    </row>
    <row r="29" spans="1:51" ht="16.5" customHeight="1" x14ac:dyDescent="0.3">
      <c r="A29" s="336"/>
      <c r="B29" s="310"/>
      <c r="F29" s="667" t="s">
        <v>199</v>
      </c>
      <c r="G29" s="709">
        <v>1.331</v>
      </c>
      <c r="H29" s="709">
        <v>0.13400000000000001</v>
      </c>
      <c r="I29" s="709">
        <v>0.02</v>
      </c>
      <c r="AU29" s="420"/>
      <c r="AV29" s="420"/>
      <c r="AW29" s="420"/>
      <c r="AX29" s="420"/>
      <c r="AY29" s="420"/>
    </row>
    <row r="30" spans="1:51" ht="16.5" customHeight="1" x14ac:dyDescent="0.3">
      <c r="A30" s="336"/>
      <c r="B30" s="310"/>
      <c r="F30" s="667" t="s">
        <v>63</v>
      </c>
      <c r="G30" s="709">
        <v>2.5009999999999999</v>
      </c>
      <c r="H30" s="709">
        <v>0.36199999999999999</v>
      </c>
      <c r="I30" s="709">
        <v>2.1999999999999999E-2</v>
      </c>
      <c r="AU30" s="420"/>
      <c r="AV30" s="420"/>
      <c r="AW30" s="420"/>
      <c r="AX30" s="420"/>
      <c r="AY30" s="420"/>
    </row>
    <row r="31" spans="1:51" ht="16.5" customHeight="1" x14ac:dyDescent="0.3">
      <c r="A31" s="336"/>
      <c r="B31" s="310"/>
      <c r="F31" s="667" t="s">
        <v>46</v>
      </c>
      <c r="G31" s="709">
        <v>2.4249999999999998</v>
      </c>
      <c r="H31" s="709">
        <v>0.36199999999999999</v>
      </c>
      <c r="I31" s="709">
        <v>2.1999999999999999E-2</v>
      </c>
      <c r="AU31" s="420"/>
      <c r="AV31" s="420"/>
      <c r="AW31" s="420"/>
      <c r="AX31" s="420"/>
      <c r="AY31" s="420"/>
    </row>
    <row r="32" spans="1:51" ht="16.5" customHeight="1" x14ac:dyDescent="0.3">
      <c r="A32" s="336"/>
      <c r="B32" s="310"/>
      <c r="F32" s="667" t="s">
        <v>77</v>
      </c>
      <c r="G32" s="709">
        <v>2.1709999999999998</v>
      </c>
      <c r="H32" s="709">
        <v>0.36199999999999999</v>
      </c>
      <c r="I32" s="709">
        <v>2.1999999999999999E-2</v>
      </c>
      <c r="AU32" s="420"/>
      <c r="AV32" s="420"/>
      <c r="AW32" s="420"/>
      <c r="AX32" s="420"/>
      <c r="AY32" s="420"/>
    </row>
    <row r="33" spans="1:53" ht="16.5" customHeight="1" x14ac:dyDescent="0.3">
      <c r="A33" s="336"/>
      <c r="B33" s="310"/>
      <c r="F33" s="667" t="s">
        <v>78</v>
      </c>
      <c r="G33" s="709">
        <v>1.9159999999999999</v>
      </c>
      <c r="H33" s="709">
        <v>0.36199999999999999</v>
      </c>
      <c r="I33" s="709">
        <v>2.1999999999999999E-2</v>
      </c>
      <c r="AU33" s="420"/>
      <c r="AV33" s="420"/>
      <c r="AW33" s="420"/>
      <c r="AX33" s="420"/>
      <c r="AY33" s="420"/>
    </row>
    <row r="34" spans="1:53" ht="16.5" customHeight="1" x14ac:dyDescent="0.3">
      <c r="A34" s="336"/>
      <c r="B34" s="310"/>
      <c r="F34" s="667" t="s">
        <v>79</v>
      </c>
      <c r="G34" s="709">
        <v>0.13600000000000001</v>
      </c>
      <c r="H34" s="709">
        <v>0.36199999999999999</v>
      </c>
      <c r="I34" s="709">
        <v>2.1999999999999999E-2</v>
      </c>
      <c r="AU34" s="420"/>
      <c r="AV34" s="420"/>
      <c r="AW34" s="420"/>
      <c r="AX34" s="420"/>
      <c r="AY34" s="420"/>
    </row>
    <row r="35" spans="1:53" ht="16.5" customHeight="1" x14ac:dyDescent="0.3">
      <c r="A35" s="336"/>
      <c r="B35" s="310"/>
      <c r="F35" s="667" t="s">
        <v>76</v>
      </c>
      <c r="G35" s="709">
        <v>2.0649999999999999</v>
      </c>
      <c r="H35" s="709">
        <v>0.314</v>
      </c>
      <c r="I35" s="709">
        <v>1.9E-2</v>
      </c>
      <c r="AU35" s="420"/>
      <c r="AV35" s="420"/>
      <c r="AW35" s="420"/>
      <c r="AX35" s="420"/>
      <c r="AY35" s="420"/>
    </row>
    <row r="36" spans="1:53" ht="16.5" customHeight="1" x14ac:dyDescent="0.3">
      <c r="A36" s="336"/>
      <c r="B36" s="310"/>
      <c r="F36" s="667" t="s">
        <v>7</v>
      </c>
      <c r="G36" s="709">
        <v>1.9570000000000001</v>
      </c>
      <c r="H36" s="709">
        <v>0.314</v>
      </c>
      <c r="I36" s="709">
        <v>1.9E-2</v>
      </c>
      <c r="AU36" s="420"/>
      <c r="AV36" s="420"/>
      <c r="AW36" s="420"/>
      <c r="AX36" s="420"/>
      <c r="AY36" s="420"/>
    </row>
    <row r="37" spans="1:53" ht="16.5" customHeight="1" x14ac:dyDescent="0.3">
      <c r="A37" s="336"/>
      <c r="B37" s="310"/>
      <c r="F37" s="667" t="s">
        <v>8</v>
      </c>
      <c r="G37" s="709">
        <v>0.32600000000000001</v>
      </c>
      <c r="H37" s="709">
        <v>0.314</v>
      </c>
      <c r="I37" s="709">
        <v>1.9E-2</v>
      </c>
      <c r="AU37" s="420"/>
      <c r="AV37" s="420"/>
      <c r="AW37" s="420"/>
      <c r="AX37" s="420"/>
      <c r="AY37" s="420"/>
    </row>
    <row r="38" spans="1:53" ht="16.5" customHeight="1" x14ac:dyDescent="0.3">
      <c r="A38" s="336"/>
      <c r="B38" s="310"/>
      <c r="F38" s="667" t="s">
        <v>82</v>
      </c>
      <c r="G38" s="709">
        <v>0</v>
      </c>
      <c r="H38" s="709">
        <v>0.314</v>
      </c>
      <c r="I38" s="709">
        <v>1.9E-2</v>
      </c>
      <c r="AU38" s="420"/>
      <c r="AV38" s="420"/>
      <c r="AW38" s="420"/>
      <c r="AX38" s="420"/>
      <c r="AY38" s="420"/>
    </row>
    <row r="39" spans="1:53" ht="16.5" customHeight="1" x14ac:dyDescent="0.25">
      <c r="A39" s="336"/>
      <c r="B39" s="310"/>
      <c r="E39" s="420"/>
      <c r="F39" s="420"/>
      <c r="G39" s="420"/>
      <c r="H39" s="420"/>
      <c r="I39" s="420"/>
      <c r="J39" s="420"/>
      <c r="K39" s="420"/>
      <c r="L39" s="420"/>
      <c r="M39" s="420"/>
      <c r="N39" s="420"/>
      <c r="AW39" s="420"/>
      <c r="AX39" s="420"/>
      <c r="AY39" s="420"/>
      <c r="AZ39" s="420"/>
      <c r="BA39" s="420"/>
    </row>
    <row r="40" spans="1:53" ht="16.5" customHeight="1" x14ac:dyDescent="0.25">
      <c r="A40" s="336"/>
      <c r="B40" s="310"/>
      <c r="D40" s="423"/>
      <c r="E40" s="422" t="s">
        <v>148</v>
      </c>
      <c r="AW40" s="420"/>
      <c r="AX40" s="420"/>
      <c r="AY40" s="420"/>
      <c r="AZ40" s="420"/>
      <c r="BA40" s="420"/>
    </row>
    <row r="41" spans="1:53" ht="16.5" customHeight="1" x14ac:dyDescent="0.25">
      <c r="A41" s="336"/>
      <c r="B41" s="310"/>
      <c r="D41" s="266"/>
      <c r="E41" s="499" t="s">
        <v>940</v>
      </c>
      <c r="AW41" s="420"/>
      <c r="AX41" s="420"/>
      <c r="AY41" s="420"/>
      <c r="AZ41" s="420"/>
      <c r="BA41" s="420"/>
    </row>
    <row r="42" spans="1:53" ht="16.5" customHeight="1" x14ac:dyDescent="0.3">
      <c r="A42" s="336"/>
      <c r="B42" s="310"/>
      <c r="D42" s="423"/>
      <c r="E42" s="735" t="s">
        <v>1199</v>
      </c>
    </row>
    <row r="43" spans="1:53" ht="16.5" customHeight="1" x14ac:dyDescent="0.25">
      <c r="A43" s="336"/>
      <c r="B43" s="310"/>
      <c r="D43" s="266"/>
    </row>
    <row r="44" spans="1:53" ht="16.5" customHeight="1" x14ac:dyDescent="0.25">
      <c r="A44" s="336"/>
      <c r="B44" s="310"/>
      <c r="D44" s="341" t="s">
        <v>207</v>
      </c>
      <c r="E44" s="341"/>
      <c r="F44" s="341"/>
      <c r="G44" s="341"/>
      <c r="H44" s="341"/>
      <c r="I44" s="341"/>
      <c r="J44" s="341"/>
      <c r="K44" s="341"/>
      <c r="L44" s="341"/>
      <c r="M44" s="341"/>
      <c r="N44" s="341"/>
      <c r="O44" s="341"/>
      <c r="P44" s="341"/>
      <c r="Q44" s="341"/>
      <c r="R44" s="341"/>
      <c r="S44" s="341"/>
      <c r="T44" s="341"/>
      <c r="U44" s="341"/>
      <c r="V44" s="341"/>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row>
    <row r="45" spans="1:53" ht="16.5" customHeight="1" x14ac:dyDescent="0.25">
      <c r="A45" s="336"/>
      <c r="B45" s="310"/>
      <c r="E45" s="420"/>
      <c r="F45" s="420"/>
      <c r="G45" s="420"/>
      <c r="H45" s="420"/>
      <c r="I45" s="420"/>
      <c r="J45" s="420"/>
      <c r="K45" s="420"/>
      <c r="L45" s="420"/>
      <c r="M45" s="420"/>
      <c r="N45" s="420"/>
      <c r="O45" s="420"/>
      <c r="P45" s="420"/>
      <c r="Q45" s="420"/>
      <c r="R45" s="420"/>
      <c r="S45" s="420"/>
      <c r="T45" s="420"/>
      <c r="U45" s="420"/>
      <c r="V45" s="420"/>
      <c r="W45" s="420"/>
      <c r="X45" s="420"/>
      <c r="Y45" s="420"/>
      <c r="Z45" s="420"/>
    </row>
    <row r="46" spans="1:53" ht="16.5" customHeight="1" x14ac:dyDescent="0.35">
      <c r="A46" s="336"/>
      <c r="B46" s="310"/>
      <c r="E46" s="424" t="s">
        <v>206</v>
      </c>
      <c r="F46" s="420"/>
      <c r="G46" s="420"/>
      <c r="H46" s="420"/>
      <c r="I46" s="420"/>
      <c r="J46" s="420"/>
      <c r="K46" s="420"/>
      <c r="L46" s="420"/>
      <c r="M46" s="420"/>
      <c r="N46" s="420"/>
      <c r="O46" s="420"/>
      <c r="P46" s="420"/>
      <c r="Q46" s="420"/>
      <c r="R46" s="420"/>
      <c r="S46" s="420"/>
      <c r="T46" s="420"/>
      <c r="U46" s="420"/>
      <c r="V46" s="420"/>
      <c r="W46" s="420"/>
      <c r="X46" s="420"/>
      <c r="Y46" s="420"/>
      <c r="Z46" s="420"/>
    </row>
    <row r="47" spans="1:53" ht="16.5" customHeight="1" x14ac:dyDescent="0.35">
      <c r="A47" s="336"/>
      <c r="B47" s="310"/>
      <c r="E47" s="424"/>
      <c r="F47" s="420"/>
      <c r="G47" s="420"/>
      <c r="H47" s="420"/>
      <c r="I47" s="420"/>
      <c r="J47" s="420"/>
      <c r="K47" s="420"/>
      <c r="L47" s="420"/>
      <c r="M47" s="420"/>
      <c r="N47" s="420"/>
      <c r="O47" s="420"/>
      <c r="P47" s="420"/>
      <c r="Q47" s="420"/>
      <c r="R47" s="420"/>
      <c r="S47" s="420"/>
      <c r="T47" s="420"/>
      <c r="U47" s="420"/>
      <c r="V47" s="420"/>
      <c r="W47" s="420"/>
      <c r="X47" s="420"/>
      <c r="Y47" s="420"/>
      <c r="Z47" s="420"/>
    </row>
    <row r="48" spans="1:53" ht="16.5" customHeight="1" x14ac:dyDescent="0.25">
      <c r="A48" s="336"/>
      <c r="B48" s="310"/>
      <c r="F48" s="420"/>
      <c r="G48" s="918">
        <v>2024</v>
      </c>
      <c r="H48" s="919"/>
      <c r="I48" s="919"/>
      <c r="J48" s="420"/>
      <c r="K48" s="420"/>
      <c r="L48" s="420"/>
      <c r="M48" s="420"/>
      <c r="N48" s="420"/>
      <c r="O48" s="420"/>
      <c r="P48" s="420"/>
      <c r="Q48" s="420"/>
      <c r="R48" s="420"/>
      <c r="S48" s="420"/>
      <c r="T48" s="420"/>
      <c r="U48" s="420"/>
      <c r="V48" s="420"/>
      <c r="W48" s="420"/>
      <c r="X48" s="420"/>
      <c r="Y48" s="420"/>
    </row>
    <row r="49" spans="1:9" ht="16.5" customHeight="1" x14ac:dyDescent="0.35">
      <c r="A49" s="336"/>
      <c r="B49" s="310"/>
      <c r="E49" s="424"/>
      <c r="F49" s="420"/>
      <c r="G49" s="442" t="s">
        <v>208</v>
      </c>
      <c r="H49" s="442" t="s">
        <v>209</v>
      </c>
      <c r="I49" s="442" t="s">
        <v>210</v>
      </c>
    </row>
    <row r="50" spans="1:9" ht="16.5" customHeight="1" x14ac:dyDescent="0.3">
      <c r="A50" s="336"/>
      <c r="B50" s="310"/>
      <c r="E50" s="920" t="s">
        <v>1200</v>
      </c>
      <c r="F50" s="667" t="s">
        <v>326</v>
      </c>
      <c r="G50" s="709" t="s">
        <v>31</v>
      </c>
      <c r="H50" s="709" t="s">
        <v>31</v>
      </c>
      <c r="I50" s="709" t="s">
        <v>31</v>
      </c>
    </row>
    <row r="51" spans="1:9" ht="16.5" customHeight="1" x14ac:dyDescent="0.3">
      <c r="A51" s="336"/>
      <c r="B51" s="310"/>
      <c r="E51" s="921"/>
      <c r="F51" s="667" t="s">
        <v>327</v>
      </c>
      <c r="G51" s="709" t="s">
        <v>31</v>
      </c>
      <c r="H51" s="709" t="s">
        <v>31</v>
      </c>
      <c r="I51" s="709" t="s">
        <v>31</v>
      </c>
    </row>
    <row r="52" spans="1:9" ht="16.5" customHeight="1" x14ac:dyDescent="0.3">
      <c r="A52" s="336"/>
      <c r="B52" s="310"/>
      <c r="E52" s="921"/>
      <c r="F52" s="667" t="s">
        <v>989</v>
      </c>
      <c r="G52" s="709" t="s">
        <v>31</v>
      </c>
      <c r="H52" s="709" t="s">
        <v>31</v>
      </c>
      <c r="I52" s="709" t="s">
        <v>31</v>
      </c>
    </row>
    <row r="53" spans="1:9" ht="16.5" customHeight="1" x14ac:dyDescent="0.3">
      <c r="A53" s="336"/>
      <c r="B53" s="310"/>
      <c r="E53" s="921"/>
      <c r="F53" s="667" t="s">
        <v>990</v>
      </c>
      <c r="G53" s="709" t="s">
        <v>31</v>
      </c>
      <c r="H53" s="709" t="s">
        <v>31</v>
      </c>
      <c r="I53" s="709" t="s">
        <v>31</v>
      </c>
    </row>
    <row r="54" spans="1:9" ht="16.5" customHeight="1" x14ac:dyDescent="0.3">
      <c r="A54" s="336"/>
      <c r="B54" s="310"/>
      <c r="E54" s="922"/>
      <c r="F54" s="667" t="s">
        <v>991</v>
      </c>
      <c r="G54" s="709" t="s">
        <v>31</v>
      </c>
      <c r="H54" s="709" t="s">
        <v>31</v>
      </c>
      <c r="I54" s="709" t="s">
        <v>31</v>
      </c>
    </row>
    <row r="55" spans="1:9" ht="16.5" customHeight="1" x14ac:dyDescent="0.3">
      <c r="A55" s="336"/>
      <c r="B55" s="310"/>
      <c r="E55" s="736" t="s">
        <v>1201</v>
      </c>
      <c r="F55" s="667" t="s">
        <v>326</v>
      </c>
      <c r="G55" s="709">
        <v>2.2370000000000001</v>
      </c>
      <c r="H55" s="709">
        <v>0.22600000000000001</v>
      </c>
      <c r="I55" s="709">
        <v>2.1999999999999999E-2</v>
      </c>
    </row>
    <row r="56" spans="1:9" ht="16.5" customHeight="1" x14ac:dyDescent="0.3">
      <c r="A56" s="336"/>
      <c r="B56" s="310"/>
      <c r="E56" s="737"/>
      <c r="F56" s="667" t="s">
        <v>327</v>
      </c>
      <c r="G56" s="709">
        <v>2.2349999999999999</v>
      </c>
      <c r="H56" s="709">
        <v>0.18099999999999999</v>
      </c>
      <c r="I56" s="709">
        <v>2.1000000000000001E-2</v>
      </c>
    </row>
    <row r="57" spans="1:9" ht="16.5" customHeight="1" x14ac:dyDescent="0.3">
      <c r="A57" s="336"/>
      <c r="B57" s="310"/>
      <c r="E57" s="737"/>
      <c r="F57" s="667" t="s">
        <v>989</v>
      </c>
      <c r="G57" s="709">
        <v>2.2349999999999999</v>
      </c>
      <c r="H57" s="709">
        <v>0.47</v>
      </c>
      <c r="I57" s="709">
        <v>0.02</v>
      </c>
    </row>
    <row r="58" spans="1:9" ht="16.5" customHeight="1" x14ac:dyDescent="0.3">
      <c r="A58" s="336"/>
      <c r="B58" s="310"/>
      <c r="E58" s="737"/>
      <c r="F58" s="667" t="s">
        <v>990</v>
      </c>
      <c r="G58" s="709">
        <v>2.27</v>
      </c>
      <c r="H58" s="709">
        <v>0.98099999999999998</v>
      </c>
      <c r="I58" s="709">
        <v>0.04</v>
      </c>
    </row>
    <row r="59" spans="1:9" ht="16.5" customHeight="1" x14ac:dyDescent="0.3">
      <c r="A59" s="336"/>
      <c r="B59" s="310"/>
      <c r="E59" s="738"/>
      <c r="F59" s="667" t="s">
        <v>991</v>
      </c>
      <c r="G59" s="709">
        <v>2.27</v>
      </c>
      <c r="H59" s="709">
        <v>1.911</v>
      </c>
      <c r="I59" s="709">
        <v>4.7E-2</v>
      </c>
    </row>
    <row r="60" spans="1:9" ht="16.5" customHeight="1" x14ac:dyDescent="0.3">
      <c r="A60" s="336"/>
      <c r="B60" s="310"/>
      <c r="E60" s="736" t="s">
        <v>1202</v>
      </c>
      <c r="F60" s="667" t="s">
        <v>326</v>
      </c>
      <c r="G60" s="709">
        <v>2.1190000000000002</v>
      </c>
      <c r="H60" s="709">
        <v>0.22600000000000001</v>
      </c>
      <c r="I60" s="709">
        <v>2.1999999999999999E-2</v>
      </c>
    </row>
    <row r="61" spans="1:9" ht="16.5" customHeight="1" x14ac:dyDescent="0.3">
      <c r="A61" s="336"/>
      <c r="B61" s="310"/>
      <c r="E61" s="737"/>
      <c r="F61" s="667" t="s">
        <v>327</v>
      </c>
      <c r="G61" s="709">
        <v>2.117</v>
      </c>
      <c r="H61" s="709">
        <v>0.18099999999999999</v>
      </c>
      <c r="I61" s="709">
        <v>2.1000000000000001E-2</v>
      </c>
    </row>
    <row r="62" spans="1:9" ht="16.5" customHeight="1" x14ac:dyDescent="0.3">
      <c r="A62" s="336"/>
      <c r="B62" s="310"/>
      <c r="E62" s="737"/>
      <c r="F62" s="667" t="s">
        <v>989</v>
      </c>
      <c r="G62" s="709">
        <v>2.117</v>
      </c>
      <c r="H62" s="709">
        <v>0.47</v>
      </c>
      <c r="I62" s="709">
        <v>0.02</v>
      </c>
    </row>
    <row r="63" spans="1:9" ht="16.5" customHeight="1" x14ac:dyDescent="0.3">
      <c r="A63" s="336"/>
      <c r="B63" s="310"/>
      <c r="E63" s="737"/>
      <c r="F63" s="667" t="s">
        <v>990</v>
      </c>
      <c r="G63" s="709">
        <v>2.153</v>
      </c>
      <c r="H63" s="709">
        <v>0.98099999999999998</v>
      </c>
      <c r="I63" s="709">
        <v>0.04</v>
      </c>
    </row>
    <row r="64" spans="1:9" ht="16.5" customHeight="1" x14ac:dyDescent="0.3">
      <c r="A64" s="336"/>
      <c r="B64" s="310"/>
      <c r="E64" s="738"/>
      <c r="F64" s="667" t="s">
        <v>991</v>
      </c>
      <c r="G64" s="709">
        <v>2.153</v>
      </c>
      <c r="H64" s="709">
        <v>1.911</v>
      </c>
      <c r="I64" s="709">
        <v>4.7E-2</v>
      </c>
    </row>
    <row r="65" spans="1:9" ht="16.5" customHeight="1" x14ac:dyDescent="0.3">
      <c r="A65" s="336"/>
      <c r="B65" s="310"/>
      <c r="E65" s="736" t="s">
        <v>1203</v>
      </c>
      <c r="F65" s="667" t="s">
        <v>326</v>
      </c>
      <c r="G65" s="709">
        <v>0.35899999999999999</v>
      </c>
      <c r="H65" s="709">
        <v>0.22600000000000001</v>
      </c>
      <c r="I65" s="709">
        <v>2.1999999999999999E-2</v>
      </c>
    </row>
    <row r="66" spans="1:9" ht="16.5" customHeight="1" x14ac:dyDescent="0.3">
      <c r="A66" s="336"/>
      <c r="B66" s="310"/>
      <c r="E66" s="737"/>
      <c r="F66" s="667" t="s">
        <v>327</v>
      </c>
      <c r="G66" s="709">
        <v>0.35699999999999998</v>
      </c>
      <c r="H66" s="709">
        <v>0.18099999999999999</v>
      </c>
      <c r="I66" s="709">
        <v>2.1000000000000001E-2</v>
      </c>
    </row>
    <row r="67" spans="1:9" ht="16.5" customHeight="1" x14ac:dyDescent="0.3">
      <c r="A67" s="336"/>
      <c r="B67" s="310"/>
      <c r="E67" s="737"/>
      <c r="F67" s="667" t="s">
        <v>989</v>
      </c>
      <c r="G67" s="709">
        <v>0.35699999999999998</v>
      </c>
      <c r="H67" s="709">
        <v>0.47</v>
      </c>
      <c r="I67" s="709">
        <v>0.02</v>
      </c>
    </row>
    <row r="68" spans="1:9" ht="16.5" customHeight="1" x14ac:dyDescent="0.3">
      <c r="A68" s="336"/>
      <c r="B68" s="310"/>
      <c r="E68" s="737"/>
      <c r="F68" s="667" t="s">
        <v>990</v>
      </c>
      <c r="G68" s="709">
        <v>0.39200000000000002</v>
      </c>
      <c r="H68" s="709">
        <v>0.98099999999999998</v>
      </c>
      <c r="I68" s="709">
        <v>0.04</v>
      </c>
    </row>
    <row r="69" spans="1:9" ht="16.5" customHeight="1" x14ac:dyDescent="0.3">
      <c r="A69" s="336"/>
      <c r="B69" s="310"/>
      <c r="E69" s="738"/>
      <c r="F69" s="667" t="s">
        <v>991</v>
      </c>
      <c r="G69" s="709">
        <v>0.39200000000000002</v>
      </c>
      <c r="H69" s="709">
        <v>1.911</v>
      </c>
      <c r="I69" s="709">
        <v>4.7E-2</v>
      </c>
    </row>
    <row r="70" spans="1:9" ht="16.5" customHeight="1" x14ac:dyDescent="0.3">
      <c r="A70" s="336"/>
      <c r="B70" s="310"/>
      <c r="E70" s="736" t="s">
        <v>1204</v>
      </c>
      <c r="F70" s="667" t="s">
        <v>326</v>
      </c>
      <c r="G70" s="709">
        <v>7.0000000000000001E-3</v>
      </c>
      <c r="H70" s="709">
        <v>0.22600000000000001</v>
      </c>
      <c r="I70" s="709">
        <v>2.1999999999999999E-2</v>
      </c>
    </row>
    <row r="71" spans="1:9" ht="16.5" customHeight="1" x14ac:dyDescent="0.3">
      <c r="A71" s="336"/>
      <c r="B71" s="310"/>
      <c r="E71" s="737"/>
      <c r="F71" s="667" t="s">
        <v>327</v>
      </c>
      <c r="G71" s="709">
        <v>5.0000000000000001E-3</v>
      </c>
      <c r="H71" s="709">
        <v>0.18099999999999999</v>
      </c>
      <c r="I71" s="709">
        <v>2.1000000000000001E-2</v>
      </c>
    </row>
    <row r="72" spans="1:9" ht="16.5" customHeight="1" x14ac:dyDescent="0.3">
      <c r="A72" s="336"/>
      <c r="B72" s="310"/>
      <c r="E72" s="737"/>
      <c r="F72" s="667" t="s">
        <v>989</v>
      </c>
      <c r="G72" s="709">
        <v>5.0000000000000001E-3</v>
      </c>
      <c r="H72" s="709">
        <v>0.47</v>
      </c>
      <c r="I72" s="709">
        <v>0.02</v>
      </c>
    </row>
    <row r="73" spans="1:9" ht="16.5" customHeight="1" x14ac:dyDescent="0.3">
      <c r="A73" s="336"/>
      <c r="B73" s="310"/>
      <c r="E73" s="737"/>
      <c r="F73" s="667" t="s">
        <v>990</v>
      </c>
      <c r="G73" s="709">
        <v>0.04</v>
      </c>
      <c r="H73" s="709">
        <v>0.98099999999999998</v>
      </c>
      <c r="I73" s="709">
        <v>0.04</v>
      </c>
    </row>
    <row r="74" spans="1:9" ht="16.5" customHeight="1" x14ac:dyDescent="0.3">
      <c r="A74" s="336"/>
      <c r="B74" s="310"/>
      <c r="E74" s="738"/>
      <c r="F74" s="667" t="s">
        <v>991</v>
      </c>
      <c r="G74" s="709">
        <v>0.04</v>
      </c>
      <c r="H74" s="709">
        <v>1.911</v>
      </c>
      <c r="I74" s="709">
        <v>4.7E-2</v>
      </c>
    </row>
    <row r="75" spans="1:9" ht="16.5" customHeight="1" x14ac:dyDescent="0.3">
      <c r="A75" s="336"/>
      <c r="B75" s="310"/>
      <c r="E75" s="736" t="s">
        <v>1205</v>
      </c>
      <c r="F75" s="667" t="s">
        <v>326</v>
      </c>
      <c r="G75" s="709" t="s">
        <v>31</v>
      </c>
      <c r="H75" s="709" t="s">
        <v>31</v>
      </c>
      <c r="I75" s="709" t="s">
        <v>31</v>
      </c>
    </row>
    <row r="76" spans="1:9" ht="16.5" customHeight="1" x14ac:dyDescent="0.3">
      <c r="A76" s="336"/>
      <c r="B76" s="310"/>
      <c r="E76" s="737"/>
      <c r="F76" s="667" t="s">
        <v>327</v>
      </c>
      <c r="G76" s="709" t="s">
        <v>31</v>
      </c>
      <c r="H76" s="709" t="s">
        <v>31</v>
      </c>
      <c r="I76" s="709" t="s">
        <v>31</v>
      </c>
    </row>
    <row r="77" spans="1:9" ht="16.5" customHeight="1" x14ac:dyDescent="0.3">
      <c r="A77" s="336"/>
      <c r="B77" s="310"/>
      <c r="E77" s="737"/>
      <c r="F77" s="667" t="s">
        <v>989</v>
      </c>
      <c r="G77" s="709" t="s">
        <v>31</v>
      </c>
      <c r="H77" s="709" t="s">
        <v>31</v>
      </c>
      <c r="I77" s="709" t="s">
        <v>31</v>
      </c>
    </row>
    <row r="78" spans="1:9" ht="16.5" customHeight="1" x14ac:dyDescent="0.3">
      <c r="A78" s="336"/>
      <c r="B78" s="310"/>
      <c r="E78" s="737"/>
      <c r="F78" s="667" t="s">
        <v>992</v>
      </c>
      <c r="G78" s="709" t="s">
        <v>31</v>
      </c>
      <c r="H78" s="709" t="s">
        <v>31</v>
      </c>
      <c r="I78" s="709" t="s">
        <v>31</v>
      </c>
    </row>
    <row r="79" spans="1:9" ht="16.5" customHeight="1" x14ac:dyDescent="0.3">
      <c r="A79" s="336"/>
      <c r="B79" s="310"/>
      <c r="E79" s="736" t="s">
        <v>1206</v>
      </c>
      <c r="F79" s="667" t="s">
        <v>326</v>
      </c>
      <c r="G79" s="709">
        <v>2.488</v>
      </c>
      <c r="H79" s="709">
        <v>4.0000000000000001E-3</v>
      </c>
      <c r="I79" s="709">
        <v>0.105</v>
      </c>
    </row>
    <row r="80" spans="1:9" ht="16.5" customHeight="1" x14ac:dyDescent="0.3">
      <c r="A80" s="336"/>
      <c r="B80" s="310"/>
      <c r="E80" s="737"/>
      <c r="F80" s="667" t="s">
        <v>327</v>
      </c>
      <c r="G80" s="709">
        <v>2.4860000000000002</v>
      </c>
      <c r="H80" s="709">
        <v>3.0000000000000001E-3</v>
      </c>
      <c r="I80" s="709">
        <v>7.0999999999999994E-2</v>
      </c>
    </row>
    <row r="81" spans="1:54" ht="16.5" customHeight="1" x14ac:dyDescent="0.3">
      <c r="A81" s="336"/>
      <c r="B81" s="310"/>
      <c r="E81" s="737"/>
      <c r="F81" s="667" t="s">
        <v>989</v>
      </c>
      <c r="G81" s="709">
        <v>2.4820000000000002</v>
      </c>
      <c r="H81" s="709">
        <v>4.7E-2</v>
      </c>
      <c r="I81" s="709">
        <v>0.13600000000000001</v>
      </c>
    </row>
    <row r="82" spans="1:54" ht="16.5" customHeight="1" x14ac:dyDescent="0.3">
      <c r="A82" s="336"/>
      <c r="B82" s="310"/>
      <c r="E82" s="737"/>
      <c r="F82" s="667" t="s">
        <v>992</v>
      </c>
      <c r="G82" s="709">
        <v>2.4820000000000002</v>
      </c>
      <c r="H82" s="709">
        <v>1.4E-2</v>
      </c>
      <c r="I82" s="709">
        <v>8.8999999999999996E-2</v>
      </c>
    </row>
    <row r="83" spans="1:54" ht="16.5" customHeight="1" x14ac:dyDescent="0.3">
      <c r="A83" s="336"/>
      <c r="B83" s="310"/>
      <c r="E83" s="736" t="s">
        <v>1207</v>
      </c>
      <c r="F83" s="667" t="s">
        <v>326</v>
      </c>
      <c r="G83" s="709">
        <v>2.4119999999999999</v>
      </c>
      <c r="H83" s="709">
        <v>4.0000000000000001E-3</v>
      </c>
      <c r="I83" s="709">
        <v>0.105</v>
      </c>
    </row>
    <row r="84" spans="1:54" ht="16.5" customHeight="1" x14ac:dyDescent="0.3">
      <c r="A84" s="336"/>
      <c r="B84" s="310"/>
      <c r="E84" s="737"/>
      <c r="F84" s="667" t="s">
        <v>327</v>
      </c>
      <c r="G84" s="709">
        <v>2.41</v>
      </c>
      <c r="H84" s="709">
        <v>3.0000000000000001E-3</v>
      </c>
      <c r="I84" s="709">
        <v>7.0999999999999994E-2</v>
      </c>
    </row>
    <row r="85" spans="1:54" ht="16.5" customHeight="1" x14ac:dyDescent="0.3">
      <c r="A85" s="336"/>
      <c r="B85" s="310"/>
      <c r="E85" s="737"/>
      <c r="F85" s="667" t="s">
        <v>989</v>
      </c>
      <c r="G85" s="709">
        <v>2.407</v>
      </c>
      <c r="H85" s="709">
        <v>4.7E-2</v>
      </c>
      <c r="I85" s="709">
        <v>0.13600000000000001</v>
      </c>
    </row>
    <row r="86" spans="1:54" ht="16.5" customHeight="1" x14ac:dyDescent="0.3">
      <c r="A86" s="336"/>
      <c r="B86" s="310"/>
      <c r="E86" s="737"/>
      <c r="F86" s="667" t="s">
        <v>992</v>
      </c>
      <c r="G86" s="709">
        <v>2.407</v>
      </c>
      <c r="H86" s="709">
        <v>1.4E-2</v>
      </c>
      <c r="I86" s="709">
        <v>8.8999999999999996E-2</v>
      </c>
    </row>
    <row r="87" spans="1:54" ht="16.5" customHeight="1" x14ac:dyDescent="0.3">
      <c r="A87" s="336"/>
      <c r="B87" s="310"/>
      <c r="E87" s="736" t="s">
        <v>1208</v>
      </c>
      <c r="F87" s="667" t="s">
        <v>326</v>
      </c>
      <c r="G87" s="709">
        <v>2.16</v>
      </c>
      <c r="H87" s="709">
        <v>4.0000000000000001E-3</v>
      </c>
      <c r="I87" s="709">
        <v>0.105</v>
      </c>
    </row>
    <row r="88" spans="1:54" ht="16.5" customHeight="1" x14ac:dyDescent="0.3">
      <c r="A88" s="336"/>
      <c r="B88" s="310"/>
      <c r="E88" s="737"/>
      <c r="F88" s="667" t="s">
        <v>327</v>
      </c>
      <c r="G88" s="709">
        <v>2.1579999999999999</v>
      </c>
      <c r="H88" s="709">
        <v>3.0000000000000001E-3</v>
      </c>
      <c r="I88" s="709">
        <v>7.0999999999999994E-2</v>
      </c>
    </row>
    <row r="89" spans="1:54" ht="16.5" customHeight="1" x14ac:dyDescent="0.3">
      <c r="A89" s="336"/>
      <c r="B89" s="310"/>
      <c r="E89" s="737"/>
      <c r="F89" s="667" t="s">
        <v>989</v>
      </c>
      <c r="G89" s="709">
        <v>2.1549999999999998</v>
      </c>
      <c r="H89" s="709">
        <v>4.7E-2</v>
      </c>
      <c r="I89" s="709">
        <v>0.13600000000000001</v>
      </c>
    </row>
    <row r="90" spans="1:54" ht="16.5" customHeight="1" x14ac:dyDescent="0.3">
      <c r="A90" s="336"/>
      <c r="B90" s="310"/>
      <c r="E90" s="737"/>
      <c r="F90" s="667" t="s">
        <v>992</v>
      </c>
      <c r="G90" s="709">
        <v>2.1549999999999998</v>
      </c>
      <c r="H90" s="709">
        <v>1.4E-2</v>
      </c>
      <c r="I90" s="709">
        <v>8.8999999999999996E-2</v>
      </c>
    </row>
    <row r="91" spans="1:54" ht="16.5" customHeight="1" x14ac:dyDescent="0.3">
      <c r="A91" s="336"/>
      <c r="B91" s="310"/>
      <c r="E91" s="736" t="s">
        <v>1209</v>
      </c>
      <c r="F91" s="667" t="s">
        <v>326</v>
      </c>
      <c r="G91" s="709">
        <v>1.9079999999999999</v>
      </c>
      <c r="H91" s="709">
        <v>4.0000000000000001E-3</v>
      </c>
      <c r="I91" s="709">
        <v>0.105</v>
      </c>
    </row>
    <row r="92" spans="1:54" ht="16.5" customHeight="1" x14ac:dyDescent="0.3">
      <c r="A92" s="336"/>
      <c r="B92" s="310"/>
      <c r="E92" s="737"/>
      <c r="F92" s="667" t="s">
        <v>327</v>
      </c>
      <c r="G92" s="709">
        <v>1.9059999999999999</v>
      </c>
      <c r="H92" s="709">
        <v>3.0000000000000001E-3</v>
      </c>
      <c r="I92" s="709">
        <v>7.0999999999999994E-2</v>
      </c>
    </row>
    <row r="93" spans="1:54" ht="16.5" customHeight="1" x14ac:dyDescent="0.3">
      <c r="A93" s="336"/>
      <c r="B93" s="310"/>
      <c r="E93" s="737"/>
      <c r="F93" s="667" t="s">
        <v>989</v>
      </c>
      <c r="G93" s="709">
        <v>1.903</v>
      </c>
      <c r="H93" s="709">
        <v>4.7E-2</v>
      </c>
      <c r="I93" s="709">
        <v>0.13600000000000001</v>
      </c>
      <c r="AW93" s="420"/>
      <c r="AX93" s="420"/>
      <c r="AY93" s="420"/>
      <c r="AZ93" s="420"/>
      <c r="BA93" s="420"/>
      <c r="BB93" s="420"/>
    </row>
    <row r="94" spans="1:54" ht="16.5" customHeight="1" x14ac:dyDescent="0.3">
      <c r="A94" s="336"/>
      <c r="B94" s="310"/>
      <c r="E94" s="737"/>
      <c r="F94" s="667" t="s">
        <v>992</v>
      </c>
      <c r="G94" s="709">
        <v>1.903</v>
      </c>
      <c r="H94" s="709">
        <v>1.4E-2</v>
      </c>
      <c r="I94" s="709">
        <v>8.8999999999999996E-2</v>
      </c>
      <c r="AW94" s="420"/>
      <c r="AX94" s="420"/>
      <c r="AY94" s="420"/>
      <c r="AZ94" s="420"/>
      <c r="BA94" s="420"/>
      <c r="BB94" s="420"/>
    </row>
    <row r="95" spans="1:54" ht="16.5" customHeight="1" x14ac:dyDescent="0.3">
      <c r="A95" s="336"/>
      <c r="B95" s="310"/>
      <c r="E95" s="736" t="s">
        <v>1210</v>
      </c>
      <c r="F95" s="667" t="s">
        <v>326</v>
      </c>
      <c r="G95" s="709">
        <v>0.14299999999999999</v>
      </c>
      <c r="H95" s="709">
        <v>4.0000000000000001E-3</v>
      </c>
      <c r="I95" s="709">
        <v>0.105</v>
      </c>
      <c r="AW95" s="420"/>
      <c r="AX95" s="420"/>
      <c r="AY95" s="420"/>
      <c r="AZ95" s="420"/>
      <c r="BA95" s="420"/>
      <c r="BB95" s="420"/>
    </row>
    <row r="96" spans="1:54" ht="16.5" customHeight="1" x14ac:dyDescent="0.3">
      <c r="A96" s="336"/>
      <c r="B96" s="310"/>
      <c r="E96" s="737"/>
      <c r="F96" s="667" t="s">
        <v>327</v>
      </c>
      <c r="G96" s="709">
        <v>0.14099999999999999</v>
      </c>
      <c r="H96" s="709">
        <v>3.0000000000000001E-3</v>
      </c>
      <c r="I96" s="709">
        <v>7.0999999999999994E-2</v>
      </c>
      <c r="AW96" s="420"/>
      <c r="AX96" s="420"/>
      <c r="AY96" s="420"/>
      <c r="AZ96" s="420"/>
      <c r="BA96" s="420"/>
      <c r="BB96" s="420"/>
    </row>
    <row r="97" spans="1:54" ht="16.5" customHeight="1" x14ac:dyDescent="0.3">
      <c r="A97" s="336"/>
      <c r="B97" s="310"/>
      <c r="E97" s="737"/>
      <c r="F97" s="667" t="s">
        <v>989</v>
      </c>
      <c r="G97" s="709">
        <v>0.13800000000000001</v>
      </c>
      <c r="H97" s="709">
        <v>4.7E-2</v>
      </c>
      <c r="I97" s="709">
        <v>0.13600000000000001</v>
      </c>
      <c r="AW97" s="420"/>
      <c r="AX97" s="420"/>
      <c r="AY97" s="420"/>
      <c r="AZ97" s="420"/>
      <c r="BA97" s="420"/>
      <c r="BB97" s="420"/>
    </row>
    <row r="98" spans="1:54" ht="16.5" customHeight="1" x14ac:dyDescent="0.3">
      <c r="A98" s="336"/>
      <c r="B98" s="310"/>
      <c r="E98" s="737"/>
      <c r="F98" s="667" t="s">
        <v>992</v>
      </c>
      <c r="G98" s="709">
        <v>0.13800000000000001</v>
      </c>
      <c r="H98" s="709">
        <v>1.4E-2</v>
      </c>
      <c r="I98" s="709">
        <v>8.8999999999999996E-2</v>
      </c>
      <c r="AW98" s="420"/>
      <c r="AX98" s="420"/>
      <c r="AY98" s="420"/>
      <c r="AZ98" s="420"/>
      <c r="BA98" s="420"/>
      <c r="BB98" s="420"/>
    </row>
    <row r="99" spans="1:54" ht="16.5" customHeight="1" x14ac:dyDescent="0.3">
      <c r="A99" s="336"/>
      <c r="B99" s="310"/>
      <c r="E99" s="667" t="s">
        <v>75</v>
      </c>
      <c r="F99" s="667" t="s">
        <v>326</v>
      </c>
      <c r="G99" s="709">
        <v>1.6519999999999999</v>
      </c>
      <c r="H99" s="709">
        <v>0.20100000000000001</v>
      </c>
      <c r="I99" s="709">
        <v>1.2999999999999999E-2</v>
      </c>
      <c r="K99" s="384"/>
      <c r="L99" s="384"/>
      <c r="M99" s="384"/>
      <c r="N99" s="384"/>
      <c r="O99" s="384"/>
      <c r="P99" s="384"/>
      <c r="Q99" s="384"/>
      <c r="R99" s="384"/>
      <c r="S99" s="384"/>
      <c r="T99" s="384"/>
      <c r="U99" s="384"/>
      <c r="V99" s="384"/>
      <c r="AO99" s="420"/>
      <c r="AP99" s="420"/>
      <c r="AQ99" s="420"/>
      <c r="AR99" s="420"/>
      <c r="AS99" s="420"/>
      <c r="AT99" s="420"/>
      <c r="AU99" s="420"/>
      <c r="AV99" s="420"/>
      <c r="AW99" s="289"/>
      <c r="AX99" s="289"/>
      <c r="AY99" s="289"/>
      <c r="AZ99" s="289"/>
      <c r="BA99" s="289"/>
      <c r="BB99" s="289"/>
    </row>
    <row r="100" spans="1:54" ht="16.5" customHeight="1" x14ac:dyDescent="0.3">
      <c r="A100" s="336"/>
      <c r="B100" s="310"/>
      <c r="E100" s="736" t="s">
        <v>102</v>
      </c>
      <c r="F100" s="667" t="s">
        <v>326</v>
      </c>
      <c r="G100" s="709">
        <v>2.7309999999999999</v>
      </c>
      <c r="H100" s="709">
        <v>1.0960000000000001</v>
      </c>
      <c r="I100" s="709">
        <v>2.9000000000000001E-2</v>
      </c>
      <c r="K100" s="384"/>
      <c r="L100" s="384"/>
      <c r="M100" s="384"/>
      <c r="N100" s="384"/>
      <c r="O100" s="384"/>
      <c r="P100" s="384"/>
      <c r="Q100" s="384"/>
      <c r="R100" s="384"/>
      <c r="S100" s="384"/>
      <c r="T100" s="384"/>
      <c r="U100" s="384"/>
      <c r="V100" s="384"/>
      <c r="AO100" s="420"/>
      <c r="AP100" s="420"/>
      <c r="AQ100" s="420"/>
      <c r="AR100" s="420"/>
      <c r="AS100" s="420"/>
      <c r="AT100" s="420"/>
      <c r="AU100" s="420"/>
      <c r="AV100" s="420"/>
      <c r="AW100" s="289"/>
      <c r="AX100" s="289"/>
      <c r="AY100" s="289"/>
      <c r="AZ100" s="289"/>
      <c r="BA100" s="289"/>
      <c r="BB100" s="289"/>
    </row>
    <row r="101" spans="1:54" ht="16.5" customHeight="1" x14ac:dyDescent="0.3">
      <c r="A101" s="336"/>
      <c r="B101" s="310"/>
      <c r="E101" s="737"/>
      <c r="F101" s="667" t="s">
        <v>989</v>
      </c>
      <c r="G101" s="709">
        <v>2.7309999999999999</v>
      </c>
      <c r="H101" s="709" t="s">
        <v>31</v>
      </c>
      <c r="I101" s="709" t="s">
        <v>31</v>
      </c>
      <c r="K101" s="384"/>
      <c r="L101" s="384"/>
      <c r="M101" s="384"/>
      <c r="N101" s="384"/>
      <c r="O101" s="384"/>
      <c r="P101" s="384"/>
      <c r="Q101" s="384"/>
      <c r="R101" s="384"/>
      <c r="S101" s="384"/>
      <c r="T101" s="384"/>
      <c r="U101" s="384"/>
      <c r="V101" s="384"/>
      <c r="AO101" s="420"/>
      <c r="AP101" s="420"/>
      <c r="AQ101" s="420"/>
      <c r="AR101" s="420"/>
      <c r="AS101" s="420"/>
      <c r="AT101" s="420"/>
      <c r="AU101" s="420"/>
      <c r="AV101" s="420"/>
      <c r="AW101" s="289"/>
      <c r="AX101" s="289"/>
      <c r="AY101" s="289"/>
      <c r="AZ101" s="289"/>
      <c r="BA101" s="289"/>
      <c r="BB101" s="289"/>
    </row>
    <row r="102" spans="1:54" ht="16.5" customHeight="1" x14ac:dyDescent="0.3">
      <c r="A102" s="336"/>
      <c r="B102" s="310"/>
      <c r="E102" s="737"/>
      <c r="F102" s="667" t="s">
        <v>992</v>
      </c>
      <c r="G102" s="709">
        <v>2.7309999999999999</v>
      </c>
      <c r="H102" s="709">
        <v>2.4729999999999999</v>
      </c>
      <c r="I102" s="709" t="s">
        <v>31</v>
      </c>
      <c r="K102" s="384"/>
      <c r="L102" s="384"/>
      <c r="M102" s="384"/>
      <c r="N102" s="384"/>
      <c r="O102" s="384"/>
      <c r="P102" s="384"/>
      <c r="Q102" s="384"/>
      <c r="R102" s="384"/>
      <c r="S102" s="384"/>
      <c r="T102" s="384"/>
      <c r="U102" s="384"/>
      <c r="V102" s="384"/>
      <c r="AO102" s="420"/>
      <c r="AP102" s="420"/>
      <c r="AQ102" s="420"/>
      <c r="AR102" s="420"/>
      <c r="AS102" s="420"/>
      <c r="AT102" s="420"/>
      <c r="AU102" s="420"/>
      <c r="AV102" s="420"/>
      <c r="AW102" s="289"/>
      <c r="AX102" s="289"/>
      <c r="AY102" s="289"/>
      <c r="AZ102" s="289"/>
      <c r="BA102" s="289"/>
      <c r="BB102" s="289"/>
    </row>
    <row r="103" spans="1:54" ht="16.5" customHeight="1" x14ac:dyDescent="0.3">
      <c r="A103" s="336"/>
      <c r="B103" s="310"/>
      <c r="E103" s="667" t="s">
        <v>993</v>
      </c>
      <c r="F103" s="667" t="s">
        <v>989</v>
      </c>
      <c r="G103" s="709">
        <v>2.7309999999999999</v>
      </c>
      <c r="H103" s="709" t="s">
        <v>31</v>
      </c>
      <c r="I103" s="709" t="s">
        <v>31</v>
      </c>
      <c r="K103" s="384"/>
      <c r="L103" s="384"/>
      <c r="M103" s="384"/>
      <c r="N103" s="384"/>
      <c r="O103" s="384"/>
      <c r="P103" s="384"/>
      <c r="Q103" s="384"/>
      <c r="R103" s="384"/>
      <c r="S103" s="384"/>
      <c r="T103" s="384"/>
      <c r="U103" s="384"/>
      <c r="V103" s="384"/>
      <c r="AO103" s="420"/>
      <c r="AP103" s="420"/>
      <c r="AQ103" s="420"/>
      <c r="AR103" s="420"/>
      <c r="AS103" s="420"/>
      <c r="AT103" s="420"/>
      <c r="AU103" s="420"/>
      <c r="AV103" s="420"/>
      <c r="AW103" s="289"/>
      <c r="AX103" s="289"/>
      <c r="AY103" s="289"/>
      <c r="AZ103" s="289"/>
      <c r="BA103" s="289"/>
      <c r="BB103" s="289"/>
    </row>
    <row r="104" spans="1:54" ht="16.5" customHeight="1" x14ac:dyDescent="0.3">
      <c r="A104" s="336"/>
      <c r="B104" s="310"/>
      <c r="E104" s="736" t="s">
        <v>994</v>
      </c>
      <c r="F104" s="667" t="s">
        <v>326</v>
      </c>
      <c r="G104" s="709">
        <v>0.26</v>
      </c>
      <c r="H104" s="709" t="s">
        <v>31</v>
      </c>
      <c r="I104" s="709" t="s">
        <v>31</v>
      </c>
      <c r="K104" s="384"/>
      <c r="L104" s="384"/>
      <c r="M104" s="384"/>
      <c r="N104" s="384"/>
      <c r="O104" s="384"/>
      <c r="P104" s="384"/>
      <c r="Q104" s="384"/>
      <c r="R104" s="384"/>
      <c r="S104" s="384"/>
      <c r="T104" s="384"/>
      <c r="U104" s="384"/>
      <c r="V104" s="384"/>
      <c r="AO104" s="420"/>
      <c r="AP104" s="420"/>
      <c r="AQ104" s="420"/>
      <c r="AR104" s="420"/>
      <c r="AS104" s="420"/>
      <c r="AT104" s="420"/>
      <c r="AU104" s="420"/>
      <c r="AV104" s="420"/>
      <c r="AW104" s="289"/>
      <c r="AX104" s="289"/>
      <c r="AY104" s="289"/>
      <c r="AZ104" s="289"/>
      <c r="BA104" s="289"/>
      <c r="BB104" s="289"/>
    </row>
    <row r="105" spans="1:54" ht="16.5" customHeight="1" x14ac:dyDescent="0.3">
      <c r="A105" s="336"/>
      <c r="B105" s="310"/>
      <c r="E105" s="737"/>
      <c r="F105" s="667" t="s">
        <v>327</v>
      </c>
      <c r="G105" s="709">
        <v>0.26</v>
      </c>
      <c r="H105" s="709" t="s">
        <v>31</v>
      </c>
      <c r="I105" s="709" t="s">
        <v>31</v>
      </c>
      <c r="K105" s="384"/>
      <c r="L105" s="384"/>
      <c r="M105" s="384"/>
      <c r="N105" s="384"/>
      <c r="O105" s="384"/>
      <c r="P105" s="384"/>
      <c r="Q105" s="384"/>
      <c r="R105" s="384"/>
      <c r="S105" s="384"/>
      <c r="T105" s="384"/>
      <c r="U105" s="384"/>
      <c r="V105" s="384"/>
      <c r="AO105" s="420"/>
      <c r="AP105" s="420"/>
      <c r="AQ105" s="420"/>
      <c r="AR105" s="420"/>
      <c r="AS105" s="420"/>
      <c r="AT105" s="420"/>
      <c r="AU105" s="420"/>
      <c r="AV105" s="420"/>
      <c r="AW105" s="289"/>
      <c r="AX105" s="289"/>
      <c r="AY105" s="289"/>
      <c r="AZ105" s="289"/>
      <c r="BA105" s="289"/>
      <c r="BB105" s="289"/>
    </row>
    <row r="106" spans="1:54" ht="16.5" customHeight="1" x14ac:dyDescent="0.3">
      <c r="A106" s="336"/>
      <c r="B106" s="310"/>
      <c r="E106" s="737"/>
      <c r="F106" s="667" t="s">
        <v>989</v>
      </c>
      <c r="G106" s="709">
        <v>0.26</v>
      </c>
      <c r="H106" s="709" t="s">
        <v>31</v>
      </c>
      <c r="I106" s="709" t="s">
        <v>31</v>
      </c>
      <c r="K106" s="384"/>
      <c r="L106" s="384"/>
      <c r="M106" s="384"/>
      <c r="N106" s="384"/>
      <c r="O106" s="384"/>
      <c r="P106" s="384"/>
      <c r="Q106" s="384"/>
      <c r="R106" s="384"/>
      <c r="S106" s="384"/>
      <c r="T106" s="384"/>
      <c r="U106" s="384"/>
      <c r="V106" s="384"/>
      <c r="AO106" s="420"/>
      <c r="AP106" s="420"/>
      <c r="AQ106" s="420"/>
      <c r="AR106" s="420"/>
      <c r="AS106" s="420"/>
      <c r="AT106" s="420"/>
      <c r="AU106" s="420"/>
      <c r="AV106" s="420"/>
      <c r="AW106" s="289"/>
      <c r="AX106" s="289"/>
      <c r="AY106" s="289"/>
      <c r="AZ106" s="289"/>
      <c r="BA106" s="289"/>
      <c r="BB106" s="289"/>
    </row>
    <row r="107" spans="1:54" ht="16.5" customHeight="1" x14ac:dyDescent="0.3">
      <c r="A107" s="336"/>
      <c r="B107" s="310"/>
      <c r="E107" s="737"/>
      <c r="F107" s="667" t="s">
        <v>992</v>
      </c>
      <c r="G107" s="709">
        <v>0.26</v>
      </c>
      <c r="H107" s="709" t="s">
        <v>31</v>
      </c>
      <c r="I107" s="709" t="s">
        <v>31</v>
      </c>
      <c r="K107" s="384"/>
      <c r="L107" s="384"/>
      <c r="M107" s="384"/>
      <c r="N107" s="384"/>
      <c r="O107" s="384"/>
      <c r="P107" s="384"/>
      <c r="Q107" s="384"/>
      <c r="R107" s="384"/>
      <c r="S107" s="384"/>
      <c r="T107" s="384"/>
      <c r="U107" s="384"/>
      <c r="V107" s="384"/>
      <c r="AO107" s="420"/>
      <c r="AP107" s="420"/>
      <c r="AQ107" s="420"/>
      <c r="AR107" s="420"/>
      <c r="AS107" s="420"/>
      <c r="AT107" s="420"/>
      <c r="AU107" s="420"/>
      <c r="AV107" s="420"/>
      <c r="AW107" s="289"/>
      <c r="AX107" s="289"/>
      <c r="AY107" s="289"/>
      <c r="AZ107" s="289"/>
      <c r="BA107" s="289"/>
      <c r="BB107" s="289"/>
    </row>
    <row r="108" spans="1:54" ht="16.5" customHeight="1" x14ac:dyDescent="0.3">
      <c r="A108" s="336"/>
      <c r="B108" s="310"/>
      <c r="D108" s="384"/>
      <c r="E108" s="384"/>
      <c r="F108" s="384"/>
      <c r="G108" s="384"/>
      <c r="H108" s="384"/>
      <c r="I108" s="384"/>
      <c r="J108" s="384"/>
      <c r="K108" s="384"/>
      <c r="L108" s="384"/>
      <c r="M108" s="384"/>
      <c r="N108" s="384"/>
      <c r="O108" s="384"/>
      <c r="P108" s="384"/>
      <c r="Q108" s="384"/>
      <c r="R108" s="384"/>
      <c r="S108" s="384"/>
      <c r="T108" s="384"/>
      <c r="U108" s="384"/>
      <c r="V108" s="384"/>
      <c r="AO108" s="420"/>
      <c r="AP108" s="420"/>
      <c r="AQ108" s="420"/>
      <c r="AR108" s="420"/>
      <c r="AS108" s="420"/>
      <c r="AT108" s="420"/>
      <c r="AU108" s="420"/>
      <c r="AV108" s="420"/>
      <c r="AW108" s="289"/>
      <c r="AX108" s="289"/>
      <c r="AY108" s="289"/>
      <c r="AZ108" s="289"/>
      <c r="BA108" s="289"/>
      <c r="BB108" s="289"/>
    </row>
    <row r="109" spans="1:54" ht="16.5" customHeight="1" x14ac:dyDescent="0.25">
      <c r="A109" s="336"/>
      <c r="B109" s="310"/>
      <c r="E109" s="422" t="s">
        <v>148</v>
      </c>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M109" s="420"/>
      <c r="AN109" s="420"/>
      <c r="AO109" s="420"/>
      <c r="AP109" s="420"/>
    </row>
    <row r="110" spans="1:54" ht="16.5" customHeight="1" x14ac:dyDescent="0.25">
      <c r="A110" s="336"/>
      <c r="B110" s="310"/>
      <c r="E110" s="499" t="s">
        <v>940</v>
      </c>
      <c r="F110" s="420"/>
      <c r="G110" s="420"/>
      <c r="H110" s="420"/>
      <c r="I110" s="420"/>
      <c r="J110" s="420"/>
      <c r="K110" s="420"/>
      <c r="L110" s="420"/>
      <c r="M110" s="420"/>
      <c r="N110" s="420"/>
      <c r="O110" s="420"/>
      <c r="P110" s="420"/>
      <c r="Q110" s="420"/>
      <c r="R110" s="420"/>
      <c r="S110" s="420"/>
      <c r="T110" s="420"/>
      <c r="U110" s="420"/>
      <c r="V110" s="420"/>
      <c r="W110" s="420"/>
      <c r="X110" s="420"/>
      <c r="Y110" s="420"/>
    </row>
    <row r="111" spans="1:54" ht="16.5" customHeight="1" x14ac:dyDescent="0.3">
      <c r="A111" s="336"/>
      <c r="B111" s="310"/>
      <c r="E111" s="735" t="s">
        <v>1199</v>
      </c>
      <c r="F111" s="420"/>
      <c r="G111" s="420"/>
      <c r="H111" s="420"/>
      <c r="I111" s="420"/>
      <c r="J111" s="420"/>
      <c r="K111" s="420"/>
      <c r="L111" s="420"/>
      <c r="M111" s="420"/>
      <c r="N111" s="420"/>
      <c r="O111" s="420"/>
      <c r="P111" s="420"/>
      <c r="Q111" s="420"/>
      <c r="R111" s="420"/>
      <c r="S111" s="420"/>
      <c r="T111" s="420"/>
      <c r="U111" s="420"/>
      <c r="V111" s="420"/>
      <c r="W111" s="420"/>
      <c r="X111" s="420"/>
      <c r="Y111" s="420"/>
    </row>
    <row r="112" spans="1:54" ht="16.5" customHeight="1" x14ac:dyDescent="0.25">
      <c r="A112" s="336"/>
      <c r="B112" s="310"/>
      <c r="V112" s="420"/>
      <c r="W112" s="420"/>
      <c r="X112" s="420"/>
      <c r="Y112" s="420"/>
    </row>
    <row r="113" spans="1:25" ht="16.5" customHeight="1" x14ac:dyDescent="0.25">
      <c r="A113" s="336"/>
      <c r="B113" s="310"/>
      <c r="V113" s="420"/>
      <c r="W113" s="420"/>
      <c r="X113" s="420"/>
      <c r="Y113" s="420"/>
    </row>
    <row r="114" spans="1:25" ht="16.5" customHeight="1" x14ac:dyDescent="0.35">
      <c r="A114" s="336"/>
      <c r="B114" s="310"/>
      <c r="E114" s="424"/>
      <c r="F114" s="420"/>
      <c r="G114" s="918">
        <v>2024</v>
      </c>
      <c r="H114" s="919"/>
      <c r="I114" s="919"/>
    </row>
    <row r="115" spans="1:25" ht="16.5" customHeight="1" x14ac:dyDescent="0.35">
      <c r="A115" s="336"/>
      <c r="B115" s="310"/>
      <c r="E115" s="424"/>
      <c r="F115" s="420"/>
      <c r="G115" s="442" t="s">
        <v>208</v>
      </c>
      <c r="H115" s="442" t="s">
        <v>209</v>
      </c>
      <c r="I115" s="442" t="s">
        <v>210</v>
      </c>
    </row>
    <row r="116" spans="1:25" ht="16.5" customHeight="1" x14ac:dyDescent="0.3">
      <c r="A116" s="336"/>
      <c r="B116" s="310"/>
      <c r="E116" s="736" t="s">
        <v>392</v>
      </c>
      <c r="F116" s="667" t="s">
        <v>326</v>
      </c>
      <c r="G116" s="711">
        <v>0.156</v>
      </c>
      <c r="H116" s="711">
        <v>0</v>
      </c>
      <c r="I116" s="711">
        <v>7.0000000000000001E-3</v>
      </c>
    </row>
    <row r="117" spans="1:25" ht="16.5" customHeight="1" x14ac:dyDescent="0.3">
      <c r="A117" s="336"/>
      <c r="B117" s="310"/>
      <c r="E117" s="737"/>
      <c r="F117" s="667" t="s">
        <v>327</v>
      </c>
      <c r="G117" s="711">
        <v>0.24</v>
      </c>
      <c r="H117" s="711">
        <v>0</v>
      </c>
      <c r="I117" s="711">
        <v>7.0000000000000001E-3</v>
      </c>
    </row>
    <row r="118" spans="1:25" ht="16.5" customHeight="1" x14ac:dyDescent="0.3">
      <c r="A118" s="336"/>
      <c r="B118" s="310"/>
      <c r="E118" s="737"/>
      <c r="F118" s="667" t="s">
        <v>989</v>
      </c>
      <c r="G118" s="711">
        <v>0.76800000000000002</v>
      </c>
      <c r="H118" s="711" t="s">
        <v>31</v>
      </c>
      <c r="I118" s="711" t="s">
        <v>31</v>
      </c>
    </row>
    <row r="119" spans="1:25" ht="16.5" customHeight="1" x14ac:dyDescent="0.3">
      <c r="A119" s="336"/>
      <c r="B119" s="310"/>
      <c r="E119" s="737"/>
      <c r="F119" s="667" t="s">
        <v>992</v>
      </c>
      <c r="G119" s="711">
        <v>0.93400000000000005</v>
      </c>
      <c r="H119" s="711">
        <v>5.0000000000000001E-3</v>
      </c>
      <c r="I119" s="711">
        <v>3.4000000000000002E-2</v>
      </c>
    </row>
    <row r="120" spans="1:25" ht="16.5" customHeight="1" x14ac:dyDescent="0.3">
      <c r="A120" s="336"/>
      <c r="B120" s="310"/>
      <c r="E120" s="923" t="s">
        <v>393</v>
      </c>
      <c r="F120" s="667" t="s">
        <v>326</v>
      </c>
      <c r="G120" s="711">
        <v>0.184</v>
      </c>
      <c r="H120" s="711">
        <v>1.7999999999999999E-2</v>
      </c>
      <c r="I120" s="711">
        <v>2E-3</v>
      </c>
    </row>
    <row r="121" spans="1:25" ht="16.5" customHeight="1" x14ac:dyDescent="0.3">
      <c r="A121" s="336"/>
      <c r="B121" s="310"/>
      <c r="E121" s="924"/>
      <c r="F121" s="667" t="s">
        <v>327</v>
      </c>
      <c r="G121" s="711">
        <v>0.23699999999999999</v>
      </c>
      <c r="H121" s="711">
        <v>1.9E-2</v>
      </c>
      <c r="I121" s="711">
        <v>2E-3</v>
      </c>
    </row>
    <row r="122" spans="1:25" ht="16.5" customHeight="1" x14ac:dyDescent="0.3">
      <c r="A122" s="336"/>
      <c r="B122" s="310"/>
      <c r="E122" s="924"/>
      <c r="F122" s="667" t="s">
        <v>989</v>
      </c>
      <c r="G122" s="711">
        <v>0.67100000000000004</v>
      </c>
      <c r="H122" s="711">
        <v>0.14000000000000001</v>
      </c>
      <c r="I122" s="711">
        <v>6.0000000000000001E-3</v>
      </c>
    </row>
    <row r="123" spans="1:25" ht="16.5" customHeight="1" x14ac:dyDescent="0.3">
      <c r="A123" s="336"/>
      <c r="B123" s="310"/>
      <c r="E123" s="924"/>
      <c r="F123" s="667" t="s">
        <v>990</v>
      </c>
      <c r="G123" s="711">
        <v>5.7000000000000002E-2</v>
      </c>
      <c r="H123" s="711">
        <v>2.5000000000000001E-2</v>
      </c>
      <c r="I123" s="711">
        <v>1E-3</v>
      </c>
    </row>
    <row r="124" spans="1:25" ht="16.5" customHeight="1" x14ac:dyDescent="0.3">
      <c r="A124" s="336"/>
      <c r="B124" s="310"/>
      <c r="E124" s="925"/>
      <c r="F124" s="667" t="s">
        <v>991</v>
      </c>
      <c r="G124" s="711">
        <v>9.6000000000000002E-2</v>
      </c>
      <c r="H124" s="711">
        <v>8.1000000000000003E-2</v>
      </c>
      <c r="I124" s="711">
        <v>2E-3</v>
      </c>
    </row>
    <row r="125" spans="1:25" ht="16.5" customHeight="1" x14ac:dyDescent="0.3">
      <c r="A125" s="336"/>
      <c r="B125" s="310"/>
      <c r="E125" s="667" t="s">
        <v>390</v>
      </c>
      <c r="F125" s="667" t="s">
        <v>326</v>
      </c>
      <c r="G125" s="711">
        <v>0.185</v>
      </c>
      <c r="H125" s="711">
        <v>2.3E-2</v>
      </c>
      <c r="I125" s="711">
        <v>2E-3</v>
      </c>
    </row>
    <row r="126" spans="1:25" ht="16.5" customHeight="1" x14ac:dyDescent="0.3">
      <c r="A126" s="336"/>
      <c r="B126" s="310"/>
      <c r="E126" s="923" t="s">
        <v>391</v>
      </c>
      <c r="F126" s="667" t="s">
        <v>326</v>
      </c>
      <c r="G126" s="711">
        <v>0.17799999999999999</v>
      </c>
      <c r="H126" s="711">
        <v>7.0999999999999994E-2</v>
      </c>
      <c r="I126" s="711">
        <v>2E-3</v>
      </c>
    </row>
    <row r="127" spans="1:25" ht="16.5" customHeight="1" x14ac:dyDescent="0.3">
      <c r="A127" s="336"/>
      <c r="B127" s="310"/>
      <c r="E127" s="924"/>
      <c r="F127" s="667" t="s">
        <v>1070</v>
      </c>
      <c r="G127" s="711">
        <v>0.745</v>
      </c>
      <c r="H127" s="711" t="s">
        <v>31</v>
      </c>
      <c r="I127" s="711" t="s">
        <v>31</v>
      </c>
    </row>
    <row r="128" spans="1:25" ht="16.5" customHeight="1" x14ac:dyDescent="0.3">
      <c r="A128" s="336"/>
      <c r="B128" s="310"/>
      <c r="E128" s="925"/>
      <c r="F128" s="667" t="s">
        <v>1211</v>
      </c>
      <c r="G128" s="711">
        <v>1.0920000000000001</v>
      </c>
      <c r="H128" s="711">
        <v>0.98899999999999999</v>
      </c>
      <c r="I128" s="711" t="s">
        <v>31</v>
      </c>
    </row>
    <row r="129" spans="1:26" ht="16.5" customHeight="1" x14ac:dyDescent="0.3">
      <c r="A129" s="336"/>
      <c r="B129" s="310"/>
      <c r="E129" s="667" t="s">
        <v>1003</v>
      </c>
      <c r="F129" s="667" t="s">
        <v>1070</v>
      </c>
      <c r="G129" s="711">
        <v>0.753</v>
      </c>
      <c r="H129" s="711" t="s">
        <v>31</v>
      </c>
      <c r="I129" s="711" t="s">
        <v>31</v>
      </c>
    </row>
    <row r="130" spans="1:26" ht="16.5" customHeight="1" x14ac:dyDescent="0.25">
      <c r="A130" s="336"/>
      <c r="B130" s="310"/>
      <c r="E130" s="420"/>
      <c r="F130" s="420"/>
      <c r="G130" s="420"/>
      <c r="H130" s="420"/>
      <c r="I130" s="420"/>
      <c r="J130" s="420"/>
      <c r="K130" s="420"/>
      <c r="L130" s="420"/>
      <c r="M130" s="420"/>
      <c r="N130" s="420"/>
      <c r="O130" s="420"/>
      <c r="P130" s="420"/>
      <c r="Q130" s="420"/>
      <c r="R130" s="420"/>
      <c r="S130" s="420"/>
      <c r="T130" s="420"/>
      <c r="U130" s="420"/>
      <c r="V130" s="420"/>
      <c r="W130" s="420"/>
      <c r="X130" s="420"/>
      <c r="Y130" s="420"/>
    </row>
    <row r="131" spans="1:26" ht="16.5" customHeight="1" x14ac:dyDescent="0.25">
      <c r="A131" s="336"/>
      <c r="B131" s="310"/>
      <c r="F131" s="420"/>
      <c r="G131" s="420"/>
      <c r="H131" s="420"/>
      <c r="I131" s="420"/>
      <c r="J131" s="420"/>
      <c r="K131" s="420"/>
      <c r="L131" s="420"/>
      <c r="M131" s="420"/>
      <c r="N131" s="420"/>
      <c r="O131" s="420"/>
      <c r="P131" s="420"/>
      <c r="Q131" s="420"/>
      <c r="R131" s="420"/>
      <c r="S131" s="420"/>
      <c r="T131" s="420"/>
      <c r="U131" s="420"/>
      <c r="V131" s="420"/>
      <c r="W131" s="420"/>
      <c r="X131" s="420"/>
      <c r="Y131" s="420"/>
      <c r="Z131" s="420"/>
    </row>
    <row r="132" spans="1:26" ht="16.5" customHeight="1" x14ac:dyDescent="0.35">
      <c r="A132" s="336"/>
      <c r="B132" s="310"/>
      <c r="E132" s="424" t="s">
        <v>979</v>
      </c>
      <c r="F132" s="420"/>
      <c r="G132" s="420"/>
      <c r="H132" s="420"/>
      <c r="I132" s="420"/>
      <c r="J132" s="420"/>
      <c r="K132" s="420"/>
      <c r="L132" s="420"/>
      <c r="M132" s="420"/>
      <c r="N132" s="420"/>
      <c r="O132" s="420"/>
      <c r="P132" s="420"/>
      <c r="Q132" s="420"/>
      <c r="R132" s="420"/>
      <c r="S132" s="420"/>
      <c r="T132" s="420"/>
      <c r="U132" s="420"/>
      <c r="V132" s="420"/>
      <c r="W132" s="420"/>
      <c r="X132" s="420"/>
      <c r="Y132" s="420"/>
      <c r="Z132" s="420"/>
    </row>
    <row r="133" spans="1:26" ht="16.5" customHeight="1" x14ac:dyDescent="0.25">
      <c r="A133" s="336"/>
      <c r="B133" s="310"/>
    </row>
    <row r="134" spans="1:26" ht="16.5" customHeight="1" x14ac:dyDescent="0.25">
      <c r="A134" s="336"/>
      <c r="B134" s="310"/>
      <c r="G134" s="918">
        <v>2024</v>
      </c>
      <c r="H134" s="919"/>
      <c r="I134" s="919"/>
    </row>
    <row r="135" spans="1:26" ht="16.5" customHeight="1" x14ac:dyDescent="0.25">
      <c r="A135" s="336"/>
      <c r="B135" s="310"/>
      <c r="G135" s="442" t="s">
        <v>336</v>
      </c>
      <c r="H135" s="442" t="s">
        <v>337</v>
      </c>
      <c r="I135" s="442" t="s">
        <v>338</v>
      </c>
    </row>
    <row r="136" spans="1:26" s="519" customFormat="1" ht="24.6" customHeight="1" x14ac:dyDescent="0.25">
      <c r="A136" s="514"/>
      <c r="B136" s="725"/>
      <c r="C136" s="516"/>
      <c r="D136" s="516"/>
      <c r="E136" s="443" t="s">
        <v>81</v>
      </c>
      <c r="F136" s="443" t="s">
        <v>104</v>
      </c>
      <c r="G136" s="726">
        <v>2.6859999999999999</v>
      </c>
      <c r="H136" s="726">
        <v>2.5000000000000001E-2</v>
      </c>
      <c r="I136" s="726">
        <v>0.11799999999999999</v>
      </c>
    </row>
    <row r="137" spans="1:26" s="519" customFormat="1" ht="24.6" customHeight="1" x14ac:dyDescent="0.25">
      <c r="A137" s="514"/>
      <c r="B137" s="725"/>
      <c r="C137" s="516"/>
      <c r="D137" s="516"/>
      <c r="E137" s="443" t="s">
        <v>81</v>
      </c>
      <c r="F137" s="443" t="s">
        <v>105</v>
      </c>
      <c r="G137" s="726">
        <v>2.6859999999999999</v>
      </c>
      <c r="H137" s="726">
        <v>1.2999999999999999E-2</v>
      </c>
      <c r="I137" s="726">
        <v>0.11799999999999999</v>
      </c>
    </row>
    <row r="138" spans="1:26" s="519" customFormat="1" ht="24.6" customHeight="1" x14ac:dyDescent="0.25">
      <c r="A138" s="514"/>
      <c r="B138" s="725"/>
      <c r="C138" s="516"/>
      <c r="D138" s="516"/>
      <c r="E138" s="443" t="s">
        <v>81</v>
      </c>
      <c r="F138" s="443" t="s">
        <v>131</v>
      </c>
      <c r="G138" s="726">
        <v>2.6859999999999999</v>
      </c>
      <c r="H138" s="726">
        <v>2.1999999999999999E-2</v>
      </c>
      <c r="I138" s="726">
        <v>0.11600000000000001</v>
      </c>
    </row>
    <row r="139" spans="1:26" s="519" customFormat="1" ht="24.6" customHeight="1" x14ac:dyDescent="0.3">
      <c r="A139" s="514"/>
      <c r="B139" s="725"/>
      <c r="C139" s="516"/>
      <c r="D139" s="516"/>
      <c r="E139" s="443" t="s">
        <v>126</v>
      </c>
      <c r="F139" s="443" t="s">
        <v>104</v>
      </c>
      <c r="G139" s="727" t="s">
        <v>31</v>
      </c>
      <c r="H139" s="727" t="s">
        <v>31</v>
      </c>
      <c r="I139" s="727" t="s">
        <v>31</v>
      </c>
    </row>
    <row r="140" spans="1:26" s="519" customFormat="1" ht="24.6" customHeight="1" x14ac:dyDescent="0.3">
      <c r="A140" s="514"/>
      <c r="B140" s="725"/>
      <c r="C140" s="516"/>
      <c r="D140" s="516"/>
      <c r="E140" s="443" t="s">
        <v>126</v>
      </c>
      <c r="F140" s="443" t="s">
        <v>105</v>
      </c>
      <c r="G140" s="727" t="s">
        <v>31</v>
      </c>
      <c r="H140" s="727" t="s">
        <v>31</v>
      </c>
      <c r="I140" s="727" t="s">
        <v>31</v>
      </c>
    </row>
    <row r="141" spans="1:26" s="519" customFormat="1" ht="24.6" customHeight="1" x14ac:dyDescent="0.3">
      <c r="A141" s="514"/>
      <c r="B141" s="725"/>
      <c r="C141" s="516"/>
      <c r="D141" s="516"/>
      <c r="E141" s="443" t="s">
        <v>126</v>
      </c>
      <c r="F141" s="443" t="s">
        <v>131</v>
      </c>
      <c r="G141" s="727" t="s">
        <v>31</v>
      </c>
      <c r="H141" s="727" t="s">
        <v>31</v>
      </c>
      <c r="I141" s="727" t="s">
        <v>31</v>
      </c>
    </row>
    <row r="142" spans="1:26" s="519" customFormat="1" ht="24.6" customHeight="1" x14ac:dyDescent="0.25">
      <c r="A142" s="514"/>
      <c r="B142" s="725"/>
      <c r="C142" s="516"/>
      <c r="D142" s="516"/>
      <c r="E142" s="443" t="s">
        <v>63</v>
      </c>
      <c r="F142" s="443" t="s">
        <v>104</v>
      </c>
      <c r="G142" s="726">
        <v>2.4689999999999999</v>
      </c>
      <c r="H142" s="726">
        <v>2.4E-2</v>
      </c>
      <c r="I142" s="726">
        <v>0.11600000000000001</v>
      </c>
    </row>
    <row r="143" spans="1:26" s="519" customFormat="1" ht="24.6" customHeight="1" x14ac:dyDescent="0.25">
      <c r="A143" s="514"/>
      <c r="B143" s="725"/>
      <c r="C143" s="516"/>
      <c r="D143" s="516"/>
      <c r="E143" s="443" t="s">
        <v>63</v>
      </c>
      <c r="F143" s="443" t="s">
        <v>105</v>
      </c>
      <c r="G143" s="726">
        <v>2.4689999999999999</v>
      </c>
      <c r="H143" s="726">
        <v>1.2999999999999999E-2</v>
      </c>
      <c r="I143" s="726">
        <v>0.11600000000000001</v>
      </c>
    </row>
    <row r="144" spans="1:26" s="519" customFormat="1" ht="24.6" customHeight="1" x14ac:dyDescent="0.25">
      <c r="A144" s="514"/>
      <c r="B144" s="725"/>
      <c r="C144" s="516"/>
      <c r="D144" s="516"/>
      <c r="E144" s="443" t="s">
        <v>63</v>
      </c>
      <c r="F144" s="443" t="s">
        <v>131</v>
      </c>
      <c r="G144" s="726">
        <v>2.4689999999999999</v>
      </c>
      <c r="H144" s="726">
        <v>2.1999999999999999E-2</v>
      </c>
      <c r="I144" s="726">
        <v>0.114</v>
      </c>
    </row>
    <row r="145" spans="1:9" s="519" customFormat="1" ht="24.6" customHeight="1" x14ac:dyDescent="0.25">
      <c r="A145" s="514"/>
      <c r="B145" s="725"/>
      <c r="C145" s="516"/>
      <c r="D145" s="516"/>
      <c r="E145" s="443" t="s">
        <v>46</v>
      </c>
      <c r="F145" s="443" t="s">
        <v>104</v>
      </c>
      <c r="G145" s="726">
        <v>2.3940000000000001</v>
      </c>
      <c r="H145" s="726">
        <v>2.4E-2</v>
      </c>
      <c r="I145" s="726">
        <v>0.11600000000000001</v>
      </c>
    </row>
    <row r="146" spans="1:9" s="519" customFormat="1" ht="24.6" customHeight="1" x14ac:dyDescent="0.25">
      <c r="A146" s="514"/>
      <c r="B146" s="725"/>
      <c r="C146" s="516"/>
      <c r="D146" s="516"/>
      <c r="E146" s="443" t="s">
        <v>46</v>
      </c>
      <c r="F146" s="443" t="s">
        <v>105</v>
      </c>
      <c r="G146" s="726">
        <v>2.3940000000000001</v>
      </c>
      <c r="H146" s="726">
        <v>1.2999999999999999E-2</v>
      </c>
      <c r="I146" s="726">
        <v>0.11600000000000001</v>
      </c>
    </row>
    <row r="147" spans="1:9" s="519" customFormat="1" ht="24.6" customHeight="1" x14ac:dyDescent="0.25">
      <c r="A147" s="514"/>
      <c r="B147" s="725"/>
      <c r="C147" s="516"/>
      <c r="D147" s="516"/>
      <c r="E147" s="443" t="s">
        <v>46</v>
      </c>
      <c r="F147" s="443" t="s">
        <v>131</v>
      </c>
      <c r="G147" s="726">
        <v>2.3940000000000001</v>
      </c>
      <c r="H147" s="726">
        <v>2.1999999999999999E-2</v>
      </c>
      <c r="I147" s="726">
        <v>0.114</v>
      </c>
    </row>
    <row r="148" spans="1:9" s="519" customFormat="1" ht="24.6" customHeight="1" x14ac:dyDescent="0.25">
      <c r="A148" s="514"/>
      <c r="B148" s="725"/>
      <c r="C148" s="516"/>
      <c r="D148" s="516"/>
      <c r="E148" s="443" t="s">
        <v>77</v>
      </c>
      <c r="F148" s="443" t="s">
        <v>104</v>
      </c>
      <c r="G148" s="726">
        <v>2.1429999999999998</v>
      </c>
      <c r="H148" s="726">
        <v>2.4E-2</v>
      </c>
      <c r="I148" s="726">
        <v>0.11600000000000001</v>
      </c>
    </row>
    <row r="149" spans="1:9" s="519" customFormat="1" ht="24.6" customHeight="1" x14ac:dyDescent="0.25">
      <c r="A149" s="514"/>
      <c r="B149" s="725"/>
      <c r="C149" s="516"/>
      <c r="D149" s="516"/>
      <c r="E149" s="443" t="s">
        <v>77</v>
      </c>
      <c r="F149" s="443" t="s">
        <v>105</v>
      </c>
      <c r="G149" s="726">
        <v>2.1429999999999998</v>
      </c>
      <c r="H149" s="726">
        <v>1.2999999999999999E-2</v>
      </c>
      <c r="I149" s="726">
        <v>0.11600000000000001</v>
      </c>
    </row>
    <row r="150" spans="1:9" s="519" customFormat="1" ht="24.6" customHeight="1" x14ac:dyDescent="0.25">
      <c r="A150" s="514"/>
      <c r="B150" s="725"/>
      <c r="C150" s="516"/>
      <c r="D150" s="516"/>
      <c r="E150" s="443" t="s">
        <v>77</v>
      </c>
      <c r="F150" s="443" t="s">
        <v>131</v>
      </c>
      <c r="G150" s="726">
        <v>2.1429999999999998</v>
      </c>
      <c r="H150" s="726">
        <v>2.1999999999999999E-2</v>
      </c>
      <c r="I150" s="726">
        <v>0.114</v>
      </c>
    </row>
    <row r="151" spans="1:9" s="519" customFormat="1" ht="24.6" customHeight="1" x14ac:dyDescent="0.25">
      <c r="A151" s="514"/>
      <c r="B151" s="725"/>
      <c r="C151" s="516"/>
      <c r="D151" s="516"/>
      <c r="E151" s="443" t="s">
        <v>78</v>
      </c>
      <c r="F151" s="443" t="s">
        <v>104</v>
      </c>
      <c r="G151" s="726">
        <v>1.8919999999999999</v>
      </c>
      <c r="H151" s="726">
        <v>2.4E-2</v>
      </c>
      <c r="I151" s="726">
        <v>0.11600000000000001</v>
      </c>
    </row>
    <row r="152" spans="1:9" s="519" customFormat="1" ht="24.6" customHeight="1" x14ac:dyDescent="0.25">
      <c r="A152" s="514"/>
      <c r="B152" s="725"/>
      <c r="C152" s="516"/>
      <c r="D152" s="516"/>
      <c r="E152" s="443" t="s">
        <v>78</v>
      </c>
      <c r="F152" s="443" t="s">
        <v>105</v>
      </c>
      <c r="G152" s="726">
        <v>1.8919999999999999</v>
      </c>
      <c r="H152" s="726">
        <v>1.2999999999999999E-2</v>
      </c>
      <c r="I152" s="726">
        <v>0.11600000000000001</v>
      </c>
    </row>
    <row r="153" spans="1:9" s="519" customFormat="1" ht="24.6" customHeight="1" x14ac:dyDescent="0.25">
      <c r="A153" s="514"/>
      <c r="B153" s="725"/>
      <c r="C153" s="516"/>
      <c r="D153" s="516"/>
      <c r="E153" s="443" t="s">
        <v>78</v>
      </c>
      <c r="F153" s="443" t="s">
        <v>131</v>
      </c>
      <c r="G153" s="726">
        <v>1.8919999999999999</v>
      </c>
      <c r="H153" s="726">
        <v>2.1999999999999999E-2</v>
      </c>
      <c r="I153" s="726">
        <v>0.114</v>
      </c>
    </row>
    <row r="154" spans="1:9" s="519" customFormat="1" ht="24.6" customHeight="1" x14ac:dyDescent="0.25">
      <c r="A154" s="514"/>
      <c r="B154" s="725"/>
      <c r="C154" s="516"/>
      <c r="D154" s="516"/>
      <c r="E154" s="443" t="s">
        <v>79</v>
      </c>
      <c r="F154" s="443" t="s">
        <v>104</v>
      </c>
      <c r="G154" s="726">
        <v>0.13600000000000001</v>
      </c>
      <c r="H154" s="726">
        <v>2.4E-2</v>
      </c>
      <c r="I154" s="726">
        <v>0.11600000000000001</v>
      </c>
    </row>
    <row r="155" spans="1:9" s="519" customFormat="1" ht="24.6" customHeight="1" x14ac:dyDescent="0.25">
      <c r="A155" s="514"/>
      <c r="B155" s="725"/>
      <c r="C155" s="516"/>
      <c r="D155" s="516"/>
      <c r="E155" s="443" t="s">
        <v>79</v>
      </c>
      <c r="F155" s="443" t="s">
        <v>105</v>
      </c>
      <c r="G155" s="726">
        <v>0.13600000000000001</v>
      </c>
      <c r="H155" s="726">
        <v>1.2999999999999999E-2</v>
      </c>
      <c r="I155" s="726">
        <v>0.11600000000000001</v>
      </c>
    </row>
    <row r="156" spans="1:9" s="519" customFormat="1" ht="24.6" customHeight="1" x14ac:dyDescent="0.25">
      <c r="A156" s="514"/>
      <c r="B156" s="725"/>
      <c r="C156" s="516"/>
      <c r="D156" s="516"/>
      <c r="E156" s="443" t="s">
        <v>79</v>
      </c>
      <c r="F156" s="443" t="s">
        <v>131</v>
      </c>
      <c r="G156" s="726">
        <v>0.13600000000000001</v>
      </c>
      <c r="H156" s="726">
        <v>2.1999999999999999E-2</v>
      </c>
      <c r="I156" s="726">
        <v>0.114</v>
      </c>
    </row>
    <row r="157" spans="1:9" s="519" customFormat="1" ht="24.6" customHeight="1" x14ac:dyDescent="0.3">
      <c r="A157" s="514"/>
      <c r="B157" s="725"/>
      <c r="C157" s="516"/>
      <c r="D157" s="516"/>
      <c r="E157" s="443" t="s">
        <v>61</v>
      </c>
      <c r="F157" s="443" t="s">
        <v>105</v>
      </c>
      <c r="G157" s="727" t="s">
        <v>31</v>
      </c>
      <c r="H157" s="727" t="s">
        <v>31</v>
      </c>
      <c r="I157" s="727" t="s">
        <v>31</v>
      </c>
    </row>
    <row r="158" spans="1:9" s="519" customFormat="1" ht="24.6" customHeight="1" x14ac:dyDescent="0.3">
      <c r="A158" s="514"/>
      <c r="B158" s="725"/>
      <c r="C158" s="516"/>
      <c r="D158" s="516"/>
      <c r="E158" s="443" t="s">
        <v>61</v>
      </c>
      <c r="F158" s="443" t="s">
        <v>131</v>
      </c>
      <c r="G158" s="727" t="s">
        <v>31</v>
      </c>
      <c r="H158" s="727" t="s">
        <v>31</v>
      </c>
      <c r="I158" s="727" t="s">
        <v>31</v>
      </c>
    </row>
    <row r="159" spans="1:9" s="519" customFormat="1" ht="24.6" customHeight="1" x14ac:dyDescent="0.25">
      <c r="A159" s="514"/>
      <c r="B159" s="725"/>
      <c r="C159" s="516"/>
      <c r="D159" s="516"/>
      <c r="E159" s="443" t="s">
        <v>76</v>
      </c>
      <c r="F159" s="443" t="s">
        <v>105</v>
      </c>
      <c r="G159" s="726">
        <v>2.2629999999999999</v>
      </c>
      <c r="H159" s="726">
        <v>6.35</v>
      </c>
      <c r="I159" s="726">
        <v>1.4999999999999999E-2</v>
      </c>
    </row>
    <row r="160" spans="1:9" s="519" customFormat="1" ht="24.6" customHeight="1" x14ac:dyDescent="0.25">
      <c r="A160" s="514"/>
      <c r="B160" s="725"/>
      <c r="C160" s="516"/>
      <c r="D160" s="516"/>
      <c r="E160" s="443" t="s">
        <v>76</v>
      </c>
      <c r="F160" s="443" t="s">
        <v>131</v>
      </c>
      <c r="G160" s="726">
        <v>2.2629999999999999</v>
      </c>
      <c r="H160" s="726">
        <v>12.744999999999999</v>
      </c>
      <c r="I160" s="726">
        <v>1.2999999999999999E-2</v>
      </c>
    </row>
    <row r="161" spans="1:9" s="519" customFormat="1" ht="24.6" customHeight="1" x14ac:dyDescent="0.25">
      <c r="A161" s="514"/>
      <c r="B161" s="725"/>
      <c r="C161" s="516"/>
      <c r="D161" s="516"/>
      <c r="E161" s="443" t="s">
        <v>7</v>
      </c>
      <c r="F161" s="443" t="s">
        <v>105</v>
      </c>
      <c r="G161" s="726">
        <v>2.1440000000000001</v>
      </c>
      <c r="H161" s="726">
        <v>6.35</v>
      </c>
      <c r="I161" s="726">
        <v>1.4999999999999999E-2</v>
      </c>
    </row>
    <row r="162" spans="1:9" s="519" customFormat="1" ht="24.6" customHeight="1" x14ac:dyDescent="0.25">
      <c r="A162" s="514"/>
      <c r="B162" s="725"/>
      <c r="C162" s="516"/>
      <c r="D162" s="516"/>
      <c r="E162" s="443" t="s">
        <v>7</v>
      </c>
      <c r="F162" s="443" t="s">
        <v>131</v>
      </c>
      <c r="G162" s="726">
        <v>2.1440000000000001</v>
      </c>
      <c r="H162" s="726">
        <v>12.744999999999999</v>
      </c>
      <c r="I162" s="726">
        <v>1.2999999999999999E-2</v>
      </c>
    </row>
    <row r="163" spans="1:9" s="519" customFormat="1" ht="24.6" customHeight="1" x14ac:dyDescent="0.25">
      <c r="A163" s="514"/>
      <c r="B163" s="725"/>
      <c r="C163" s="516"/>
      <c r="D163" s="516"/>
      <c r="E163" s="443" t="s">
        <v>8</v>
      </c>
      <c r="F163" s="443" t="s">
        <v>105</v>
      </c>
      <c r="G163" s="726">
        <v>0.35699999999999998</v>
      </c>
      <c r="H163" s="726">
        <v>6.35</v>
      </c>
      <c r="I163" s="726">
        <v>1.4999999999999999E-2</v>
      </c>
    </row>
    <row r="164" spans="1:9" s="519" customFormat="1" ht="24.6" customHeight="1" x14ac:dyDescent="0.25">
      <c r="A164" s="514"/>
      <c r="B164" s="725"/>
      <c r="C164" s="516"/>
      <c r="D164" s="516"/>
      <c r="E164" s="443" t="s">
        <v>8</v>
      </c>
      <c r="F164" s="443" t="s">
        <v>131</v>
      </c>
      <c r="G164" s="726">
        <v>0.35699999999999998</v>
      </c>
      <c r="H164" s="726">
        <v>12.744999999999999</v>
      </c>
      <c r="I164" s="726">
        <v>1.2999999999999999E-2</v>
      </c>
    </row>
    <row r="165" spans="1:9" s="519" customFormat="1" ht="24.6" customHeight="1" x14ac:dyDescent="0.25">
      <c r="A165" s="514"/>
      <c r="B165" s="725"/>
      <c r="C165" s="516"/>
      <c r="D165" s="516"/>
      <c r="E165" s="443" t="s">
        <v>82</v>
      </c>
      <c r="F165" s="443" t="s">
        <v>105</v>
      </c>
      <c r="G165" s="726">
        <v>0</v>
      </c>
      <c r="H165" s="726">
        <v>6.35</v>
      </c>
      <c r="I165" s="726">
        <v>1.4999999999999999E-2</v>
      </c>
    </row>
    <row r="166" spans="1:9" s="519" customFormat="1" ht="24.6" customHeight="1" x14ac:dyDescent="0.25">
      <c r="A166" s="514"/>
      <c r="B166" s="725"/>
      <c r="C166" s="516"/>
      <c r="D166" s="516"/>
      <c r="E166" s="443" t="s">
        <v>82</v>
      </c>
      <c r="F166" s="443" t="s">
        <v>131</v>
      </c>
      <c r="G166" s="726">
        <v>0</v>
      </c>
      <c r="H166" s="726">
        <v>12.744999999999999</v>
      </c>
      <c r="I166" s="726">
        <v>1.2999999999999999E-2</v>
      </c>
    </row>
    <row r="167" spans="1:9" s="519" customFormat="1" ht="24.6" customHeight="1" x14ac:dyDescent="0.25">
      <c r="A167" s="514"/>
      <c r="B167" s="725"/>
      <c r="C167" s="516"/>
      <c r="D167" s="516"/>
      <c r="E167" s="443" t="s">
        <v>1004</v>
      </c>
      <c r="F167" s="443" t="s">
        <v>104</v>
      </c>
      <c r="G167" s="726">
        <v>0.51</v>
      </c>
      <c r="H167" s="728" t="s">
        <v>31</v>
      </c>
      <c r="I167" s="728" t="s">
        <v>31</v>
      </c>
    </row>
    <row r="168" spans="1:9" s="519" customFormat="1" ht="24.6" customHeight="1" x14ac:dyDescent="0.25">
      <c r="A168" s="514"/>
      <c r="B168" s="725"/>
      <c r="C168" s="516"/>
      <c r="D168" s="516"/>
      <c r="E168" s="443" t="s">
        <v>1004</v>
      </c>
      <c r="F168" s="443" t="s">
        <v>105</v>
      </c>
      <c r="G168" s="726">
        <v>0.51</v>
      </c>
      <c r="H168" s="728" t="s">
        <v>31</v>
      </c>
      <c r="I168" s="728" t="s">
        <v>31</v>
      </c>
    </row>
    <row r="169" spans="1:9" s="519" customFormat="1" ht="24.6" customHeight="1" x14ac:dyDescent="0.25">
      <c r="A169" s="514"/>
      <c r="B169" s="725"/>
      <c r="C169" s="516"/>
      <c r="D169" s="516"/>
      <c r="E169" s="443" t="s">
        <v>1004</v>
      </c>
      <c r="F169" s="443" t="s">
        <v>131</v>
      </c>
      <c r="G169" s="726">
        <v>0.51</v>
      </c>
      <c r="H169" s="728" t="s">
        <v>31</v>
      </c>
      <c r="I169" s="728" t="s">
        <v>31</v>
      </c>
    </row>
    <row r="170" spans="1:9" s="519" customFormat="1" ht="24.6" customHeight="1" x14ac:dyDescent="0.25">
      <c r="A170" s="514"/>
      <c r="B170" s="725"/>
      <c r="C170" s="516"/>
      <c r="D170" s="516"/>
      <c r="E170" s="443" t="s">
        <v>994</v>
      </c>
      <c r="F170" s="443" t="s">
        <v>104</v>
      </c>
      <c r="G170" s="726">
        <v>0.26</v>
      </c>
      <c r="H170" s="728" t="s">
        <v>31</v>
      </c>
      <c r="I170" s="728" t="s">
        <v>31</v>
      </c>
    </row>
    <row r="171" spans="1:9" s="519" customFormat="1" ht="24.6" customHeight="1" x14ac:dyDescent="0.25">
      <c r="A171" s="514"/>
      <c r="B171" s="725"/>
      <c r="C171" s="516"/>
      <c r="D171" s="516"/>
      <c r="E171" s="443" t="s">
        <v>994</v>
      </c>
      <c r="F171" s="443" t="s">
        <v>105</v>
      </c>
      <c r="G171" s="726">
        <v>0.26</v>
      </c>
      <c r="H171" s="728" t="s">
        <v>31</v>
      </c>
      <c r="I171" s="728" t="s">
        <v>31</v>
      </c>
    </row>
    <row r="172" spans="1:9" s="519" customFormat="1" ht="24.6" customHeight="1" x14ac:dyDescent="0.25">
      <c r="A172" s="514"/>
      <c r="B172" s="725"/>
      <c r="C172" s="516"/>
      <c r="D172" s="516"/>
      <c r="E172" s="443" t="s">
        <v>994</v>
      </c>
      <c r="F172" s="443" t="s">
        <v>131</v>
      </c>
      <c r="G172" s="726">
        <v>0.26</v>
      </c>
      <c r="H172" s="728" t="s">
        <v>31</v>
      </c>
      <c r="I172" s="728" t="s">
        <v>31</v>
      </c>
    </row>
    <row r="173" spans="1:9" ht="16.5" customHeight="1" x14ac:dyDescent="0.25">
      <c r="A173" s="336"/>
      <c r="B173" s="310"/>
    </row>
    <row r="174" spans="1:9" ht="16.5" customHeight="1" x14ac:dyDescent="0.25">
      <c r="A174" s="336"/>
      <c r="B174" s="310"/>
      <c r="E174" s="422" t="s">
        <v>148</v>
      </c>
    </row>
    <row r="175" spans="1:9" ht="19.8" customHeight="1" x14ac:dyDescent="0.25">
      <c r="A175" s="336"/>
      <c r="B175" s="310"/>
      <c r="E175" s="499" t="s">
        <v>940</v>
      </c>
    </row>
    <row r="176" spans="1:9" ht="16.5" customHeight="1" x14ac:dyDescent="0.3">
      <c r="A176" s="336"/>
      <c r="B176" s="310"/>
      <c r="E176" s="735" t="s">
        <v>1199</v>
      </c>
    </row>
    <row r="177" spans="1:99" ht="16.5" customHeight="1" x14ac:dyDescent="0.35">
      <c r="A177" s="336"/>
      <c r="B177" s="310"/>
      <c r="E177" s="424"/>
      <c r="F177" s="420"/>
      <c r="G177" s="420"/>
      <c r="H177" s="420"/>
      <c r="I177" s="420"/>
      <c r="J177" s="420"/>
      <c r="K177" s="420"/>
      <c r="L177" s="420"/>
      <c r="M177" s="420"/>
      <c r="N177" s="420"/>
      <c r="O177" s="420"/>
      <c r="P177" s="420"/>
      <c r="Q177" s="420"/>
      <c r="R177" s="420"/>
      <c r="S177" s="420"/>
      <c r="T177" s="420"/>
      <c r="U177" s="420"/>
      <c r="V177" s="420"/>
      <c r="W177" s="420"/>
      <c r="X177" s="420"/>
      <c r="Y177" s="420"/>
      <c r="Z177" s="420"/>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914"/>
      <c r="BT177" s="914"/>
      <c r="BU177" s="914"/>
      <c r="BV177" s="914"/>
      <c r="BW177" s="914"/>
      <c r="BX177" s="914"/>
      <c r="BY177" s="914"/>
      <c r="BZ177" s="914"/>
      <c r="CA177" s="914"/>
      <c r="CB177" s="914"/>
      <c r="CC177" s="914"/>
      <c r="CD177" s="914"/>
      <c r="CE177" s="914"/>
      <c r="CF177" s="914"/>
      <c r="CG177" s="914"/>
      <c r="CH177" s="914"/>
      <c r="CI177" s="914"/>
      <c r="CJ177" s="914"/>
      <c r="CK177" s="914"/>
      <c r="CL177" s="914"/>
      <c r="CM177" s="914"/>
      <c r="CN177" s="914"/>
      <c r="CO177" s="914"/>
    </row>
    <row r="178" spans="1:99" s="396" customFormat="1" ht="16.2" customHeight="1" x14ac:dyDescent="0.3">
      <c r="A178" s="336"/>
      <c r="B178" s="441"/>
      <c r="C178" s="420"/>
      <c r="D178" s="341" t="s">
        <v>796</v>
      </c>
      <c r="E178" s="341"/>
      <c r="F178" s="341"/>
      <c r="G178" s="341"/>
      <c r="H178" s="341"/>
      <c r="I178" s="341"/>
      <c r="J178" s="341"/>
      <c r="K178" s="341"/>
      <c r="L178" s="341"/>
      <c r="M178" s="341"/>
      <c r="N178" s="341"/>
      <c r="O178" s="341"/>
      <c r="P178" s="341"/>
      <c r="Q178" s="341"/>
      <c r="R178" s="341"/>
      <c r="S178" s="341"/>
      <c r="T178" s="341"/>
      <c r="U178" s="341"/>
      <c r="V178" s="341"/>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row>
    <row r="179" spans="1:99" ht="18" customHeight="1" x14ac:dyDescent="0.35">
      <c r="A179" s="336"/>
      <c r="C179" s="313"/>
      <c r="D179" s="266"/>
      <c r="E179" s="396"/>
      <c r="F179" s="396"/>
      <c r="G179" s="396"/>
      <c r="H179" s="396"/>
      <c r="I179" s="396"/>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X179" s="444"/>
      <c r="BA179" s="426"/>
      <c r="BB179" s="426"/>
      <c r="BG179" s="425"/>
      <c r="BH179" s="425"/>
      <c r="BI179" s="297"/>
      <c r="BJ179" s="297"/>
      <c r="BM179" s="445"/>
      <c r="BN179" s="445"/>
      <c r="BS179" s="425"/>
      <c r="BT179" s="425"/>
      <c r="BU179" s="297"/>
      <c r="BV179" s="297"/>
      <c r="BY179" s="425"/>
      <c r="BZ179" s="425"/>
      <c r="CA179" s="297"/>
      <c r="CB179" s="297"/>
      <c r="CE179" s="425"/>
      <c r="CF179" s="425"/>
      <c r="CG179" s="297"/>
      <c r="CH179" s="297"/>
      <c r="CK179" s="425"/>
      <c r="CL179" s="425"/>
      <c r="CM179" s="297"/>
      <c r="CN179" s="297"/>
      <c r="CQ179" s="425"/>
      <c r="CR179" s="425"/>
      <c r="CS179" s="297"/>
      <c r="CT179" s="297"/>
    </row>
    <row r="180" spans="1:99" ht="18" customHeight="1" x14ac:dyDescent="0.35">
      <c r="A180" s="336"/>
      <c r="E180" s="425" t="s">
        <v>1197</v>
      </c>
      <c r="F180" s="426"/>
      <c r="G180" s="426"/>
      <c r="H180" s="427"/>
      <c r="I180" s="428"/>
      <c r="K180" s="425"/>
      <c r="L180" s="426"/>
      <c r="M180" s="426"/>
      <c r="N180" s="427"/>
      <c r="O180" s="428"/>
      <c r="Q180" s="425"/>
      <c r="R180" s="426"/>
      <c r="S180" s="426"/>
      <c r="T180" s="427"/>
      <c r="U180" s="428"/>
      <c r="W180" s="425"/>
      <c r="Y180" s="425"/>
      <c r="AA180" s="444"/>
      <c r="AC180" s="425"/>
      <c r="AD180" s="425"/>
      <c r="AE180" s="427"/>
      <c r="AI180" s="425"/>
      <c r="AJ180" s="425"/>
      <c r="AK180" s="425"/>
      <c r="AM180" s="444"/>
      <c r="AO180" s="425"/>
      <c r="AP180" s="425"/>
      <c r="AQ180" s="427"/>
      <c r="AR180" s="428"/>
      <c r="AS180" s="427"/>
      <c r="AU180" s="426"/>
      <c r="AV180" s="426"/>
      <c r="AW180" s="429"/>
      <c r="AX180" s="446"/>
      <c r="AY180" s="447"/>
      <c r="BA180" s="297"/>
      <c r="BC180" s="429"/>
      <c r="BD180" s="446"/>
      <c r="BE180" s="447"/>
      <c r="BI180" s="429"/>
      <c r="BJ180" s="446"/>
      <c r="BK180" s="447"/>
      <c r="BM180" s="297"/>
      <c r="BO180" s="429"/>
      <c r="BP180" s="446"/>
      <c r="BQ180" s="447"/>
      <c r="BU180" s="429"/>
      <c r="BV180" s="446"/>
      <c r="BW180" s="447"/>
      <c r="CA180" s="429"/>
      <c r="CB180" s="446"/>
      <c r="CC180" s="447"/>
      <c r="CG180" s="429"/>
      <c r="CH180" s="446"/>
      <c r="CI180" s="447"/>
      <c r="CM180" s="429"/>
      <c r="CN180" s="446"/>
      <c r="CO180" s="447"/>
      <c r="CS180" s="429"/>
      <c r="CT180" s="446"/>
      <c r="CU180" s="447"/>
    </row>
    <row r="181" spans="1:99" ht="18" customHeight="1" x14ac:dyDescent="0.35">
      <c r="A181" s="336"/>
      <c r="E181" s="425"/>
      <c r="F181" s="426"/>
      <c r="G181" s="426"/>
      <c r="H181" s="427"/>
      <c r="I181" s="428"/>
      <c r="K181" s="425"/>
      <c r="L181" s="426"/>
      <c r="M181" s="426"/>
      <c r="N181" s="427"/>
      <c r="O181" s="428"/>
      <c r="Q181" s="425"/>
      <c r="R181" s="426"/>
      <c r="S181" s="426"/>
      <c r="T181" s="427"/>
      <c r="U181" s="428"/>
      <c r="W181" s="425"/>
      <c r="Y181" s="425"/>
      <c r="AA181" s="444"/>
      <c r="AC181" s="425"/>
      <c r="AD181" s="425"/>
      <c r="AE181" s="427"/>
      <c r="AI181" s="425"/>
      <c r="AJ181" s="425"/>
      <c r="AK181" s="425"/>
      <c r="AM181" s="444"/>
      <c r="AO181" s="425"/>
      <c r="AP181" s="425"/>
      <c r="AQ181" s="427"/>
      <c r="AR181" s="428"/>
      <c r="AS181" s="427"/>
      <c r="AU181" s="426"/>
      <c r="AV181" s="426"/>
      <c r="AW181" s="429"/>
      <c r="AX181" s="446"/>
      <c r="AY181" s="447"/>
      <c r="BA181" s="297"/>
      <c r="BC181" s="429"/>
      <c r="BD181" s="446"/>
      <c r="BE181" s="447"/>
      <c r="BI181" s="429"/>
      <c r="BJ181" s="446"/>
      <c r="BK181" s="447"/>
      <c r="BM181" s="297"/>
      <c r="BO181" s="429"/>
      <c r="BP181" s="446"/>
      <c r="BQ181" s="447"/>
      <c r="BU181" s="429"/>
      <c r="BV181" s="446"/>
      <c r="BW181" s="447"/>
      <c r="CA181" s="429"/>
      <c r="CB181" s="446"/>
      <c r="CC181" s="447"/>
      <c r="CG181" s="429"/>
      <c r="CH181" s="446"/>
      <c r="CI181" s="447"/>
      <c r="CM181" s="429"/>
      <c r="CN181" s="446"/>
      <c r="CO181" s="447"/>
      <c r="CS181" s="429"/>
      <c r="CT181" s="446"/>
      <c r="CU181" s="447"/>
    </row>
    <row r="182" spans="1:99" ht="18" customHeight="1" x14ac:dyDescent="0.3">
      <c r="A182" s="336"/>
      <c r="E182" s="297"/>
      <c r="F182" s="297"/>
      <c r="G182" s="429" t="s">
        <v>212</v>
      </c>
      <c r="H182" s="430">
        <v>0.28299999999999997</v>
      </c>
      <c r="I182" s="431" t="s">
        <v>221</v>
      </c>
      <c r="K182" s="297"/>
      <c r="L182" s="297"/>
      <c r="M182" s="429"/>
      <c r="N182" s="446"/>
      <c r="O182" s="447"/>
      <c r="Q182" s="297"/>
      <c r="R182" s="297"/>
      <c r="S182" s="429"/>
      <c r="T182" s="446"/>
      <c r="U182" s="447"/>
      <c r="Y182" s="432"/>
      <c r="Z182" s="446"/>
      <c r="AA182" s="447"/>
      <c r="AC182" s="297"/>
      <c r="AE182" s="429"/>
      <c r="AF182" s="446"/>
      <c r="AG182" s="447"/>
      <c r="AK182" s="429"/>
      <c r="AL182" s="446"/>
      <c r="AM182" s="447"/>
      <c r="AO182" s="297"/>
      <c r="AP182" s="429"/>
      <c r="AQ182" s="429"/>
      <c r="AR182" s="446"/>
      <c r="AS182" s="447"/>
      <c r="AW182" s="433"/>
      <c r="AX182" s="448"/>
      <c r="AY182" s="312"/>
      <c r="BA182" s="297"/>
      <c r="BC182" s="433"/>
      <c r="BD182" s="434"/>
      <c r="BE182" s="435"/>
      <c r="BH182" s="436"/>
      <c r="BI182" s="433"/>
      <c r="BJ182" s="448"/>
      <c r="BK182" s="312"/>
      <c r="BM182" s="297"/>
      <c r="BO182" s="433"/>
      <c r="BP182" s="434"/>
      <c r="BQ182" s="435"/>
      <c r="BT182" s="436"/>
      <c r="BU182" s="433"/>
      <c r="BV182" s="448"/>
      <c r="BW182" s="312"/>
      <c r="BZ182" s="436"/>
      <c r="CA182" s="433"/>
      <c r="CB182" s="448"/>
      <c r="CC182" s="312"/>
      <c r="CF182" s="436"/>
      <c r="CG182" s="433"/>
      <c r="CH182" s="448"/>
      <c r="CI182" s="312"/>
      <c r="CL182" s="436"/>
      <c r="CM182" s="433"/>
      <c r="CN182" s="448"/>
      <c r="CO182" s="312"/>
      <c r="CR182" s="436"/>
      <c r="CS182" s="433"/>
      <c r="CT182" s="448"/>
      <c r="CU182" s="312"/>
    </row>
    <row r="183" spans="1:99" ht="18" customHeight="1" x14ac:dyDescent="0.3">
      <c r="A183" s="336"/>
      <c r="E183" s="297"/>
      <c r="F183" s="297"/>
      <c r="G183" s="433"/>
      <c r="H183" s="434"/>
      <c r="I183" s="435"/>
      <c r="K183" s="297"/>
      <c r="L183" s="297"/>
      <c r="M183" s="433"/>
      <c r="N183" s="434"/>
      <c r="O183" s="435"/>
      <c r="Q183" s="297"/>
      <c r="R183" s="297"/>
      <c r="S183" s="433"/>
      <c r="T183" s="434"/>
      <c r="U183" s="435"/>
      <c r="X183" s="436"/>
      <c r="Y183" s="297"/>
      <c r="Z183" s="448"/>
      <c r="AA183" s="312"/>
      <c r="AB183" s="297"/>
      <c r="AC183" s="297"/>
      <c r="AE183" s="433"/>
      <c r="AF183" s="434"/>
      <c r="AG183" s="312"/>
      <c r="AK183" s="433"/>
      <c r="AL183" s="448"/>
      <c r="AM183" s="312"/>
      <c r="AO183" s="297"/>
      <c r="AP183" s="433"/>
      <c r="AQ183" s="433"/>
      <c r="AR183" s="434"/>
      <c r="AS183" s="435"/>
      <c r="AV183" s="436"/>
      <c r="AW183" s="429"/>
      <c r="AX183" s="446"/>
      <c r="AY183" s="447"/>
      <c r="BA183" s="297"/>
      <c r="BC183" s="429"/>
      <c r="BD183" s="446"/>
      <c r="BE183" s="447"/>
      <c r="BH183" s="297"/>
      <c r="BI183" s="429"/>
      <c r="BJ183" s="446"/>
      <c r="BK183" s="447"/>
      <c r="BM183" s="297"/>
      <c r="BO183" s="429"/>
      <c r="BP183" s="446"/>
      <c r="BQ183" s="447"/>
      <c r="BT183" s="297"/>
      <c r="BU183" s="429"/>
      <c r="BV183" s="446"/>
      <c r="BW183" s="447"/>
      <c r="BZ183" s="297"/>
      <c r="CA183" s="429"/>
      <c r="CB183" s="446"/>
      <c r="CC183" s="447"/>
      <c r="CF183" s="297"/>
      <c r="CG183" s="429"/>
      <c r="CH183" s="446"/>
      <c r="CI183" s="447"/>
      <c r="CL183" s="297"/>
      <c r="CM183" s="429"/>
      <c r="CN183" s="446"/>
      <c r="CO183" s="447"/>
      <c r="CR183" s="297"/>
      <c r="CS183" s="429"/>
      <c r="CT183" s="446"/>
      <c r="CU183" s="447"/>
    </row>
    <row r="184" spans="1:99" ht="18" customHeight="1" x14ac:dyDescent="0.3">
      <c r="A184" s="336"/>
      <c r="E184" s="297"/>
      <c r="F184" s="297"/>
      <c r="G184" s="429" t="s">
        <v>213</v>
      </c>
      <c r="H184" s="430">
        <v>0</v>
      </c>
      <c r="I184" s="431" t="s">
        <v>211</v>
      </c>
      <c r="K184" s="297"/>
      <c r="L184" s="297"/>
      <c r="M184" s="429"/>
      <c r="N184" s="446"/>
      <c r="O184" s="447"/>
      <c r="Q184" s="297"/>
      <c r="R184" s="297"/>
      <c r="S184" s="429"/>
      <c r="T184" s="446"/>
      <c r="U184" s="447"/>
      <c r="X184" s="297"/>
      <c r="Y184" s="429"/>
      <c r="Z184" s="446"/>
      <c r="AA184" s="447"/>
      <c r="AC184" s="297"/>
      <c r="AE184" s="429"/>
      <c r="AF184" s="446"/>
      <c r="AG184" s="447"/>
      <c r="AK184" s="429"/>
      <c r="AL184" s="446"/>
      <c r="AM184" s="447"/>
      <c r="AO184" s="297"/>
      <c r="AP184" s="429"/>
      <c r="AQ184" s="429"/>
      <c r="AR184" s="446"/>
      <c r="AS184" s="447"/>
      <c r="AV184" s="297"/>
      <c r="AW184" s="437"/>
      <c r="AX184" s="438"/>
      <c r="AY184" s="388"/>
      <c r="BA184" s="297"/>
      <c r="BC184" s="437"/>
      <c r="BD184" s="438"/>
      <c r="BE184" s="388"/>
      <c r="BH184" s="297"/>
      <c r="BI184" s="437"/>
      <c r="BJ184" s="438"/>
      <c r="BK184" s="388"/>
      <c r="BM184" s="297"/>
      <c r="BO184" s="437"/>
      <c r="BP184" s="438"/>
      <c r="BQ184" s="388"/>
      <c r="BT184" s="297"/>
      <c r="BU184" s="437"/>
      <c r="BV184" s="438"/>
      <c r="BW184" s="388"/>
      <c r="BZ184" s="297"/>
      <c r="CA184" s="437"/>
      <c r="CB184" s="438"/>
      <c r="CC184" s="388"/>
      <c r="CF184" s="297"/>
      <c r="CG184" s="437"/>
      <c r="CH184" s="438"/>
      <c r="CI184" s="388"/>
      <c r="CL184" s="297"/>
      <c r="CM184" s="437"/>
      <c r="CN184" s="438"/>
      <c r="CO184" s="388"/>
      <c r="CR184" s="297"/>
      <c r="CS184" s="437"/>
      <c r="CT184" s="438"/>
      <c r="CU184" s="388"/>
    </row>
    <row r="185" spans="1:99" ht="18" customHeight="1" x14ac:dyDescent="0.3">
      <c r="A185" s="336"/>
      <c r="E185" s="297"/>
      <c r="F185" s="297"/>
      <c r="G185" s="437"/>
      <c r="H185" s="438"/>
      <c r="I185" s="388"/>
      <c r="K185" s="297"/>
      <c r="L185" s="297"/>
      <c r="M185" s="437"/>
      <c r="N185" s="438"/>
      <c r="O185" s="388"/>
      <c r="Q185" s="297"/>
      <c r="R185" s="297"/>
      <c r="S185" s="437"/>
      <c r="T185" s="438"/>
      <c r="U185" s="388"/>
      <c r="X185" s="297"/>
      <c r="Y185" s="437"/>
      <c r="Z185" s="438"/>
      <c r="AA185" s="388"/>
      <c r="AB185" s="427"/>
      <c r="AC185" s="297"/>
      <c r="AE185" s="437"/>
      <c r="AF185" s="438"/>
      <c r="AG185" s="388"/>
      <c r="AK185" s="437"/>
      <c r="AL185" s="438"/>
      <c r="AM185" s="388"/>
      <c r="AO185" s="297"/>
      <c r="AP185" s="437"/>
      <c r="AQ185" s="437"/>
      <c r="AR185" s="438"/>
      <c r="AS185" s="388"/>
      <c r="AV185" s="297"/>
      <c r="AW185" s="432"/>
      <c r="AX185" s="446"/>
      <c r="AY185" s="447"/>
      <c r="BA185" s="297"/>
      <c r="BC185" s="432"/>
      <c r="BD185" s="446"/>
      <c r="BE185" s="447"/>
      <c r="BH185" s="297"/>
      <c r="BI185" s="432"/>
      <c r="BJ185" s="446"/>
      <c r="BK185" s="447"/>
      <c r="BM185" s="297"/>
      <c r="BO185" s="432"/>
      <c r="BP185" s="446"/>
      <c r="BQ185" s="447"/>
      <c r="BT185" s="297"/>
      <c r="BU185" s="432"/>
      <c r="BV185" s="446"/>
      <c r="BW185" s="447"/>
      <c r="BZ185" s="297"/>
      <c r="CA185" s="432"/>
      <c r="CB185" s="446"/>
      <c r="CC185" s="447"/>
      <c r="CF185" s="297"/>
      <c r="CG185" s="432"/>
      <c r="CH185" s="446"/>
      <c r="CI185" s="447"/>
      <c r="CL185" s="297"/>
      <c r="CM185" s="432"/>
      <c r="CN185" s="446"/>
      <c r="CO185" s="447"/>
      <c r="CR185" s="297"/>
      <c r="CS185" s="432"/>
      <c r="CT185" s="446"/>
      <c r="CU185" s="447"/>
    </row>
    <row r="186" spans="1:99" ht="18" customHeight="1" x14ac:dyDescent="0.25">
      <c r="A186" s="336"/>
      <c r="E186" s="297"/>
      <c r="F186" s="297"/>
      <c r="G186" s="432" t="s">
        <v>214</v>
      </c>
      <c r="H186" s="430">
        <v>0.30199999999999999</v>
      </c>
      <c r="I186" s="431" t="s">
        <v>211</v>
      </c>
      <c r="K186" s="297"/>
      <c r="L186" s="297"/>
      <c r="M186" s="432"/>
      <c r="N186" s="446"/>
      <c r="O186" s="447"/>
      <c r="Q186" s="297"/>
      <c r="R186" s="297"/>
      <c r="S186" s="432"/>
      <c r="T186" s="446"/>
      <c r="U186" s="447"/>
      <c r="X186" s="297"/>
      <c r="Y186" s="432"/>
      <c r="Z186" s="446"/>
      <c r="AA186" s="447"/>
      <c r="AC186" s="297"/>
      <c r="AE186" s="432"/>
      <c r="AF186" s="446"/>
      <c r="AG186" s="447"/>
      <c r="AK186" s="432"/>
      <c r="AL186" s="446"/>
      <c r="AM186" s="447"/>
      <c r="AO186" s="297"/>
      <c r="AP186" s="432"/>
      <c r="AQ186" s="432"/>
      <c r="AR186" s="446"/>
      <c r="AS186" s="447"/>
      <c r="AV186" s="297"/>
      <c r="BA186" s="436"/>
      <c r="BB186" s="297"/>
      <c r="BF186" s="436"/>
      <c r="BG186" s="436"/>
      <c r="BH186" s="297"/>
      <c r="BI186" s="297"/>
      <c r="BJ186" s="297"/>
      <c r="BM186" s="436"/>
      <c r="BN186" s="297"/>
      <c r="BR186" s="436"/>
      <c r="BS186" s="436"/>
      <c r="BT186" s="297"/>
      <c r="BU186" s="297"/>
      <c r="BV186" s="297"/>
      <c r="BY186" s="436"/>
      <c r="BZ186" s="297"/>
      <c r="CA186" s="297"/>
      <c r="CB186" s="297"/>
      <c r="CE186" s="436"/>
      <c r="CF186" s="297"/>
      <c r="CG186" s="297"/>
      <c r="CH186" s="297"/>
      <c r="CK186" s="436"/>
      <c r="CL186" s="297"/>
      <c r="CM186" s="297"/>
      <c r="CN186" s="297"/>
      <c r="CQ186" s="436"/>
      <c r="CR186" s="297"/>
      <c r="CS186" s="297"/>
      <c r="CT186" s="297"/>
    </row>
    <row r="187" spans="1:99" ht="18" customHeight="1" x14ac:dyDescent="0.25">
      <c r="A187" s="336"/>
      <c r="BA187" s="436"/>
      <c r="BG187" s="436"/>
      <c r="BM187" s="436"/>
      <c r="BS187" s="436"/>
      <c r="BY187" s="436"/>
      <c r="CE187" s="436"/>
      <c r="CK187" s="436"/>
      <c r="CQ187" s="436"/>
    </row>
    <row r="188" spans="1:99" x14ac:dyDescent="0.25">
      <c r="A188" s="336"/>
      <c r="E188" s="436" t="s">
        <v>321</v>
      </c>
      <c r="K188" s="436" t="s">
        <v>322</v>
      </c>
      <c r="L188" s="420"/>
      <c r="Q188" s="436"/>
      <c r="W188" s="436"/>
      <c r="AC188" s="436"/>
      <c r="AI188" s="436"/>
      <c r="AO188" s="436"/>
      <c r="AU188" s="436"/>
      <c r="AW188" s="447"/>
      <c r="AX188" s="447"/>
      <c r="AY188" s="449"/>
      <c r="BA188" s="447"/>
      <c r="BB188" s="447"/>
      <c r="BC188" s="447"/>
      <c r="BD188" s="447"/>
      <c r="BE188" s="449"/>
      <c r="BG188" s="447"/>
      <c r="BH188" s="447"/>
      <c r="BI188" s="447"/>
      <c r="BJ188" s="447"/>
      <c r="BK188" s="449"/>
      <c r="BM188" s="447"/>
      <c r="BN188" s="447"/>
      <c r="BO188" s="447"/>
      <c r="BP188" s="447"/>
      <c r="BQ188" s="449"/>
      <c r="BR188" s="436"/>
      <c r="BS188" s="447"/>
      <c r="BT188" s="447"/>
      <c r="BU188" s="447"/>
      <c r="BV188" s="447"/>
      <c r="BW188" s="449"/>
      <c r="BY188" s="447"/>
      <c r="BZ188" s="447"/>
      <c r="CA188" s="447"/>
      <c r="CB188" s="447"/>
      <c r="CC188" s="449"/>
      <c r="CE188" s="447"/>
      <c r="CF188" s="447"/>
      <c r="CG188" s="447"/>
      <c r="CH188" s="447"/>
      <c r="CI188" s="449"/>
      <c r="CK188" s="447"/>
      <c r="CL188" s="447"/>
      <c r="CM188" s="447"/>
      <c r="CN188" s="447"/>
      <c r="CO188" s="449"/>
      <c r="CQ188" s="447"/>
      <c r="CR188" s="447"/>
      <c r="CS188" s="447"/>
      <c r="CT188" s="447"/>
      <c r="CU188" s="449"/>
    </row>
    <row r="189" spans="1:99" ht="14.4" x14ac:dyDescent="0.3">
      <c r="A189" s="336"/>
      <c r="E189" s="915" t="s">
        <v>23</v>
      </c>
      <c r="F189" s="916"/>
      <c r="G189" s="916"/>
      <c r="H189" s="917"/>
      <c r="I189" s="734" t="s">
        <v>222</v>
      </c>
      <c r="K189" s="915" t="s">
        <v>23</v>
      </c>
      <c r="L189" s="916"/>
      <c r="M189" s="916"/>
      <c r="N189" s="917"/>
      <c r="O189" s="734" t="s">
        <v>222</v>
      </c>
      <c r="Q189" s="447"/>
      <c r="R189" s="447"/>
      <c r="S189" s="447"/>
      <c r="T189" s="447"/>
      <c r="U189" s="449"/>
      <c r="W189" s="447"/>
      <c r="X189" s="447"/>
      <c r="Y189" s="447"/>
      <c r="Z189" s="447"/>
      <c r="AA189" s="449"/>
      <c r="AC189" s="447"/>
      <c r="AD189" s="447"/>
      <c r="AE189" s="447"/>
      <c r="AF189" s="447"/>
      <c r="AG189" s="449"/>
      <c r="AI189" s="447"/>
      <c r="AJ189" s="447"/>
      <c r="AK189" s="447"/>
      <c r="AL189" s="447"/>
      <c r="AM189" s="449"/>
      <c r="AO189" s="447"/>
      <c r="AP189" s="447"/>
      <c r="AQ189" s="447"/>
      <c r="AR189" s="447"/>
      <c r="AS189" s="449"/>
      <c r="AU189" s="447"/>
      <c r="AV189" s="447"/>
      <c r="AW189" s="452"/>
      <c r="AX189" s="452"/>
      <c r="AY189" s="451"/>
      <c r="BA189" s="450"/>
      <c r="BB189" s="450"/>
      <c r="BC189" s="450"/>
      <c r="BD189" s="450"/>
      <c r="BE189" s="451"/>
      <c r="BG189" s="450"/>
      <c r="BH189" s="450"/>
      <c r="BI189" s="450"/>
      <c r="BJ189" s="453"/>
      <c r="BK189" s="451"/>
      <c r="BM189" s="453"/>
      <c r="BN189" s="453"/>
      <c r="BO189" s="453"/>
      <c r="BP189" s="453"/>
      <c r="BQ189" s="451"/>
      <c r="BR189" s="436"/>
      <c r="BS189" s="453"/>
      <c r="BT189" s="453"/>
      <c r="BU189" s="453"/>
      <c r="BV189" s="453"/>
      <c r="BW189" s="451"/>
      <c r="BY189" s="453"/>
      <c r="BZ189" s="453"/>
      <c r="CA189" s="453"/>
      <c r="CB189" s="453"/>
      <c r="CC189" s="451"/>
      <c r="CE189" s="453"/>
      <c r="CF189" s="453"/>
      <c r="CG189" s="453"/>
      <c r="CH189" s="453"/>
      <c r="CI189" s="451"/>
      <c r="CK189" s="453"/>
      <c r="CL189" s="453"/>
      <c r="CM189" s="453"/>
      <c r="CN189" s="453"/>
      <c r="CO189" s="451"/>
      <c r="CQ189" s="453"/>
      <c r="CR189" s="453"/>
      <c r="CS189" s="453"/>
      <c r="CT189" s="453"/>
      <c r="CU189" s="451"/>
    </row>
    <row r="190" spans="1:99" ht="14.4" x14ac:dyDescent="0.3">
      <c r="A190" s="336"/>
      <c r="E190" s="729" t="s">
        <v>228</v>
      </c>
      <c r="F190" s="730"/>
      <c r="G190" s="730"/>
      <c r="H190" s="731"/>
      <c r="I190" s="732">
        <v>0.28299999999999997</v>
      </c>
      <c r="K190" s="733" t="s">
        <v>1147</v>
      </c>
      <c r="L190" s="730"/>
      <c r="M190" s="731"/>
      <c r="N190" s="731"/>
      <c r="O190" s="732">
        <v>0</v>
      </c>
      <c r="Q190" s="450"/>
      <c r="R190" s="450"/>
      <c r="S190" s="450"/>
      <c r="T190" s="450"/>
      <c r="U190" s="451"/>
      <c r="W190" s="450"/>
      <c r="X190" s="450"/>
      <c r="Y190" s="450"/>
      <c r="Z190" s="452"/>
      <c r="AA190" s="451"/>
      <c r="AC190" s="450"/>
      <c r="AD190" s="450"/>
      <c r="AE190" s="450"/>
      <c r="AF190" s="450"/>
      <c r="AG190" s="451"/>
      <c r="AI190" s="450"/>
      <c r="AJ190" s="450"/>
      <c r="AK190" s="450"/>
      <c r="AL190" s="452"/>
      <c r="AM190" s="451"/>
      <c r="AO190" s="450"/>
      <c r="AP190" s="450"/>
      <c r="AQ190" s="450"/>
      <c r="AR190" s="450"/>
      <c r="AS190" s="451"/>
      <c r="AU190" s="450"/>
      <c r="AV190" s="450"/>
      <c r="AW190" s="452"/>
      <c r="AX190" s="452"/>
      <c r="AY190" s="451"/>
      <c r="BA190" s="450"/>
      <c r="BB190" s="450"/>
      <c r="BC190" s="450"/>
      <c r="BD190" s="450"/>
      <c r="BE190" s="451"/>
      <c r="BG190" s="450"/>
      <c r="BH190" s="450"/>
      <c r="BI190" s="450"/>
      <c r="BJ190" s="453"/>
      <c r="BK190" s="451"/>
      <c r="BM190" s="453"/>
      <c r="BN190" s="453"/>
      <c r="BO190" s="453"/>
      <c r="BP190" s="453"/>
      <c r="BQ190" s="451"/>
      <c r="BS190" s="450"/>
      <c r="BT190" s="450"/>
      <c r="BU190" s="450"/>
      <c r="BV190" s="453"/>
      <c r="BW190" s="451"/>
      <c r="BY190" s="450"/>
      <c r="BZ190" s="450"/>
      <c r="CA190" s="450"/>
      <c r="CB190" s="453"/>
      <c r="CC190" s="451"/>
      <c r="CE190" s="450"/>
      <c r="CF190" s="450"/>
      <c r="CG190" s="450"/>
      <c r="CH190" s="453"/>
      <c r="CI190" s="451"/>
      <c r="CK190" s="450"/>
      <c r="CL190" s="450"/>
      <c r="CM190" s="450"/>
      <c r="CN190" s="453"/>
      <c r="CO190" s="451"/>
      <c r="CQ190" s="453"/>
      <c r="CR190" s="450"/>
      <c r="CS190" s="450"/>
      <c r="CT190" s="453"/>
      <c r="CU190" s="451"/>
    </row>
    <row r="191" spans="1:99" ht="14.4" x14ac:dyDescent="0.3">
      <c r="A191" s="336"/>
      <c r="E191" s="729" t="s">
        <v>229</v>
      </c>
      <c r="F191" s="730"/>
      <c r="G191" s="730"/>
      <c r="H191" s="731"/>
      <c r="I191" s="732">
        <v>0</v>
      </c>
      <c r="K191" s="733" t="s">
        <v>1148</v>
      </c>
      <c r="L191" s="730"/>
      <c r="M191" s="731"/>
      <c r="N191" s="731"/>
      <c r="O191" s="732">
        <v>0</v>
      </c>
      <c r="Q191" s="450"/>
      <c r="R191" s="450"/>
      <c r="S191" s="450"/>
      <c r="T191" s="450"/>
      <c r="U191" s="451"/>
      <c r="W191" s="450"/>
      <c r="X191" s="450"/>
      <c r="Y191" s="450"/>
      <c r="Z191" s="452"/>
      <c r="AA191" s="451"/>
      <c r="AC191" s="450"/>
      <c r="AD191" s="450"/>
      <c r="AE191" s="450"/>
      <c r="AF191" s="450"/>
      <c r="AG191" s="451"/>
      <c r="AI191" s="450"/>
      <c r="AJ191" s="450"/>
      <c r="AK191" s="450"/>
      <c r="AL191" s="452"/>
      <c r="AM191" s="451"/>
      <c r="AO191" s="450"/>
      <c r="AP191" s="450"/>
      <c r="AQ191" s="450"/>
      <c r="AR191" s="450"/>
      <c r="AS191" s="451"/>
      <c r="AU191" s="450"/>
      <c r="AV191" s="450"/>
      <c r="AW191" s="452"/>
      <c r="AX191" s="452"/>
      <c r="AY191" s="451"/>
      <c r="BA191" s="450"/>
      <c r="BB191" s="450"/>
      <c r="BC191" s="450"/>
      <c r="BD191" s="450"/>
      <c r="BE191" s="451"/>
      <c r="BG191" s="450"/>
      <c r="BH191" s="450"/>
      <c r="BI191" s="450"/>
      <c r="BJ191" s="453"/>
      <c r="BK191" s="451"/>
      <c r="BM191" s="453"/>
      <c r="BN191" s="453"/>
      <c r="BO191" s="453"/>
      <c r="BP191" s="453"/>
      <c r="BQ191" s="451"/>
      <c r="BS191" s="450"/>
      <c r="BT191" s="450"/>
      <c r="BU191" s="450"/>
      <c r="BV191" s="453"/>
      <c r="BW191" s="451"/>
      <c r="BY191" s="450"/>
      <c r="BZ191" s="450"/>
      <c r="CA191" s="450"/>
      <c r="CB191" s="453"/>
      <c r="CC191" s="451"/>
      <c r="CE191" s="450"/>
      <c r="CF191" s="450"/>
      <c r="CG191" s="450"/>
      <c r="CH191" s="453"/>
      <c r="CI191" s="451"/>
      <c r="CK191" s="450"/>
      <c r="CL191" s="450"/>
      <c r="CM191" s="450"/>
      <c r="CN191" s="453"/>
      <c r="CO191" s="451"/>
      <c r="CQ191" s="453"/>
      <c r="CR191" s="450"/>
      <c r="CS191" s="450"/>
      <c r="CT191" s="453"/>
      <c r="CU191" s="451"/>
    </row>
    <row r="192" spans="1:99" ht="14.4" x14ac:dyDescent="0.3">
      <c r="A192" s="336"/>
      <c r="E192" s="729" t="s">
        <v>62</v>
      </c>
      <c r="F192" s="730"/>
      <c r="G192" s="730"/>
      <c r="H192" s="731"/>
      <c r="I192" s="732">
        <v>0.28299999999999997</v>
      </c>
      <c r="K192" s="733" t="s">
        <v>1005</v>
      </c>
      <c r="L192" s="730"/>
      <c r="M192" s="731"/>
      <c r="N192" s="731"/>
      <c r="O192" s="732">
        <v>0</v>
      </c>
      <c r="Q192" s="450"/>
      <c r="R192" s="450"/>
      <c r="S192" s="450"/>
      <c r="T192" s="450"/>
      <c r="U192" s="451"/>
      <c r="W192" s="450"/>
      <c r="X192" s="450"/>
      <c r="Y192" s="450"/>
      <c r="Z192" s="452"/>
      <c r="AA192" s="451"/>
      <c r="AC192" s="450"/>
      <c r="AD192" s="450"/>
      <c r="AE192" s="450"/>
      <c r="AF192" s="450"/>
      <c r="AG192" s="451"/>
      <c r="AI192" s="450"/>
      <c r="AJ192" s="450"/>
      <c r="AK192" s="450"/>
      <c r="AL192" s="452"/>
      <c r="AM192" s="451"/>
      <c r="AO192" s="450"/>
      <c r="AP192" s="450"/>
      <c r="AQ192" s="450"/>
      <c r="AR192" s="450"/>
      <c r="AS192" s="451"/>
      <c r="AU192" s="450"/>
      <c r="AV192" s="450"/>
      <c r="AW192" s="452"/>
      <c r="AX192" s="452"/>
      <c r="AY192" s="451"/>
      <c r="BA192" s="450"/>
      <c r="BB192" s="450"/>
      <c r="BC192" s="450"/>
      <c r="BD192" s="450"/>
      <c r="BE192" s="451"/>
      <c r="BG192" s="450"/>
      <c r="BH192" s="450"/>
      <c r="BI192" s="450"/>
      <c r="BJ192" s="453"/>
      <c r="BK192" s="451"/>
      <c r="BM192" s="453"/>
      <c r="BN192" s="453"/>
      <c r="BO192" s="453"/>
      <c r="BP192" s="453"/>
      <c r="BQ192" s="451"/>
      <c r="BS192" s="450"/>
      <c r="BT192" s="450"/>
      <c r="BU192" s="450"/>
      <c r="BV192" s="453"/>
      <c r="BW192" s="451"/>
      <c r="BY192" s="450"/>
      <c r="BZ192" s="450"/>
      <c r="CA192" s="450"/>
      <c r="CB192" s="453"/>
      <c r="CC192" s="451"/>
      <c r="CE192" s="450"/>
      <c r="CF192" s="450"/>
      <c r="CG192" s="450"/>
      <c r="CH192" s="453"/>
      <c r="CI192" s="451"/>
      <c r="CK192" s="450"/>
      <c r="CL192" s="450"/>
      <c r="CM192" s="450"/>
      <c r="CN192" s="453"/>
      <c r="CO192" s="451"/>
      <c r="CQ192" s="453"/>
      <c r="CR192" s="450"/>
      <c r="CS192" s="450"/>
      <c r="CT192" s="453"/>
      <c r="CU192" s="451"/>
    </row>
    <row r="193" spans="1:99" ht="14.4" x14ac:dyDescent="0.3">
      <c r="A193" s="336"/>
      <c r="E193" s="729" t="s">
        <v>230</v>
      </c>
      <c r="F193" s="730"/>
      <c r="G193" s="730"/>
      <c r="H193" s="731"/>
      <c r="I193" s="732">
        <v>0.26600000000000001</v>
      </c>
      <c r="K193" s="733" t="s">
        <v>231</v>
      </c>
      <c r="L193" s="730"/>
      <c r="M193" s="731"/>
      <c r="N193" s="731"/>
      <c r="O193" s="732">
        <v>0</v>
      </c>
      <c r="Q193" s="450"/>
      <c r="R193" s="450"/>
      <c r="S193" s="450"/>
      <c r="T193" s="450"/>
      <c r="U193" s="451"/>
      <c r="W193" s="450"/>
      <c r="X193" s="450"/>
      <c r="Y193" s="450"/>
      <c r="Z193" s="452"/>
      <c r="AA193" s="451"/>
      <c r="AC193" s="450"/>
      <c r="AD193" s="450"/>
      <c r="AE193" s="450"/>
      <c r="AF193" s="450"/>
      <c r="AG193" s="451"/>
      <c r="AI193" s="450"/>
      <c r="AJ193" s="450"/>
      <c r="AK193" s="450"/>
      <c r="AL193" s="452"/>
      <c r="AM193" s="451"/>
      <c r="AO193" s="450"/>
      <c r="AP193" s="450"/>
      <c r="AQ193" s="450"/>
      <c r="AR193" s="450"/>
      <c r="AS193" s="451"/>
      <c r="AU193" s="450"/>
      <c r="AV193" s="450"/>
      <c r="AW193" s="450"/>
      <c r="AX193" s="452"/>
      <c r="AY193" s="451"/>
      <c r="BA193" s="450"/>
      <c r="BB193" s="450"/>
      <c r="BC193" s="450"/>
      <c r="BD193" s="450"/>
      <c r="BE193" s="451"/>
      <c r="BG193" s="450"/>
      <c r="BH193" s="450"/>
      <c r="BI193" s="450"/>
      <c r="BJ193" s="453"/>
      <c r="BK193" s="451"/>
      <c r="BM193" s="453"/>
      <c r="BN193" s="453"/>
      <c r="BO193" s="453"/>
      <c r="BP193" s="453"/>
      <c r="BQ193" s="451"/>
      <c r="BS193" s="450"/>
      <c r="BT193" s="450"/>
      <c r="BU193" s="450"/>
      <c r="BV193" s="453"/>
      <c r="BW193" s="451"/>
      <c r="BY193" s="450"/>
      <c r="BZ193" s="450"/>
      <c r="CA193" s="450"/>
      <c r="CB193" s="453"/>
      <c r="CC193" s="451"/>
      <c r="CE193" s="450"/>
      <c r="CF193" s="450"/>
      <c r="CG193" s="450"/>
      <c r="CH193" s="453"/>
      <c r="CI193" s="451"/>
      <c r="CK193" s="450"/>
      <c r="CL193" s="450"/>
      <c r="CM193" s="450"/>
      <c r="CN193" s="453"/>
      <c r="CO193" s="451"/>
      <c r="CQ193" s="453"/>
      <c r="CR193" s="450"/>
      <c r="CS193" s="450"/>
      <c r="CT193" s="453"/>
      <c r="CU193" s="451"/>
    </row>
    <row r="194" spans="1:99" ht="14.4" x14ac:dyDescent="0.3">
      <c r="A194" s="336"/>
      <c r="E194" s="729" t="s">
        <v>1006</v>
      </c>
      <c r="F194" s="730"/>
      <c r="G194" s="730"/>
      <c r="H194" s="731"/>
      <c r="I194" s="732">
        <v>0.28299999999999997</v>
      </c>
      <c r="K194" s="733" t="s">
        <v>386</v>
      </c>
      <c r="L194" s="730"/>
      <c r="M194" s="731"/>
      <c r="N194" s="731"/>
      <c r="O194" s="732">
        <v>0</v>
      </c>
      <c r="Q194" s="450"/>
      <c r="R194" s="450"/>
      <c r="S194" s="450"/>
      <c r="T194" s="450"/>
      <c r="U194" s="451"/>
      <c r="W194" s="450"/>
      <c r="X194" s="450"/>
      <c r="Y194" s="450"/>
      <c r="Z194" s="452"/>
      <c r="AA194" s="451"/>
      <c r="AC194" s="450"/>
      <c r="AD194" s="450"/>
      <c r="AE194" s="450"/>
      <c r="AF194" s="450"/>
      <c r="AG194" s="451"/>
      <c r="AI194" s="450"/>
      <c r="AJ194" s="450"/>
      <c r="AK194" s="450"/>
      <c r="AL194" s="452"/>
      <c r="AM194" s="451"/>
      <c r="AO194" s="450"/>
      <c r="AP194" s="450"/>
      <c r="AQ194" s="450"/>
      <c r="AR194" s="450"/>
      <c r="AS194" s="451"/>
      <c r="AU194" s="450"/>
      <c r="AV194" s="450"/>
      <c r="AW194" s="450"/>
      <c r="AX194" s="452"/>
      <c r="AY194" s="451"/>
      <c r="BA194" s="450"/>
      <c r="BB194" s="450"/>
      <c r="BC194" s="450"/>
      <c r="BD194" s="450"/>
      <c r="BE194" s="451"/>
      <c r="BG194" s="450"/>
      <c r="BH194" s="450"/>
      <c r="BI194" s="450"/>
      <c r="BJ194" s="453"/>
      <c r="BK194" s="451"/>
      <c r="BM194" s="453"/>
      <c r="BN194" s="453"/>
      <c r="BO194" s="453"/>
      <c r="BP194" s="453"/>
      <c r="BQ194" s="451"/>
      <c r="BS194" s="450"/>
      <c r="BT194" s="450"/>
      <c r="BU194" s="450"/>
      <c r="BV194" s="453"/>
      <c r="BW194" s="451"/>
      <c r="BY194" s="450"/>
      <c r="BZ194" s="450"/>
      <c r="CA194" s="450"/>
      <c r="CB194" s="453"/>
      <c r="CC194" s="451"/>
      <c r="CE194" s="450"/>
      <c r="CF194" s="450"/>
      <c r="CG194" s="450"/>
      <c r="CH194" s="453"/>
      <c r="CI194" s="451"/>
      <c r="CK194" s="450"/>
      <c r="CL194" s="450"/>
      <c r="CM194" s="450"/>
      <c r="CN194" s="453"/>
      <c r="CO194" s="451"/>
      <c r="CQ194" s="453"/>
      <c r="CR194" s="450"/>
      <c r="CS194" s="450"/>
      <c r="CT194" s="453"/>
      <c r="CU194" s="451"/>
    </row>
    <row r="195" spans="1:99" ht="14.4" x14ac:dyDescent="0.3">
      <c r="A195" s="336"/>
      <c r="E195" s="729" t="s">
        <v>232</v>
      </c>
      <c r="F195" s="730"/>
      <c r="G195" s="730"/>
      <c r="H195" s="731"/>
      <c r="I195" s="732">
        <v>0</v>
      </c>
      <c r="K195" s="733" t="s">
        <v>234</v>
      </c>
      <c r="L195" s="730"/>
      <c r="M195" s="731"/>
      <c r="N195" s="731"/>
      <c r="O195" s="732">
        <v>0</v>
      </c>
      <c r="Q195" s="450"/>
      <c r="R195" s="450"/>
      <c r="S195" s="450"/>
      <c r="T195" s="450"/>
      <c r="U195" s="451"/>
      <c r="W195" s="450"/>
      <c r="X195" s="450"/>
      <c r="Y195" s="450"/>
      <c r="Z195" s="452"/>
      <c r="AA195" s="451"/>
      <c r="AC195" s="450"/>
      <c r="AD195" s="450"/>
      <c r="AE195" s="450"/>
      <c r="AF195" s="450"/>
      <c r="AG195" s="451"/>
      <c r="AI195" s="450"/>
      <c r="AJ195" s="450"/>
      <c r="AK195" s="450"/>
      <c r="AL195" s="452"/>
      <c r="AM195" s="451"/>
      <c r="AO195" s="450"/>
      <c r="AP195" s="450"/>
      <c r="AQ195" s="450"/>
      <c r="AR195" s="450"/>
      <c r="AS195" s="451"/>
      <c r="AU195" s="450"/>
      <c r="AV195" s="450"/>
      <c r="AW195" s="450"/>
      <c r="AX195" s="452"/>
      <c r="AY195" s="451"/>
      <c r="BA195" s="450"/>
      <c r="BB195" s="450"/>
      <c r="BC195" s="450"/>
      <c r="BD195" s="450"/>
      <c r="BE195" s="451"/>
      <c r="BG195" s="450"/>
      <c r="BH195" s="450"/>
      <c r="BI195" s="450"/>
      <c r="BJ195" s="453"/>
      <c r="BK195" s="451"/>
      <c r="BM195" s="453"/>
      <c r="BN195" s="453"/>
      <c r="BO195" s="453"/>
      <c r="BP195" s="453"/>
      <c r="BQ195" s="451"/>
      <c r="BS195" s="450"/>
      <c r="BT195" s="450"/>
      <c r="BU195" s="450"/>
      <c r="BV195" s="453"/>
      <c r="BW195" s="451"/>
      <c r="BY195" s="450"/>
      <c r="BZ195" s="450"/>
      <c r="CA195" s="450"/>
      <c r="CB195" s="453"/>
      <c r="CC195" s="451"/>
      <c r="CE195" s="450"/>
      <c r="CF195" s="450"/>
      <c r="CG195" s="450"/>
      <c r="CH195" s="453"/>
      <c r="CI195" s="451"/>
      <c r="CK195" s="450"/>
      <c r="CL195" s="450"/>
      <c r="CM195" s="450"/>
      <c r="CN195" s="453"/>
      <c r="CO195" s="451"/>
      <c r="CQ195" s="453"/>
      <c r="CR195" s="450"/>
      <c r="CS195" s="450"/>
      <c r="CT195" s="453"/>
      <c r="CU195" s="451"/>
    </row>
    <row r="196" spans="1:99" ht="14.4" x14ac:dyDescent="0.3">
      <c r="A196" s="336"/>
      <c r="E196" s="729" t="s">
        <v>1149</v>
      </c>
      <c r="F196" s="730"/>
      <c r="G196" s="730"/>
      <c r="H196" s="731"/>
      <c r="I196" s="732">
        <v>0</v>
      </c>
      <c r="K196" s="733" t="s">
        <v>1152</v>
      </c>
      <c r="L196" s="730"/>
      <c r="M196" s="731"/>
      <c r="N196" s="731"/>
      <c r="O196" s="732">
        <v>0</v>
      </c>
      <c r="Q196" s="450"/>
      <c r="R196" s="450"/>
      <c r="S196" s="450"/>
      <c r="T196" s="450"/>
      <c r="U196" s="451"/>
      <c r="W196" s="450"/>
      <c r="X196" s="450"/>
      <c r="Y196" s="450"/>
      <c r="Z196" s="452"/>
      <c r="AA196" s="451"/>
      <c r="AC196" s="450"/>
      <c r="AD196" s="450"/>
      <c r="AE196" s="450"/>
      <c r="AF196" s="450"/>
      <c r="AG196" s="451"/>
      <c r="AI196" s="450"/>
      <c r="AJ196" s="450"/>
      <c r="AK196" s="450"/>
      <c r="AL196" s="452"/>
      <c r="AM196" s="451"/>
      <c r="AO196" s="450"/>
      <c r="AP196" s="450"/>
      <c r="AQ196" s="450"/>
      <c r="AR196" s="450"/>
      <c r="AS196" s="451"/>
      <c r="AU196" s="450"/>
      <c r="AV196" s="450"/>
      <c r="AW196" s="450"/>
      <c r="AX196" s="452"/>
      <c r="AY196" s="451"/>
      <c r="BA196" s="450"/>
      <c r="BB196" s="450"/>
      <c r="BC196" s="450"/>
      <c r="BD196" s="450"/>
      <c r="BE196" s="451"/>
      <c r="BG196" s="450"/>
      <c r="BH196" s="450"/>
      <c r="BI196" s="450"/>
      <c r="BJ196" s="453"/>
      <c r="BK196" s="451"/>
      <c r="BM196" s="453"/>
      <c r="BN196" s="453"/>
      <c r="BO196" s="453"/>
      <c r="BP196" s="453"/>
      <c r="BQ196" s="451"/>
      <c r="BS196" s="450"/>
      <c r="BT196" s="450"/>
      <c r="BU196" s="450"/>
      <c r="BV196" s="453"/>
      <c r="BW196" s="451"/>
      <c r="BY196" s="450"/>
      <c r="BZ196" s="450"/>
      <c r="CA196" s="450"/>
      <c r="CB196" s="453"/>
      <c r="CC196" s="451"/>
      <c r="CE196" s="450"/>
      <c r="CF196" s="450"/>
      <c r="CG196" s="450"/>
      <c r="CH196" s="453"/>
      <c r="CI196" s="451"/>
      <c r="CK196" s="450"/>
      <c r="CL196" s="450"/>
      <c r="CM196" s="450"/>
      <c r="CN196" s="453"/>
      <c r="CO196" s="451"/>
      <c r="CQ196" s="453"/>
      <c r="CR196" s="450"/>
      <c r="CS196" s="450"/>
      <c r="CT196" s="453"/>
      <c r="CU196" s="451"/>
    </row>
    <row r="197" spans="1:99" ht="14.4" x14ac:dyDescent="0.3">
      <c r="A197" s="336"/>
      <c r="E197" s="729" t="s">
        <v>68</v>
      </c>
      <c r="F197" s="730"/>
      <c r="G197" s="730"/>
      <c r="H197" s="731"/>
      <c r="I197" s="732">
        <v>0.28299999999999997</v>
      </c>
      <c r="K197" s="733" t="s">
        <v>385</v>
      </c>
      <c r="L197" s="730"/>
      <c r="M197" s="731"/>
      <c r="N197" s="731"/>
      <c r="O197" s="732">
        <v>0</v>
      </c>
      <c r="Q197" s="450"/>
      <c r="R197" s="450"/>
      <c r="S197" s="450"/>
      <c r="T197" s="450"/>
      <c r="U197" s="451"/>
      <c r="W197" s="450"/>
      <c r="X197" s="450"/>
      <c r="Y197" s="450"/>
      <c r="Z197" s="452"/>
      <c r="AA197" s="451"/>
      <c r="AC197" s="450"/>
      <c r="AD197" s="450"/>
      <c r="AE197" s="450"/>
      <c r="AF197" s="450"/>
      <c r="AG197" s="451"/>
      <c r="AI197" s="450"/>
      <c r="AJ197" s="450"/>
      <c r="AK197" s="450"/>
      <c r="AL197" s="452"/>
      <c r="AM197" s="451"/>
      <c r="AO197" s="450"/>
      <c r="AP197" s="450"/>
      <c r="AQ197" s="450"/>
      <c r="AR197" s="450"/>
      <c r="AS197" s="451"/>
      <c r="AU197" s="450"/>
      <c r="AV197" s="450"/>
      <c r="AW197" s="450"/>
      <c r="AX197" s="452"/>
      <c r="AY197" s="451"/>
      <c r="BA197" s="450"/>
      <c r="BB197" s="450"/>
      <c r="BC197" s="450"/>
      <c r="BD197" s="450"/>
      <c r="BE197" s="451"/>
      <c r="BG197" s="450"/>
      <c r="BH197" s="450"/>
      <c r="BI197" s="450"/>
      <c r="BJ197" s="453"/>
      <c r="BK197" s="451"/>
      <c r="BM197" s="453"/>
      <c r="BN197" s="453"/>
      <c r="BO197" s="453"/>
      <c r="BP197" s="453"/>
      <c r="BQ197" s="451"/>
      <c r="BS197" s="450"/>
      <c r="BT197" s="450"/>
      <c r="BU197" s="450"/>
      <c r="BV197" s="453"/>
      <c r="BW197" s="451"/>
      <c r="BY197" s="450"/>
      <c r="BZ197" s="450"/>
      <c r="CA197" s="450"/>
      <c r="CB197" s="453"/>
      <c r="CC197" s="451"/>
      <c r="CE197" s="450"/>
      <c r="CF197" s="450"/>
      <c r="CG197" s="450"/>
      <c r="CH197" s="453"/>
      <c r="CI197" s="451"/>
      <c r="CK197" s="450"/>
      <c r="CL197" s="450"/>
      <c r="CM197" s="450"/>
      <c r="CN197" s="453"/>
      <c r="CO197" s="451"/>
      <c r="CQ197" s="453"/>
      <c r="CR197" s="450"/>
      <c r="CS197" s="450"/>
      <c r="CT197" s="453"/>
      <c r="CU197" s="451"/>
    </row>
    <row r="198" spans="1:99" ht="14.4" x14ac:dyDescent="0.3">
      <c r="A198" s="336"/>
      <c r="E198" s="729" t="s">
        <v>1007</v>
      </c>
      <c r="F198" s="730"/>
      <c r="G198" s="730"/>
      <c r="H198" s="731"/>
      <c r="I198" s="732">
        <v>0.28299999999999997</v>
      </c>
      <c r="K198" s="733" t="s">
        <v>384</v>
      </c>
      <c r="L198" s="730"/>
      <c r="M198" s="731"/>
      <c r="N198" s="731"/>
      <c r="O198" s="732">
        <v>0</v>
      </c>
      <c r="Q198" s="450"/>
      <c r="R198" s="450"/>
      <c r="S198" s="450"/>
      <c r="T198" s="450"/>
      <c r="U198" s="451"/>
      <c r="W198" s="450"/>
      <c r="X198" s="450"/>
      <c r="Y198" s="450"/>
      <c r="Z198" s="452"/>
      <c r="AA198" s="451"/>
      <c r="AC198" s="450"/>
      <c r="AD198" s="450"/>
      <c r="AE198" s="450"/>
      <c r="AF198" s="450"/>
      <c r="AG198" s="451"/>
      <c r="AI198" s="450"/>
      <c r="AJ198" s="450"/>
      <c r="AK198" s="450"/>
      <c r="AL198" s="452"/>
      <c r="AM198" s="451"/>
      <c r="AO198" s="450"/>
      <c r="AP198" s="450"/>
      <c r="AQ198" s="450"/>
      <c r="AR198" s="450"/>
      <c r="AS198" s="451"/>
      <c r="AU198" s="450"/>
      <c r="AV198" s="450"/>
      <c r="AW198" s="450"/>
      <c r="AX198" s="452"/>
      <c r="AY198" s="451"/>
      <c r="BA198" s="450"/>
      <c r="BB198" s="450"/>
      <c r="BC198" s="450"/>
      <c r="BD198" s="450"/>
      <c r="BE198" s="451"/>
      <c r="BG198" s="450"/>
      <c r="BH198" s="450"/>
      <c r="BI198" s="450"/>
      <c r="BJ198" s="453"/>
      <c r="BK198" s="451"/>
      <c r="BM198" s="453"/>
      <c r="BN198" s="453"/>
      <c r="BO198" s="453"/>
      <c r="BP198" s="453"/>
      <c r="BQ198" s="451"/>
      <c r="BS198" s="450"/>
      <c r="BT198" s="450"/>
      <c r="BU198" s="450"/>
      <c r="BV198" s="453"/>
      <c r="BW198" s="451"/>
      <c r="BY198" s="450"/>
      <c r="BZ198" s="450"/>
      <c r="CA198" s="450"/>
      <c r="CB198" s="453"/>
      <c r="CC198" s="451"/>
      <c r="CE198" s="450"/>
      <c r="CF198" s="450"/>
      <c r="CG198" s="450"/>
      <c r="CH198" s="453"/>
      <c r="CI198" s="451"/>
      <c r="CK198" s="450"/>
      <c r="CL198" s="450"/>
      <c r="CM198" s="450"/>
      <c r="CN198" s="453"/>
      <c r="CO198" s="451"/>
      <c r="CQ198" s="453"/>
      <c r="CR198" s="450"/>
      <c r="CS198" s="450"/>
      <c r="CT198" s="453"/>
      <c r="CU198" s="451"/>
    </row>
    <row r="199" spans="1:99" ht="14.4" x14ac:dyDescent="0.3">
      <c r="A199" s="336"/>
      <c r="E199" s="729" t="s">
        <v>215</v>
      </c>
      <c r="F199" s="730"/>
      <c r="G199" s="730"/>
      <c r="H199" s="731"/>
      <c r="I199" s="732">
        <v>0.28299999999999997</v>
      </c>
      <c r="K199" s="733" t="s">
        <v>240</v>
      </c>
      <c r="L199" s="730"/>
      <c r="M199" s="731"/>
      <c r="N199" s="731"/>
      <c r="O199" s="732">
        <v>0</v>
      </c>
      <c r="Q199" s="450"/>
      <c r="R199" s="450"/>
      <c r="S199" s="450"/>
      <c r="T199" s="450"/>
      <c r="U199" s="451"/>
      <c r="W199" s="450"/>
      <c r="X199" s="450"/>
      <c r="Y199" s="450"/>
      <c r="Z199" s="452"/>
      <c r="AA199" s="451"/>
      <c r="AC199" s="450"/>
      <c r="AD199" s="450"/>
      <c r="AE199" s="450"/>
      <c r="AF199" s="450"/>
      <c r="AG199" s="451"/>
      <c r="AI199" s="450"/>
      <c r="AJ199" s="450"/>
      <c r="AK199" s="450"/>
      <c r="AL199" s="452"/>
      <c r="AM199" s="451"/>
      <c r="AO199" s="450"/>
      <c r="AP199" s="450"/>
      <c r="AQ199" s="450"/>
      <c r="AR199" s="450"/>
      <c r="AS199" s="451"/>
      <c r="AU199" s="450"/>
      <c r="AV199" s="450"/>
      <c r="AW199" s="450"/>
      <c r="AX199" s="452"/>
      <c r="AY199" s="451"/>
      <c r="BA199" s="450"/>
      <c r="BB199" s="450"/>
      <c r="BC199" s="450"/>
      <c r="BD199" s="450"/>
      <c r="BE199" s="451"/>
      <c r="BG199" s="450"/>
      <c r="BH199" s="450"/>
      <c r="BI199" s="450"/>
      <c r="BJ199" s="453"/>
      <c r="BK199" s="451"/>
      <c r="BM199" s="453"/>
      <c r="BN199" s="453"/>
      <c r="BO199" s="453"/>
      <c r="BP199" s="453"/>
      <c r="BQ199" s="451"/>
      <c r="BS199" s="450"/>
      <c r="BT199" s="450"/>
      <c r="BU199" s="450"/>
      <c r="BV199" s="453"/>
      <c r="BW199" s="451"/>
      <c r="BY199" s="450"/>
      <c r="BZ199" s="450"/>
      <c r="CA199" s="450"/>
      <c r="CB199" s="453"/>
      <c r="CC199" s="451"/>
      <c r="CE199" s="450"/>
      <c r="CF199" s="450"/>
      <c r="CG199" s="450"/>
      <c r="CH199" s="453"/>
      <c r="CI199" s="451"/>
      <c r="CK199" s="450"/>
      <c r="CL199" s="450"/>
      <c r="CM199" s="450"/>
      <c r="CN199" s="453"/>
      <c r="CO199" s="451"/>
      <c r="CQ199" s="453"/>
      <c r="CR199" s="450"/>
      <c r="CS199" s="450"/>
      <c r="CT199" s="453"/>
      <c r="CU199" s="451"/>
    </row>
    <row r="200" spans="1:99" ht="14.4" x14ac:dyDescent="0.3">
      <c r="A200" s="336"/>
      <c r="E200" s="729" t="s">
        <v>1150</v>
      </c>
      <c r="F200" s="730"/>
      <c r="G200" s="730"/>
      <c r="H200" s="731"/>
      <c r="I200" s="732">
        <v>0.28299999999999997</v>
      </c>
      <c r="K200" s="733" t="s">
        <v>1010</v>
      </c>
      <c r="L200" s="730"/>
      <c r="M200" s="731"/>
      <c r="N200" s="731"/>
      <c r="O200" s="732">
        <v>0.28299999999999997</v>
      </c>
      <c r="Q200" s="450"/>
      <c r="R200" s="450"/>
      <c r="S200" s="450"/>
      <c r="T200" s="450"/>
      <c r="U200" s="451"/>
      <c r="W200" s="450"/>
      <c r="X200" s="450"/>
      <c r="Y200" s="450"/>
      <c r="Z200" s="452"/>
      <c r="AA200" s="451"/>
      <c r="AC200" s="450"/>
      <c r="AD200" s="450"/>
      <c r="AE200" s="450"/>
      <c r="AF200" s="450"/>
      <c r="AG200" s="451"/>
      <c r="AI200" s="450"/>
      <c r="AJ200" s="450"/>
      <c r="AK200" s="450"/>
      <c r="AL200" s="452"/>
      <c r="AM200" s="451"/>
      <c r="AO200" s="450"/>
      <c r="AP200" s="450"/>
      <c r="AQ200" s="450"/>
      <c r="AR200" s="450"/>
      <c r="AS200" s="451"/>
      <c r="AU200" s="450"/>
      <c r="AV200" s="450"/>
      <c r="AW200" s="452"/>
      <c r="AX200" s="452"/>
      <c r="AY200" s="451"/>
      <c r="BA200" s="450"/>
      <c r="BB200" s="450"/>
      <c r="BC200" s="450"/>
      <c r="BD200" s="450"/>
      <c r="BE200" s="451"/>
      <c r="BG200" s="450"/>
      <c r="BH200" s="450"/>
      <c r="BI200" s="450"/>
      <c r="BJ200" s="453"/>
      <c r="BK200" s="451"/>
      <c r="BM200" s="453"/>
      <c r="BN200" s="453"/>
      <c r="BO200" s="453"/>
      <c r="BP200" s="453"/>
      <c r="BQ200" s="451"/>
      <c r="BS200" s="450"/>
      <c r="BT200" s="450"/>
      <c r="BU200" s="450"/>
      <c r="BV200" s="453"/>
      <c r="BW200" s="451"/>
      <c r="BY200" s="450"/>
      <c r="BZ200" s="450"/>
      <c r="CA200" s="450"/>
      <c r="CB200" s="453"/>
      <c r="CC200" s="451"/>
      <c r="CE200" s="450"/>
      <c r="CF200" s="450"/>
      <c r="CG200" s="450"/>
      <c r="CH200" s="453"/>
      <c r="CI200" s="451"/>
      <c r="CK200" s="439"/>
      <c r="CQ200" s="453"/>
      <c r="CR200" s="450"/>
      <c r="CS200" s="450"/>
      <c r="CT200" s="453"/>
      <c r="CU200" s="451"/>
    </row>
    <row r="201" spans="1:99" ht="14.4" x14ac:dyDescent="0.3">
      <c r="A201" s="336"/>
      <c r="E201" s="729" t="s">
        <v>233</v>
      </c>
      <c r="F201" s="730"/>
      <c r="G201" s="730"/>
      <c r="H201" s="731"/>
      <c r="I201" s="732">
        <v>0.26200000000000001</v>
      </c>
      <c r="K201" s="733" t="s">
        <v>1154</v>
      </c>
      <c r="L201" s="730"/>
      <c r="M201" s="731"/>
      <c r="N201" s="731"/>
      <c r="O201" s="732">
        <v>0.28199999999999997</v>
      </c>
      <c r="Q201" s="450"/>
      <c r="R201" s="450"/>
      <c r="S201" s="450"/>
      <c r="T201" s="450"/>
      <c r="U201" s="451"/>
      <c r="W201" s="450"/>
      <c r="X201" s="450"/>
      <c r="Y201" s="450"/>
      <c r="Z201" s="452"/>
      <c r="AA201" s="451"/>
      <c r="AC201" s="450"/>
      <c r="AD201" s="450"/>
      <c r="AE201" s="450"/>
      <c r="AF201" s="450"/>
      <c r="AG201" s="451"/>
      <c r="AI201" s="450"/>
      <c r="AJ201" s="450"/>
      <c r="AK201" s="450"/>
      <c r="AL201" s="452"/>
      <c r="AM201" s="451"/>
      <c r="AO201" s="450"/>
      <c r="AP201" s="450"/>
      <c r="AQ201" s="450"/>
      <c r="AR201" s="450"/>
      <c r="AS201" s="451"/>
      <c r="AU201" s="450"/>
      <c r="AV201" s="450"/>
      <c r="AW201" s="452"/>
      <c r="AX201" s="452"/>
      <c r="AY201" s="451"/>
      <c r="BA201" s="450"/>
      <c r="BB201" s="450"/>
      <c r="BC201" s="450"/>
      <c r="BD201" s="450"/>
      <c r="BE201" s="451"/>
      <c r="BG201" s="450"/>
      <c r="BH201" s="450"/>
      <c r="BI201" s="450"/>
      <c r="BJ201" s="453"/>
      <c r="BK201" s="451"/>
      <c r="BM201" s="453"/>
      <c r="BN201" s="453"/>
      <c r="BO201" s="453"/>
      <c r="BP201" s="453"/>
      <c r="BQ201" s="451"/>
      <c r="BS201" s="450"/>
      <c r="BT201" s="450"/>
      <c r="BU201" s="450"/>
      <c r="BV201" s="453"/>
      <c r="BW201" s="451"/>
      <c r="BY201" s="450"/>
      <c r="BZ201" s="450"/>
      <c r="CA201" s="450"/>
      <c r="CB201" s="453"/>
      <c r="CC201" s="451"/>
      <c r="CE201" s="450"/>
      <c r="CF201" s="450"/>
      <c r="CG201" s="450"/>
      <c r="CH201" s="453"/>
      <c r="CI201" s="451"/>
      <c r="CQ201" s="453"/>
      <c r="CR201" s="450"/>
      <c r="CS201" s="450"/>
      <c r="CT201" s="453"/>
      <c r="CU201" s="451"/>
    </row>
    <row r="202" spans="1:99" ht="14.4" x14ac:dyDescent="0.3">
      <c r="A202" s="336"/>
      <c r="E202" s="729" t="s">
        <v>1151</v>
      </c>
      <c r="F202" s="730"/>
      <c r="G202" s="730"/>
      <c r="H202" s="731"/>
      <c r="I202" s="732">
        <v>0.28199999999999997</v>
      </c>
      <c r="K202" s="733" t="s">
        <v>241</v>
      </c>
      <c r="L202" s="730"/>
      <c r="M202" s="731"/>
      <c r="N202" s="731"/>
      <c r="O202" s="732">
        <v>0</v>
      </c>
      <c r="Q202" s="450"/>
      <c r="R202" s="450"/>
      <c r="S202" s="450"/>
      <c r="T202" s="450"/>
      <c r="U202" s="451"/>
      <c r="W202" s="450"/>
      <c r="X202" s="450"/>
      <c r="Y202" s="450"/>
      <c r="Z202" s="452"/>
      <c r="AA202" s="451"/>
      <c r="AC202" s="450"/>
      <c r="AD202" s="450"/>
      <c r="AE202" s="450"/>
      <c r="AF202" s="450"/>
      <c r="AG202" s="451"/>
      <c r="AI202" s="450"/>
      <c r="AJ202" s="450"/>
      <c r="AK202" s="450"/>
      <c r="AL202" s="452"/>
      <c r="AM202" s="451"/>
      <c r="AO202" s="450"/>
      <c r="AP202" s="450"/>
      <c r="AQ202" s="450"/>
      <c r="AR202" s="450"/>
      <c r="AS202" s="451"/>
      <c r="AU202" s="450"/>
      <c r="AV202" s="450"/>
      <c r="AW202" s="452"/>
      <c r="AX202" s="452"/>
      <c r="AY202" s="451"/>
      <c r="BA202" s="450"/>
      <c r="BB202" s="450"/>
      <c r="BC202" s="450"/>
      <c r="BD202" s="450"/>
      <c r="BE202" s="451"/>
      <c r="BG202" s="450"/>
      <c r="BH202" s="450"/>
      <c r="BI202" s="450"/>
      <c r="BJ202" s="453"/>
      <c r="BK202" s="451"/>
      <c r="BM202" s="453"/>
      <c r="BN202" s="453"/>
      <c r="BO202" s="453"/>
      <c r="BP202" s="453"/>
      <c r="BQ202" s="451"/>
      <c r="BS202" s="450"/>
      <c r="BT202" s="450"/>
      <c r="BU202" s="450"/>
      <c r="BV202" s="453"/>
      <c r="BW202" s="451"/>
      <c r="BY202" s="450"/>
      <c r="BZ202" s="450"/>
      <c r="CA202" s="450"/>
      <c r="CB202" s="453"/>
      <c r="CC202" s="451"/>
      <c r="CE202" s="450"/>
      <c r="CF202" s="450"/>
      <c r="CG202" s="450"/>
      <c r="CH202" s="453"/>
      <c r="CI202" s="451"/>
      <c r="CQ202" s="439"/>
    </row>
    <row r="203" spans="1:99" ht="14.4" x14ac:dyDescent="0.3">
      <c r="A203" s="336"/>
      <c r="E203" s="729" t="s">
        <v>235</v>
      </c>
      <c r="F203" s="730"/>
      <c r="G203" s="730"/>
      <c r="H203" s="731"/>
      <c r="I203" s="732">
        <v>0.28299999999999997</v>
      </c>
      <c r="K203" s="733" t="s">
        <v>1011</v>
      </c>
      <c r="L203" s="730"/>
      <c r="M203" s="731"/>
      <c r="N203" s="731"/>
      <c r="O203" s="732">
        <v>0</v>
      </c>
      <c r="Q203" s="450"/>
      <c r="R203" s="450"/>
      <c r="S203" s="450"/>
      <c r="T203" s="450"/>
      <c r="U203" s="451"/>
      <c r="W203" s="450"/>
      <c r="X203" s="450"/>
      <c r="Y203" s="450"/>
      <c r="Z203" s="452"/>
      <c r="AA203" s="451"/>
      <c r="AC203" s="450"/>
      <c r="AD203" s="450"/>
      <c r="AE203" s="450"/>
      <c r="AF203" s="450"/>
      <c r="AG203" s="451"/>
      <c r="AI203" s="450"/>
      <c r="AJ203" s="450"/>
      <c r="AK203" s="450"/>
      <c r="AL203" s="452"/>
      <c r="AM203" s="451"/>
      <c r="AO203" s="450"/>
      <c r="AP203" s="450"/>
      <c r="AQ203" s="450"/>
      <c r="AR203" s="450"/>
      <c r="AS203" s="451"/>
      <c r="AU203" s="450"/>
      <c r="AV203" s="450"/>
      <c r="AW203" s="450"/>
      <c r="AX203" s="452"/>
      <c r="AY203" s="451"/>
      <c r="BA203" s="450"/>
      <c r="BB203" s="450"/>
      <c r="BC203" s="450"/>
      <c r="BD203" s="450"/>
      <c r="BE203" s="451"/>
      <c r="BG203" s="450"/>
      <c r="BH203" s="450"/>
      <c r="BI203" s="450"/>
      <c r="BJ203" s="453"/>
      <c r="BK203" s="451"/>
      <c r="BM203" s="453"/>
      <c r="BN203" s="453"/>
      <c r="BO203" s="453"/>
      <c r="BP203" s="453"/>
      <c r="BQ203" s="451"/>
      <c r="BS203" s="450"/>
      <c r="BT203" s="450"/>
      <c r="BU203" s="450"/>
      <c r="BV203" s="453"/>
      <c r="BW203" s="451"/>
      <c r="BY203" s="450"/>
      <c r="BZ203" s="450"/>
      <c r="CA203" s="450"/>
      <c r="CB203" s="453"/>
      <c r="CC203" s="451"/>
      <c r="CE203" s="450"/>
      <c r="CF203" s="450"/>
      <c r="CG203" s="450"/>
      <c r="CH203" s="453"/>
      <c r="CI203" s="451"/>
    </row>
    <row r="204" spans="1:99" ht="14.4" x14ac:dyDescent="0.3">
      <c r="A204" s="336"/>
      <c r="E204" s="729" t="s">
        <v>1008</v>
      </c>
      <c r="F204" s="730"/>
      <c r="G204" s="730"/>
      <c r="H204" s="731"/>
      <c r="I204" s="732">
        <v>0.28100000000000003</v>
      </c>
      <c r="K204" s="733" t="s">
        <v>381</v>
      </c>
      <c r="L204" s="730"/>
      <c r="M204" s="731"/>
      <c r="N204" s="731"/>
      <c r="O204" s="732">
        <v>0</v>
      </c>
      <c r="Q204" s="450"/>
      <c r="R204" s="450"/>
      <c r="S204" s="450"/>
      <c r="T204" s="450"/>
      <c r="U204" s="451"/>
      <c r="W204" s="450"/>
      <c r="X204" s="450"/>
      <c r="Y204" s="450"/>
      <c r="Z204" s="452"/>
      <c r="AA204" s="451"/>
      <c r="AC204" s="450"/>
      <c r="AD204" s="450"/>
      <c r="AE204" s="450"/>
      <c r="AF204" s="450"/>
      <c r="AG204" s="451"/>
      <c r="AI204" s="450"/>
      <c r="AJ204" s="450"/>
      <c r="AK204" s="450"/>
      <c r="AL204" s="452"/>
      <c r="AM204" s="451"/>
      <c r="AO204" s="450"/>
      <c r="AP204" s="450"/>
      <c r="AQ204" s="450"/>
      <c r="AR204" s="450"/>
      <c r="AS204" s="451"/>
      <c r="AU204" s="450"/>
      <c r="AV204" s="450"/>
      <c r="AW204" s="450"/>
      <c r="AX204" s="452"/>
      <c r="AY204" s="451"/>
      <c r="BA204" s="450"/>
      <c r="BB204" s="450"/>
      <c r="BC204" s="450"/>
      <c r="BD204" s="450"/>
      <c r="BE204" s="451"/>
      <c r="BG204" s="450"/>
      <c r="BH204" s="450"/>
      <c r="BI204" s="450"/>
      <c r="BJ204" s="453"/>
      <c r="BK204" s="451"/>
      <c r="BM204" s="453"/>
      <c r="BN204" s="453"/>
      <c r="BO204" s="453"/>
      <c r="BP204" s="453"/>
      <c r="BQ204" s="451"/>
      <c r="BS204" s="450"/>
      <c r="BT204" s="450"/>
      <c r="BU204" s="450"/>
      <c r="BV204" s="453"/>
      <c r="BW204" s="451"/>
      <c r="BY204" s="450"/>
      <c r="BZ204" s="450"/>
      <c r="CA204" s="450"/>
      <c r="CB204" s="453"/>
      <c r="CC204" s="451"/>
      <c r="CE204" s="450"/>
      <c r="CF204" s="450"/>
      <c r="CG204" s="450"/>
      <c r="CH204" s="453"/>
      <c r="CI204" s="451"/>
    </row>
    <row r="205" spans="1:99" ht="14.4" x14ac:dyDescent="0.3">
      <c r="A205" s="336"/>
      <c r="E205" s="729" t="s">
        <v>236</v>
      </c>
      <c r="F205" s="730"/>
      <c r="G205" s="730"/>
      <c r="H205" s="731"/>
      <c r="I205" s="732">
        <v>0.28199999999999997</v>
      </c>
      <c r="K205" s="733" t="s">
        <v>1012</v>
      </c>
      <c r="L205" s="730"/>
      <c r="M205" s="731"/>
      <c r="N205" s="731"/>
      <c r="O205" s="732">
        <v>0.223</v>
      </c>
      <c r="Q205" s="450"/>
      <c r="R205" s="450"/>
      <c r="S205" s="450"/>
      <c r="T205" s="450"/>
      <c r="U205" s="451"/>
      <c r="W205" s="450"/>
      <c r="X205" s="450"/>
      <c r="Y205" s="450"/>
      <c r="Z205" s="452"/>
      <c r="AA205" s="451"/>
      <c r="AC205" s="450"/>
      <c r="AD205" s="450"/>
      <c r="AE205" s="450"/>
      <c r="AF205" s="450"/>
      <c r="AG205" s="451"/>
      <c r="AI205" s="450"/>
      <c r="AJ205" s="450"/>
      <c r="AK205" s="450"/>
      <c r="AL205" s="452"/>
      <c r="AM205" s="451"/>
      <c r="AO205" s="450"/>
      <c r="AP205" s="450"/>
      <c r="AQ205" s="450"/>
      <c r="AR205" s="450"/>
      <c r="AS205" s="451"/>
      <c r="AU205" s="450"/>
      <c r="AV205" s="450"/>
      <c r="AW205" s="450"/>
      <c r="AX205" s="452"/>
      <c r="AY205" s="451"/>
      <c r="BA205" s="450"/>
      <c r="BB205" s="450"/>
      <c r="BC205" s="450"/>
      <c r="BD205" s="450"/>
      <c r="BE205" s="451"/>
      <c r="BG205" s="450"/>
      <c r="BH205" s="450"/>
      <c r="BI205" s="450"/>
      <c r="BJ205" s="453"/>
      <c r="BK205" s="451"/>
      <c r="BM205" s="453"/>
      <c r="BN205" s="453"/>
      <c r="BO205" s="453"/>
      <c r="BP205" s="453"/>
      <c r="BQ205" s="451"/>
      <c r="BS205" s="450"/>
      <c r="BT205" s="450"/>
      <c r="BU205" s="450"/>
      <c r="BV205" s="453"/>
      <c r="BW205" s="451"/>
      <c r="BY205" s="450"/>
      <c r="BZ205" s="450"/>
      <c r="CA205" s="450"/>
      <c r="CB205" s="453"/>
      <c r="CC205" s="451"/>
      <c r="CE205" s="439"/>
    </row>
    <row r="206" spans="1:99" ht="14.4" x14ac:dyDescent="0.3">
      <c r="A206" s="336"/>
      <c r="E206" s="729" t="s">
        <v>237</v>
      </c>
      <c r="F206" s="730"/>
      <c r="G206" s="730"/>
      <c r="H206" s="731"/>
      <c r="I206" s="732">
        <v>0.26400000000000001</v>
      </c>
      <c r="K206" s="733" t="s">
        <v>245</v>
      </c>
      <c r="L206" s="730"/>
      <c r="M206" s="731"/>
      <c r="N206" s="731"/>
      <c r="O206" s="732">
        <v>0</v>
      </c>
      <c r="Q206" s="450"/>
      <c r="R206" s="450"/>
      <c r="S206" s="450"/>
      <c r="T206" s="450"/>
      <c r="U206" s="451"/>
      <c r="W206" s="450"/>
      <c r="X206" s="450"/>
      <c r="Y206" s="450"/>
      <c r="Z206" s="452"/>
      <c r="AA206" s="451"/>
      <c r="AC206" s="450"/>
      <c r="AD206" s="450"/>
      <c r="AE206" s="450"/>
      <c r="AF206" s="450"/>
      <c r="AG206" s="451"/>
      <c r="AI206" s="450"/>
      <c r="AJ206" s="450"/>
      <c r="AK206" s="450"/>
      <c r="AL206" s="452"/>
      <c r="AM206" s="451"/>
      <c r="AO206" s="450"/>
      <c r="AP206" s="450"/>
      <c r="AQ206" s="450"/>
      <c r="AR206" s="450"/>
      <c r="AS206" s="451"/>
      <c r="AU206" s="450"/>
      <c r="AV206" s="450"/>
      <c r="AW206" s="452"/>
      <c r="AX206" s="452"/>
      <c r="AY206" s="451"/>
      <c r="BA206" s="450"/>
      <c r="BB206" s="450"/>
      <c r="BC206" s="450"/>
      <c r="BD206" s="450"/>
      <c r="BE206" s="451"/>
      <c r="BG206" s="450"/>
      <c r="BH206" s="450"/>
      <c r="BI206" s="450"/>
      <c r="BJ206" s="453"/>
      <c r="BK206" s="451"/>
      <c r="BM206" s="453"/>
      <c r="BN206" s="453"/>
      <c r="BO206" s="453"/>
      <c r="BP206" s="453"/>
      <c r="BQ206" s="451"/>
      <c r="BS206" s="450"/>
      <c r="BT206" s="450"/>
      <c r="BU206" s="450"/>
      <c r="BV206" s="453"/>
      <c r="BW206" s="451"/>
      <c r="BY206" s="450"/>
      <c r="BZ206" s="450"/>
      <c r="CA206" s="450"/>
      <c r="CB206" s="453"/>
      <c r="CC206" s="451"/>
    </row>
    <row r="207" spans="1:99" ht="14.4" x14ac:dyDescent="0.3">
      <c r="A207" s="336"/>
      <c r="E207" s="729" t="s">
        <v>1009</v>
      </c>
      <c r="F207" s="730"/>
      <c r="G207" s="730"/>
      <c r="H207" s="731"/>
      <c r="I207" s="732">
        <v>0.28299999999999997</v>
      </c>
      <c r="K207" s="733" t="s">
        <v>1156</v>
      </c>
      <c r="L207" s="730"/>
      <c r="M207" s="731"/>
      <c r="N207" s="731"/>
      <c r="O207" s="732">
        <v>0</v>
      </c>
      <c r="Q207" s="450"/>
      <c r="R207" s="450"/>
      <c r="S207" s="450"/>
      <c r="T207" s="450"/>
      <c r="U207" s="451"/>
      <c r="W207" s="450"/>
      <c r="X207" s="450"/>
      <c r="Y207" s="450"/>
      <c r="Z207" s="452"/>
      <c r="AA207" s="451"/>
      <c r="AC207" s="450"/>
      <c r="AD207" s="450"/>
      <c r="AE207" s="450"/>
      <c r="AF207" s="450"/>
      <c r="AG207" s="451"/>
      <c r="AI207" s="450"/>
      <c r="AJ207" s="450"/>
      <c r="AK207" s="450"/>
      <c r="AL207" s="452"/>
      <c r="AM207" s="451"/>
      <c r="AO207" s="450"/>
      <c r="AP207" s="450"/>
      <c r="AQ207" s="450"/>
      <c r="AR207" s="450"/>
      <c r="AS207" s="451"/>
      <c r="AU207" s="450"/>
      <c r="AV207" s="452"/>
      <c r="AW207" s="452"/>
      <c r="AX207" s="452"/>
      <c r="AY207" s="451"/>
      <c r="BA207" s="450"/>
      <c r="BB207" s="450"/>
      <c r="BC207" s="450"/>
      <c r="BD207" s="450"/>
      <c r="BE207" s="451"/>
      <c r="BG207" s="450"/>
      <c r="BH207" s="450"/>
      <c r="BI207" s="450"/>
      <c r="BJ207" s="453"/>
      <c r="BK207" s="451"/>
      <c r="BM207" s="453"/>
      <c r="BN207" s="453"/>
      <c r="BO207" s="453"/>
      <c r="BP207" s="453"/>
      <c r="BQ207" s="451"/>
      <c r="BS207" s="450"/>
      <c r="BT207" s="450"/>
      <c r="BU207" s="450"/>
      <c r="BV207" s="453"/>
      <c r="BW207" s="451"/>
      <c r="BY207" s="439"/>
    </row>
    <row r="208" spans="1:99" ht="14.4" x14ac:dyDescent="0.3">
      <c r="A208" s="336"/>
      <c r="E208" s="729" t="s">
        <v>238</v>
      </c>
      <c r="F208" s="730"/>
      <c r="G208" s="730"/>
      <c r="H208" s="731"/>
      <c r="I208" s="732">
        <v>0.16</v>
      </c>
      <c r="K208" s="733" t="s">
        <v>246</v>
      </c>
      <c r="L208" s="730"/>
      <c r="M208" s="731"/>
      <c r="N208" s="731"/>
      <c r="O208" s="732">
        <v>5.1999999999999998E-2</v>
      </c>
      <c r="Q208" s="450"/>
      <c r="R208" s="450"/>
      <c r="S208" s="450"/>
      <c r="T208" s="450"/>
      <c r="U208" s="451"/>
      <c r="W208" s="450"/>
      <c r="X208" s="450"/>
      <c r="Y208" s="450"/>
      <c r="Z208" s="452"/>
      <c r="AA208" s="451"/>
      <c r="AC208" s="450"/>
      <c r="AD208" s="450"/>
      <c r="AE208" s="450"/>
      <c r="AF208" s="450"/>
      <c r="AG208" s="451"/>
      <c r="AI208" s="450"/>
      <c r="AJ208" s="450"/>
      <c r="AK208" s="450"/>
      <c r="AL208" s="452"/>
      <c r="AM208" s="451"/>
      <c r="AO208" s="450"/>
      <c r="AP208" s="450"/>
      <c r="AQ208" s="450"/>
      <c r="AR208" s="450"/>
      <c r="AS208" s="451"/>
      <c r="AU208" s="450"/>
      <c r="AV208" s="452"/>
      <c r="AW208" s="452"/>
      <c r="AX208" s="452"/>
      <c r="AY208" s="451"/>
      <c r="BA208" s="450"/>
      <c r="BB208" s="450"/>
      <c r="BC208" s="450"/>
      <c r="BD208" s="450"/>
      <c r="BE208" s="451"/>
      <c r="BG208" s="450"/>
      <c r="BH208" s="450"/>
      <c r="BI208" s="450"/>
      <c r="BJ208" s="453"/>
      <c r="BK208" s="451"/>
      <c r="BM208" s="453"/>
      <c r="BN208" s="453"/>
      <c r="BO208" s="453"/>
      <c r="BP208" s="453"/>
      <c r="BQ208" s="451"/>
      <c r="BS208" s="450"/>
      <c r="BT208" s="450"/>
      <c r="BU208" s="450"/>
      <c r="BV208" s="453"/>
      <c r="BW208" s="451"/>
    </row>
    <row r="209" spans="1:75" ht="14.4" x14ac:dyDescent="0.3">
      <c r="A209" s="336"/>
      <c r="E209" s="729" t="s">
        <v>239</v>
      </c>
      <c r="F209" s="730"/>
      <c r="G209" s="730"/>
      <c r="H209" s="731"/>
      <c r="I209" s="732">
        <v>0.28299999999999997</v>
      </c>
      <c r="K209" s="733" t="s">
        <v>1157</v>
      </c>
      <c r="L209" s="730"/>
      <c r="M209" s="731"/>
      <c r="N209" s="731"/>
      <c r="O209" s="732">
        <v>0</v>
      </c>
      <c r="Q209" s="450"/>
      <c r="R209" s="450"/>
      <c r="S209" s="450"/>
      <c r="T209" s="450"/>
      <c r="U209" s="451"/>
      <c r="W209" s="450"/>
      <c r="X209" s="450"/>
      <c r="Y209" s="450"/>
      <c r="Z209" s="452"/>
      <c r="AA209" s="451"/>
      <c r="AC209" s="450"/>
      <c r="AD209" s="450"/>
      <c r="AE209" s="450"/>
      <c r="AF209" s="450"/>
      <c r="AG209" s="451"/>
      <c r="AI209" s="450"/>
      <c r="AJ209" s="450"/>
      <c r="AK209" s="450"/>
      <c r="AL209" s="452"/>
      <c r="AM209" s="451"/>
      <c r="AO209" s="450"/>
      <c r="AP209" s="450"/>
      <c r="AQ209" s="450"/>
      <c r="AR209" s="450"/>
      <c r="AS209" s="451"/>
      <c r="AU209" s="450"/>
      <c r="AV209" s="452"/>
      <c r="AW209" s="452"/>
      <c r="AX209" s="452"/>
      <c r="AY209" s="451"/>
      <c r="BA209" s="450"/>
      <c r="BB209" s="450"/>
      <c r="BC209" s="450"/>
      <c r="BD209" s="450"/>
      <c r="BE209" s="451"/>
      <c r="BG209" s="450"/>
      <c r="BH209" s="450"/>
      <c r="BI209" s="450"/>
      <c r="BJ209" s="453"/>
      <c r="BK209" s="451"/>
      <c r="BM209" s="453"/>
      <c r="BN209" s="453"/>
      <c r="BO209" s="453"/>
      <c r="BP209" s="453"/>
      <c r="BQ209" s="451"/>
      <c r="BS209" s="450"/>
      <c r="BT209" s="450"/>
      <c r="BU209" s="450"/>
      <c r="BV209" s="453"/>
      <c r="BW209" s="451"/>
    </row>
    <row r="210" spans="1:75" ht="14.4" x14ac:dyDescent="0.3">
      <c r="A210" s="336"/>
      <c r="E210" s="729" t="s">
        <v>90</v>
      </c>
      <c r="F210" s="730"/>
      <c r="G210" s="730"/>
      <c r="H210" s="731"/>
      <c r="I210" s="732">
        <v>0.27400000000000002</v>
      </c>
      <c r="K210" s="733" t="s">
        <v>69</v>
      </c>
      <c r="L210" s="730"/>
      <c r="M210" s="731"/>
      <c r="N210" s="731"/>
      <c r="O210" s="732">
        <v>0</v>
      </c>
      <c r="Q210" s="450"/>
      <c r="R210" s="450"/>
      <c r="S210" s="450"/>
      <c r="T210" s="450"/>
      <c r="U210" s="451"/>
      <c r="W210" s="450"/>
      <c r="X210" s="450"/>
      <c r="Y210" s="450"/>
      <c r="Z210" s="452"/>
      <c r="AA210" s="451"/>
      <c r="AC210" s="450"/>
      <c r="AD210" s="450"/>
      <c r="AE210" s="450"/>
      <c r="AF210" s="450"/>
      <c r="AG210" s="451"/>
      <c r="AI210" s="450"/>
      <c r="AJ210" s="450"/>
      <c r="AK210" s="450"/>
      <c r="AL210" s="452"/>
      <c r="AM210" s="451"/>
      <c r="AO210" s="450"/>
      <c r="AP210" s="450"/>
      <c r="AQ210" s="450"/>
      <c r="AR210" s="450"/>
      <c r="AS210" s="451"/>
      <c r="AU210" s="450"/>
      <c r="AV210" s="452"/>
      <c r="AW210" s="452"/>
      <c r="AX210" s="452"/>
      <c r="AY210" s="451"/>
      <c r="BA210" s="450"/>
      <c r="BB210" s="450"/>
      <c r="BC210" s="450"/>
      <c r="BD210" s="450"/>
      <c r="BE210" s="451"/>
      <c r="BG210" s="450"/>
      <c r="BH210" s="450"/>
      <c r="BI210" s="450"/>
      <c r="BJ210" s="453"/>
      <c r="BK210" s="451"/>
      <c r="BM210" s="453"/>
      <c r="BN210" s="453"/>
      <c r="BO210" s="453"/>
      <c r="BP210" s="453"/>
      <c r="BQ210" s="451"/>
      <c r="BS210" s="450"/>
      <c r="BT210" s="450"/>
      <c r="BU210" s="450"/>
      <c r="BV210" s="453"/>
      <c r="BW210" s="451"/>
    </row>
    <row r="211" spans="1:75" ht="14.4" x14ac:dyDescent="0.3">
      <c r="A211" s="336"/>
      <c r="E211" s="729" t="s">
        <v>91</v>
      </c>
      <c r="F211" s="730"/>
      <c r="G211" s="730"/>
      <c r="H211" s="731"/>
      <c r="I211" s="732">
        <v>0</v>
      </c>
      <c r="K211" s="733" t="s">
        <v>1158</v>
      </c>
      <c r="L211" s="730"/>
      <c r="M211" s="731"/>
      <c r="N211" s="731"/>
      <c r="O211" s="732">
        <v>0</v>
      </c>
      <c r="Q211" s="450"/>
      <c r="R211" s="450"/>
      <c r="S211" s="450"/>
      <c r="T211" s="450"/>
      <c r="U211" s="451"/>
      <c r="W211" s="450"/>
      <c r="X211" s="450"/>
      <c r="Y211" s="450"/>
      <c r="Z211" s="452"/>
      <c r="AA211" s="451"/>
      <c r="AC211" s="450"/>
      <c r="AD211" s="450"/>
      <c r="AE211" s="450"/>
      <c r="AF211" s="450"/>
      <c r="AG211" s="451"/>
      <c r="AI211" s="450"/>
      <c r="AJ211" s="450"/>
      <c r="AK211" s="450"/>
      <c r="AL211" s="452"/>
      <c r="AM211" s="451"/>
      <c r="AO211" s="450"/>
      <c r="AP211" s="450"/>
      <c r="AQ211" s="450"/>
      <c r="AR211" s="450"/>
      <c r="AS211" s="451"/>
      <c r="AU211" s="450"/>
      <c r="AV211" s="452"/>
      <c r="AW211" s="452"/>
      <c r="AX211" s="452"/>
      <c r="AY211" s="451"/>
      <c r="BA211" s="450"/>
      <c r="BB211" s="450"/>
      <c r="BC211" s="450"/>
      <c r="BD211" s="450"/>
      <c r="BE211" s="451"/>
      <c r="BG211" s="450"/>
      <c r="BH211" s="450"/>
      <c r="BI211" s="450"/>
      <c r="BJ211" s="453"/>
      <c r="BK211" s="451"/>
      <c r="BM211" s="453"/>
      <c r="BN211" s="453"/>
      <c r="BO211" s="453"/>
      <c r="BP211" s="453"/>
      <c r="BQ211" s="451"/>
      <c r="BS211" s="450"/>
      <c r="BT211" s="450"/>
      <c r="BU211" s="450"/>
      <c r="BV211" s="453"/>
      <c r="BW211" s="451"/>
    </row>
    <row r="212" spans="1:75" ht="14.4" x14ac:dyDescent="0.3">
      <c r="A212" s="336"/>
      <c r="E212" s="729" t="s">
        <v>382</v>
      </c>
      <c r="F212" s="730"/>
      <c r="G212" s="730"/>
      <c r="H212" s="731"/>
      <c r="I212" s="732">
        <v>0</v>
      </c>
      <c r="K212" s="733" t="s">
        <v>1014</v>
      </c>
      <c r="L212" s="730"/>
      <c r="M212" s="731"/>
      <c r="N212" s="731"/>
      <c r="O212" s="732">
        <v>6.7000000000000004E-2</v>
      </c>
      <c r="Q212" s="450"/>
      <c r="R212" s="450"/>
      <c r="S212" s="450"/>
      <c r="T212" s="450"/>
      <c r="U212" s="451"/>
      <c r="W212" s="450"/>
      <c r="X212" s="450"/>
      <c r="Y212" s="450"/>
      <c r="Z212" s="452"/>
      <c r="AA212" s="451"/>
      <c r="AC212" s="450"/>
      <c r="AD212" s="450"/>
      <c r="AE212" s="450"/>
      <c r="AF212" s="450"/>
      <c r="AG212" s="451"/>
      <c r="AI212" s="450"/>
      <c r="AJ212" s="450"/>
      <c r="AK212" s="450"/>
      <c r="AL212" s="452"/>
      <c r="AM212" s="451"/>
      <c r="AO212" s="450"/>
      <c r="AP212" s="450"/>
      <c r="AQ212" s="450"/>
      <c r="AR212" s="450"/>
      <c r="AS212" s="451"/>
      <c r="AU212" s="450"/>
      <c r="AV212" s="452"/>
      <c r="AW212" s="452"/>
      <c r="AX212" s="452"/>
      <c r="AY212" s="451"/>
      <c r="BA212" s="450"/>
      <c r="BB212" s="450"/>
      <c r="BC212" s="450"/>
      <c r="BD212" s="450"/>
      <c r="BE212" s="451"/>
      <c r="BG212" s="450"/>
      <c r="BH212" s="450"/>
      <c r="BI212" s="450"/>
      <c r="BJ212" s="453"/>
      <c r="BK212" s="451"/>
      <c r="BM212" s="453"/>
      <c r="BN212" s="453"/>
      <c r="BO212" s="453"/>
      <c r="BP212" s="453"/>
      <c r="BQ212" s="451"/>
      <c r="BS212" s="439"/>
    </row>
    <row r="213" spans="1:75" ht="14.4" x14ac:dyDescent="0.3">
      <c r="A213" s="336"/>
      <c r="E213" s="729" t="s">
        <v>1153</v>
      </c>
      <c r="F213" s="730"/>
      <c r="G213" s="730"/>
      <c r="H213" s="731"/>
      <c r="I213" s="732">
        <v>0.28299999999999997</v>
      </c>
      <c r="K213" s="733" t="s">
        <v>58</v>
      </c>
      <c r="L213" s="730"/>
      <c r="M213" s="731"/>
      <c r="N213" s="731"/>
      <c r="O213" s="732">
        <v>3.5999999999999997E-2</v>
      </c>
      <c r="Q213" s="450"/>
      <c r="R213" s="450"/>
      <c r="S213" s="450"/>
      <c r="T213" s="450"/>
      <c r="U213" s="451"/>
      <c r="W213" s="450"/>
      <c r="X213" s="450"/>
      <c r="Y213" s="450"/>
      <c r="Z213" s="450"/>
      <c r="AA213" s="451"/>
      <c r="AC213" s="450"/>
      <c r="AD213" s="450"/>
      <c r="AE213" s="450"/>
      <c r="AF213" s="450"/>
      <c r="AG213" s="451"/>
      <c r="AI213" s="450"/>
      <c r="AJ213" s="450"/>
      <c r="AK213" s="450"/>
      <c r="AL213" s="452"/>
      <c r="AM213" s="451"/>
      <c r="AO213" s="450"/>
      <c r="AP213" s="450"/>
      <c r="AQ213" s="450"/>
      <c r="AR213" s="450"/>
      <c r="AS213" s="451"/>
      <c r="AU213" s="450"/>
      <c r="AV213" s="452"/>
      <c r="AW213" s="452"/>
      <c r="AX213" s="452"/>
      <c r="AY213" s="451"/>
      <c r="BA213" s="450"/>
      <c r="BB213" s="450"/>
      <c r="BC213" s="450"/>
      <c r="BD213" s="450"/>
      <c r="BE213" s="451"/>
      <c r="BG213" s="450"/>
      <c r="BH213" s="450"/>
      <c r="BI213" s="450"/>
      <c r="BJ213" s="453"/>
      <c r="BK213" s="451"/>
      <c r="BM213" s="453"/>
      <c r="BN213" s="453"/>
      <c r="BO213" s="453"/>
      <c r="BP213" s="453"/>
      <c r="BQ213" s="451"/>
    </row>
    <row r="214" spans="1:75" ht="14.4" x14ac:dyDescent="0.3">
      <c r="A214" s="336"/>
      <c r="E214" s="729" t="s">
        <v>1155</v>
      </c>
      <c r="F214" s="730"/>
      <c r="G214" s="730"/>
      <c r="H214" s="731"/>
      <c r="I214" s="732">
        <v>0.27800000000000002</v>
      </c>
      <c r="K214" s="733" t="s">
        <v>248</v>
      </c>
      <c r="L214" s="730"/>
      <c r="M214" s="731"/>
      <c r="N214" s="731"/>
      <c r="O214" s="732">
        <v>0</v>
      </c>
      <c r="Q214" s="450"/>
      <c r="R214" s="450"/>
      <c r="S214" s="450"/>
      <c r="T214" s="450"/>
      <c r="U214" s="451"/>
      <c r="W214" s="450"/>
      <c r="X214" s="450"/>
      <c r="Y214" s="450"/>
      <c r="Z214" s="450"/>
      <c r="AA214" s="451"/>
      <c r="AC214" s="450"/>
      <c r="AD214" s="450"/>
      <c r="AE214" s="450"/>
      <c r="AF214" s="450"/>
      <c r="AG214" s="451"/>
      <c r="AI214" s="450"/>
      <c r="AJ214" s="450"/>
      <c r="AK214" s="450"/>
      <c r="AL214" s="452"/>
      <c r="AM214" s="451"/>
      <c r="AO214" s="450"/>
      <c r="AP214" s="450"/>
      <c r="AQ214" s="450"/>
      <c r="AR214" s="450"/>
      <c r="AS214" s="451"/>
      <c r="AU214" s="450"/>
      <c r="AV214" s="452"/>
      <c r="AW214" s="452"/>
      <c r="AX214" s="452"/>
      <c r="AY214" s="451"/>
      <c r="BA214" s="450"/>
      <c r="BB214" s="450"/>
      <c r="BC214" s="450"/>
      <c r="BD214" s="450"/>
      <c r="BE214" s="451"/>
      <c r="BG214" s="450"/>
      <c r="BH214" s="450"/>
      <c r="BI214" s="450"/>
      <c r="BJ214" s="453"/>
      <c r="BK214" s="451"/>
      <c r="BM214" s="439"/>
    </row>
    <row r="215" spans="1:75" ht="14.4" x14ac:dyDescent="0.3">
      <c r="A215" s="336"/>
      <c r="E215" s="729" t="s">
        <v>242</v>
      </c>
      <c r="F215" s="730"/>
      <c r="G215" s="730"/>
      <c r="H215" s="731"/>
      <c r="I215" s="732">
        <v>0.27900000000000003</v>
      </c>
      <c r="K215" s="733" t="s">
        <v>249</v>
      </c>
      <c r="L215" s="730"/>
      <c r="M215" s="731"/>
      <c r="N215" s="731"/>
      <c r="O215" s="732">
        <v>0</v>
      </c>
      <c r="Q215" s="450"/>
      <c r="R215" s="450"/>
      <c r="S215" s="450"/>
      <c r="T215" s="450"/>
      <c r="U215" s="451"/>
      <c r="W215" s="450"/>
      <c r="X215" s="450"/>
      <c r="Y215" s="450"/>
      <c r="Z215" s="450"/>
      <c r="AA215" s="451"/>
      <c r="AC215" s="450"/>
      <c r="AD215" s="450"/>
      <c r="AE215" s="450"/>
      <c r="AF215" s="450"/>
      <c r="AG215" s="451"/>
      <c r="AI215" s="450"/>
      <c r="AJ215" s="450"/>
      <c r="AK215" s="450"/>
      <c r="AL215" s="452"/>
      <c r="AM215" s="451"/>
      <c r="AO215" s="450"/>
      <c r="AP215" s="450"/>
      <c r="AQ215" s="450"/>
      <c r="AR215" s="450"/>
      <c r="AS215" s="451"/>
      <c r="AU215" s="450"/>
      <c r="AV215" s="452"/>
      <c r="AW215" s="452"/>
      <c r="AX215" s="452"/>
      <c r="AY215" s="451"/>
      <c r="BA215" s="450"/>
      <c r="BB215" s="450"/>
      <c r="BC215" s="450"/>
      <c r="BD215" s="450"/>
      <c r="BE215" s="451"/>
      <c r="BG215" s="450"/>
      <c r="BH215" s="450"/>
      <c r="BI215" s="450"/>
      <c r="BJ215" s="453"/>
      <c r="BK215" s="451"/>
    </row>
    <row r="216" spans="1:75" ht="14.4" x14ac:dyDescent="0.3">
      <c r="A216" s="336"/>
      <c r="E216" s="729" t="s">
        <v>243</v>
      </c>
      <c r="F216" s="730"/>
      <c r="G216" s="730"/>
      <c r="H216" s="731"/>
      <c r="I216" s="732">
        <v>0.28299999999999997</v>
      </c>
      <c r="K216" s="733" t="s">
        <v>253</v>
      </c>
      <c r="L216" s="730"/>
      <c r="M216" s="731"/>
      <c r="N216" s="731"/>
      <c r="O216" s="732">
        <v>0</v>
      </c>
      <c r="Q216" s="450"/>
      <c r="R216" s="450"/>
      <c r="S216" s="450"/>
      <c r="T216" s="450"/>
      <c r="U216" s="451"/>
      <c r="W216" s="450"/>
      <c r="X216" s="450"/>
      <c r="Y216" s="450"/>
      <c r="Z216" s="450"/>
      <c r="AA216" s="451"/>
      <c r="AC216" s="450"/>
      <c r="AD216" s="450"/>
      <c r="AE216" s="450"/>
      <c r="AF216" s="450"/>
      <c r="AG216" s="451"/>
      <c r="AI216" s="450"/>
      <c r="AJ216" s="450"/>
      <c r="AK216" s="450"/>
      <c r="AL216" s="452"/>
      <c r="AM216" s="451"/>
      <c r="AO216" s="450"/>
      <c r="AP216" s="450"/>
      <c r="AQ216" s="450"/>
      <c r="AR216" s="450"/>
      <c r="AS216" s="451"/>
      <c r="AU216" s="450"/>
      <c r="AV216" s="452"/>
      <c r="AW216" s="452"/>
      <c r="AX216" s="452"/>
      <c r="AY216" s="451"/>
      <c r="BA216" s="450"/>
      <c r="BB216" s="450"/>
      <c r="BC216" s="450"/>
      <c r="BD216" s="450"/>
      <c r="BE216" s="451"/>
      <c r="BG216" s="450"/>
      <c r="BH216" s="450"/>
      <c r="BI216" s="450"/>
      <c r="BJ216" s="453"/>
      <c r="BK216" s="451"/>
    </row>
    <row r="217" spans="1:75" ht="14.4" x14ac:dyDescent="0.3">
      <c r="A217" s="336"/>
      <c r="E217" s="729" t="s">
        <v>244</v>
      </c>
      <c r="F217" s="730"/>
      <c r="G217" s="730"/>
      <c r="H217" s="731"/>
      <c r="I217" s="732">
        <v>0.28299999999999997</v>
      </c>
      <c r="K217" s="733" t="s">
        <v>1160</v>
      </c>
      <c r="L217" s="730"/>
      <c r="M217" s="731"/>
      <c r="N217" s="731"/>
      <c r="O217" s="732">
        <v>0</v>
      </c>
      <c r="Q217" s="450"/>
      <c r="R217" s="450"/>
      <c r="S217" s="450"/>
      <c r="T217" s="450"/>
      <c r="U217" s="451"/>
      <c r="W217" s="450"/>
      <c r="X217" s="450"/>
      <c r="Y217" s="450"/>
      <c r="Z217" s="450"/>
      <c r="AA217" s="451"/>
      <c r="AC217" s="450"/>
      <c r="AD217" s="450"/>
      <c r="AE217" s="450"/>
      <c r="AF217" s="450"/>
      <c r="AG217" s="451"/>
      <c r="AI217" s="450"/>
      <c r="AJ217" s="450"/>
      <c r="AK217" s="450"/>
      <c r="AL217" s="452"/>
      <c r="AM217" s="451"/>
      <c r="AO217" s="450"/>
      <c r="AP217" s="450"/>
      <c r="AQ217" s="450"/>
      <c r="AR217" s="450"/>
      <c r="AS217" s="451"/>
      <c r="AU217" s="450"/>
      <c r="AV217" s="452"/>
      <c r="AW217" s="452"/>
      <c r="AX217" s="452"/>
      <c r="AY217" s="451"/>
      <c r="BA217" s="450"/>
      <c r="BB217" s="450"/>
      <c r="BC217" s="450"/>
      <c r="BD217" s="450"/>
      <c r="BE217" s="451"/>
      <c r="BG217" s="450"/>
      <c r="BH217" s="450"/>
      <c r="BI217" s="450"/>
      <c r="BJ217" s="453"/>
      <c r="BK217" s="451"/>
    </row>
    <row r="218" spans="1:75" ht="14.4" x14ac:dyDescent="0.3">
      <c r="A218" s="336"/>
      <c r="E218" s="729" t="s">
        <v>380</v>
      </c>
      <c r="F218" s="730"/>
      <c r="G218" s="730"/>
      <c r="H218" s="731"/>
      <c r="I218" s="732">
        <v>0.28299999999999997</v>
      </c>
      <c r="K218" s="733" t="s">
        <v>1161</v>
      </c>
      <c r="L218" s="730"/>
      <c r="M218" s="731"/>
      <c r="N218" s="731"/>
      <c r="O218" s="732">
        <v>0</v>
      </c>
      <c r="Q218" s="450"/>
      <c r="R218" s="450"/>
      <c r="S218" s="450"/>
      <c r="T218" s="450"/>
      <c r="U218" s="451"/>
      <c r="W218" s="450"/>
      <c r="X218" s="450"/>
      <c r="Y218" s="450"/>
      <c r="Z218" s="450"/>
      <c r="AA218" s="451"/>
      <c r="AC218" s="450"/>
      <c r="AD218" s="450"/>
      <c r="AE218" s="450"/>
      <c r="AF218" s="450"/>
      <c r="AG218" s="451"/>
      <c r="AI218" s="450"/>
      <c r="AJ218" s="450"/>
      <c r="AK218" s="450"/>
      <c r="AL218" s="452"/>
      <c r="AM218" s="451"/>
      <c r="AO218" s="450"/>
      <c r="AP218" s="450"/>
      <c r="AQ218" s="450"/>
      <c r="AR218" s="450"/>
      <c r="AS218" s="451"/>
      <c r="AU218" s="450"/>
      <c r="AV218" s="452"/>
      <c r="AW218" s="452"/>
      <c r="AX218" s="452"/>
      <c r="AY218" s="451"/>
      <c r="BA218" s="450"/>
      <c r="BB218" s="450"/>
      <c r="BC218" s="450"/>
      <c r="BD218" s="450"/>
      <c r="BE218" s="451"/>
      <c r="BG218" s="450"/>
      <c r="BH218" s="450"/>
      <c r="BI218" s="450"/>
      <c r="BJ218" s="453"/>
      <c r="BK218" s="451"/>
    </row>
    <row r="219" spans="1:75" ht="14.4" x14ac:dyDescent="0.3">
      <c r="A219" s="336"/>
      <c r="E219" s="729" t="s">
        <v>1013</v>
      </c>
      <c r="F219" s="730"/>
      <c r="G219" s="730"/>
      <c r="H219" s="731"/>
      <c r="I219" s="732">
        <v>0.28299999999999997</v>
      </c>
      <c r="K219" s="733" t="s">
        <v>255</v>
      </c>
      <c r="L219" s="730"/>
      <c r="M219" s="731"/>
      <c r="N219" s="731"/>
      <c r="O219" s="732">
        <v>0.05</v>
      </c>
      <c r="Q219" s="450"/>
      <c r="R219" s="450"/>
      <c r="S219" s="450"/>
      <c r="T219" s="450"/>
      <c r="U219" s="451"/>
      <c r="W219" s="450"/>
      <c r="X219" s="450"/>
      <c r="Y219" s="450"/>
      <c r="Z219" s="450"/>
      <c r="AA219" s="451"/>
      <c r="AC219" s="450"/>
      <c r="AD219" s="450"/>
      <c r="AE219" s="450"/>
      <c r="AF219" s="450"/>
      <c r="AG219" s="451"/>
      <c r="AI219" s="450"/>
      <c r="AJ219" s="450"/>
      <c r="AK219" s="450"/>
      <c r="AL219" s="452"/>
      <c r="AM219" s="451"/>
      <c r="AO219" s="450"/>
      <c r="AP219" s="450"/>
      <c r="AQ219" s="450"/>
      <c r="AR219" s="450"/>
      <c r="AS219" s="451"/>
      <c r="AU219" s="450"/>
      <c r="AV219" s="452"/>
      <c r="AW219" s="452"/>
      <c r="AX219" s="452"/>
      <c r="AY219" s="451"/>
      <c r="BA219" s="450"/>
      <c r="BB219" s="450"/>
      <c r="BC219" s="450"/>
      <c r="BD219" s="450"/>
      <c r="BE219" s="451"/>
      <c r="BG219" s="450"/>
      <c r="BH219" s="450"/>
      <c r="BI219" s="450"/>
      <c r="BJ219" s="453"/>
      <c r="BK219" s="451"/>
    </row>
    <row r="220" spans="1:75" ht="14.4" x14ac:dyDescent="0.3">
      <c r="A220" s="336"/>
      <c r="E220" s="729" t="s">
        <v>247</v>
      </c>
      <c r="F220" s="730"/>
      <c r="G220" s="730"/>
      <c r="H220" s="731"/>
      <c r="I220" s="732">
        <v>0.27600000000000002</v>
      </c>
      <c r="K220" s="733" t="s">
        <v>1162</v>
      </c>
      <c r="L220" s="730"/>
      <c r="M220" s="731"/>
      <c r="N220" s="731"/>
      <c r="O220" s="732">
        <v>0</v>
      </c>
      <c r="Q220" s="450"/>
      <c r="R220" s="450"/>
      <c r="S220" s="450"/>
      <c r="T220" s="450"/>
      <c r="U220" s="451"/>
      <c r="W220" s="450"/>
      <c r="X220" s="450"/>
      <c r="Y220" s="450"/>
      <c r="Z220" s="450"/>
      <c r="AA220" s="451"/>
      <c r="AC220" s="450"/>
      <c r="AD220" s="450"/>
      <c r="AE220" s="450"/>
      <c r="AF220" s="450"/>
      <c r="AG220" s="451"/>
      <c r="AI220" s="450"/>
      <c r="AJ220" s="450"/>
      <c r="AK220" s="450"/>
      <c r="AL220" s="452"/>
      <c r="AM220" s="451"/>
      <c r="AO220" s="450"/>
      <c r="AP220" s="450"/>
      <c r="AQ220" s="450"/>
      <c r="AR220" s="450"/>
      <c r="AS220" s="451"/>
      <c r="AU220" s="450"/>
      <c r="AV220" s="452"/>
      <c r="AW220" s="452"/>
      <c r="AX220" s="452"/>
      <c r="AY220" s="451"/>
      <c r="BA220" s="450"/>
      <c r="BB220" s="450"/>
      <c r="BC220" s="450"/>
      <c r="BD220" s="450"/>
      <c r="BE220" s="451"/>
      <c r="BG220" s="450"/>
      <c r="BH220" s="450"/>
      <c r="BI220" s="450"/>
      <c r="BJ220" s="453"/>
      <c r="BK220" s="451"/>
    </row>
    <row r="221" spans="1:75" ht="14.4" x14ac:dyDescent="0.3">
      <c r="A221" s="336"/>
      <c r="E221" s="729" t="s">
        <v>1159</v>
      </c>
      <c r="F221" s="730"/>
      <c r="G221" s="730"/>
      <c r="H221" s="731"/>
      <c r="I221" s="732">
        <v>0</v>
      </c>
      <c r="K221" s="733" t="s">
        <v>256</v>
      </c>
      <c r="L221" s="730"/>
      <c r="M221" s="731"/>
      <c r="N221" s="731"/>
      <c r="O221" s="732">
        <v>0</v>
      </c>
      <c r="Q221" s="450"/>
      <c r="R221" s="450"/>
      <c r="S221" s="450"/>
      <c r="T221" s="450"/>
      <c r="U221" s="451"/>
      <c r="W221" s="450"/>
      <c r="X221" s="450"/>
      <c r="Y221" s="450"/>
      <c r="Z221" s="450"/>
      <c r="AA221" s="451"/>
      <c r="AC221" s="450"/>
      <c r="AD221" s="450"/>
      <c r="AE221" s="450"/>
      <c r="AF221" s="450"/>
      <c r="AG221" s="451"/>
      <c r="AI221" s="450"/>
      <c r="AJ221" s="450"/>
      <c r="AK221" s="450"/>
      <c r="AL221" s="452"/>
      <c r="AM221" s="451"/>
      <c r="AO221" s="450"/>
      <c r="AP221" s="450"/>
      <c r="AQ221" s="450"/>
      <c r="AR221" s="450"/>
      <c r="AS221" s="451"/>
      <c r="AU221" s="450"/>
      <c r="AV221" s="452"/>
      <c r="AW221" s="452"/>
      <c r="AX221" s="452"/>
      <c r="AY221" s="451"/>
      <c r="BA221" s="450"/>
      <c r="BB221" s="450"/>
      <c r="BC221" s="450"/>
      <c r="BD221" s="450"/>
      <c r="BE221" s="451"/>
      <c r="BG221" s="450"/>
      <c r="BH221" s="450"/>
      <c r="BI221" s="450"/>
      <c r="BJ221" s="453"/>
      <c r="BK221" s="451"/>
    </row>
    <row r="222" spans="1:75" ht="14.4" x14ac:dyDescent="0.3">
      <c r="A222" s="336"/>
      <c r="E222" s="729" t="s">
        <v>250</v>
      </c>
      <c r="F222" s="730"/>
      <c r="G222" s="730"/>
      <c r="H222" s="731"/>
      <c r="I222" s="732">
        <v>0.28000000000000003</v>
      </c>
      <c r="K222" s="733" t="s">
        <v>1163</v>
      </c>
      <c r="L222" s="730"/>
      <c r="M222" s="731"/>
      <c r="N222" s="731"/>
      <c r="O222" s="732">
        <v>0</v>
      </c>
      <c r="Q222" s="450"/>
      <c r="R222" s="450"/>
      <c r="S222" s="450"/>
      <c r="T222" s="450"/>
      <c r="U222" s="451"/>
      <c r="W222" s="450"/>
      <c r="X222" s="450"/>
      <c r="Y222" s="450"/>
      <c r="Z222" s="450"/>
      <c r="AA222" s="451"/>
      <c r="AC222" s="450"/>
      <c r="AD222" s="450"/>
      <c r="AE222" s="450"/>
      <c r="AF222" s="450"/>
      <c r="AG222" s="451"/>
      <c r="AI222" s="450"/>
      <c r="AJ222" s="450"/>
      <c r="AK222" s="450"/>
      <c r="AL222" s="452"/>
      <c r="AM222" s="451"/>
      <c r="AO222" s="450"/>
      <c r="AP222" s="450"/>
      <c r="AQ222" s="450"/>
      <c r="AR222" s="450"/>
      <c r="AS222" s="451"/>
      <c r="AU222" s="450"/>
      <c r="AV222" s="452"/>
      <c r="AW222" s="452"/>
      <c r="AX222" s="452"/>
      <c r="AY222" s="451"/>
      <c r="BA222" s="450"/>
      <c r="BB222" s="450"/>
      <c r="BC222" s="450"/>
      <c r="BD222" s="450"/>
      <c r="BE222" s="451"/>
      <c r="BG222" s="450"/>
      <c r="BH222" s="450"/>
      <c r="BI222" s="450"/>
      <c r="BJ222" s="453"/>
      <c r="BK222" s="451"/>
    </row>
    <row r="223" spans="1:75" ht="14.4" x14ac:dyDescent="0.3">
      <c r="A223" s="336"/>
      <c r="E223" s="729" t="s">
        <v>251</v>
      </c>
      <c r="F223" s="730"/>
      <c r="G223" s="730"/>
      <c r="H223" s="731"/>
      <c r="I223" s="732">
        <v>0.28299999999999997</v>
      </c>
      <c r="K223" s="733" t="s">
        <v>257</v>
      </c>
      <c r="L223" s="730"/>
      <c r="M223" s="731"/>
      <c r="N223" s="731"/>
      <c r="O223" s="732">
        <v>0</v>
      </c>
      <c r="Q223" s="450"/>
      <c r="R223" s="450"/>
      <c r="S223" s="450"/>
      <c r="T223" s="450"/>
      <c r="U223" s="451"/>
      <c r="W223" s="450"/>
      <c r="X223" s="450"/>
      <c r="Y223" s="450"/>
      <c r="Z223" s="450"/>
      <c r="AA223" s="451"/>
      <c r="AC223" s="450"/>
      <c r="AD223" s="450"/>
      <c r="AE223" s="450"/>
      <c r="AF223" s="450"/>
      <c r="AG223" s="451"/>
      <c r="AI223" s="450"/>
      <c r="AJ223" s="450"/>
      <c r="AK223" s="450"/>
      <c r="AL223" s="452"/>
      <c r="AM223" s="451"/>
      <c r="AO223" s="450"/>
      <c r="AP223" s="450"/>
      <c r="AQ223" s="450"/>
      <c r="AR223" s="450"/>
      <c r="AS223" s="451"/>
      <c r="AU223" s="450"/>
      <c r="AV223" s="452"/>
      <c r="AW223" s="452"/>
      <c r="AX223" s="452"/>
      <c r="AY223" s="451"/>
      <c r="BA223" s="450"/>
      <c r="BB223" s="450"/>
      <c r="BC223" s="450"/>
      <c r="BD223" s="450"/>
      <c r="BE223" s="451"/>
      <c r="BG223" s="450"/>
      <c r="BH223" s="450"/>
      <c r="BI223" s="450"/>
      <c r="BJ223" s="450"/>
      <c r="BK223" s="451"/>
    </row>
    <row r="224" spans="1:75" ht="14.4" x14ac:dyDescent="0.3">
      <c r="A224" s="336"/>
      <c r="E224" s="729" t="s">
        <v>252</v>
      </c>
      <c r="F224" s="730"/>
      <c r="G224" s="730"/>
      <c r="H224" s="731"/>
      <c r="I224" s="732">
        <v>0</v>
      </c>
      <c r="K224" s="733" t="s">
        <v>216</v>
      </c>
      <c r="L224" s="730"/>
      <c r="M224" s="731"/>
      <c r="N224" s="731"/>
      <c r="O224" s="732">
        <v>0</v>
      </c>
      <c r="Q224" s="450"/>
      <c r="R224" s="450"/>
      <c r="S224" s="450"/>
      <c r="T224" s="450"/>
      <c r="U224" s="451"/>
      <c r="W224" s="450"/>
      <c r="X224" s="450"/>
      <c r="Y224" s="450"/>
      <c r="Z224" s="450"/>
      <c r="AA224" s="451"/>
      <c r="AC224" s="450"/>
      <c r="AD224" s="450"/>
      <c r="AE224" s="450"/>
      <c r="AF224" s="450"/>
      <c r="AG224" s="451"/>
      <c r="AI224" s="450"/>
      <c r="AJ224" s="450"/>
      <c r="AK224" s="450"/>
      <c r="AL224" s="452"/>
      <c r="AM224" s="451"/>
      <c r="AO224" s="450"/>
      <c r="AP224" s="450"/>
      <c r="AQ224" s="450"/>
      <c r="AR224" s="450"/>
      <c r="AS224" s="451"/>
      <c r="AU224" s="450"/>
      <c r="AV224" s="452"/>
      <c r="AW224" s="452"/>
      <c r="AX224" s="452"/>
      <c r="AY224" s="451"/>
      <c r="BA224" s="450"/>
      <c r="BB224" s="450"/>
      <c r="BC224" s="450"/>
      <c r="BD224" s="450"/>
      <c r="BE224" s="451"/>
      <c r="BG224" s="439"/>
    </row>
    <row r="225" spans="1:57" ht="14.4" x14ac:dyDescent="0.3">
      <c r="A225" s="336"/>
      <c r="E225" s="729" t="s">
        <v>1015</v>
      </c>
      <c r="F225" s="730"/>
      <c r="G225" s="730"/>
      <c r="H225" s="731"/>
      <c r="I225" s="732">
        <v>0.28299999999999997</v>
      </c>
      <c r="K225" s="733" t="s">
        <v>259</v>
      </c>
      <c r="L225" s="730"/>
      <c r="M225" s="731"/>
      <c r="N225" s="731"/>
      <c r="O225" s="732">
        <v>0</v>
      </c>
      <c r="Q225" s="450"/>
      <c r="R225" s="450"/>
      <c r="S225" s="450"/>
      <c r="T225" s="450"/>
      <c r="U225" s="451"/>
      <c r="W225" s="450"/>
      <c r="X225" s="450"/>
      <c r="Y225" s="450"/>
      <c r="Z225" s="450"/>
      <c r="AA225" s="451"/>
      <c r="AC225" s="450"/>
      <c r="AD225" s="450"/>
      <c r="AE225" s="450"/>
      <c r="AF225" s="450"/>
      <c r="AG225" s="451"/>
      <c r="AI225" s="450"/>
      <c r="AJ225" s="450"/>
      <c r="AK225" s="450"/>
      <c r="AL225" s="452"/>
      <c r="AM225" s="451"/>
      <c r="AO225" s="450"/>
      <c r="AP225" s="450"/>
      <c r="AQ225" s="450"/>
      <c r="AR225" s="450"/>
      <c r="AS225" s="451"/>
      <c r="AU225" s="450"/>
      <c r="AV225" s="452"/>
      <c r="AW225" s="452"/>
      <c r="AX225" s="452"/>
      <c r="AY225" s="451"/>
      <c r="BA225" s="450"/>
      <c r="BB225" s="450"/>
      <c r="BC225" s="450"/>
      <c r="BD225" s="450"/>
      <c r="BE225" s="451"/>
    </row>
    <row r="226" spans="1:57" ht="14.4" x14ac:dyDescent="0.3">
      <c r="A226" s="336"/>
      <c r="E226" s="729" t="s">
        <v>92</v>
      </c>
      <c r="F226" s="730"/>
      <c r="G226" s="730"/>
      <c r="H226" s="731"/>
      <c r="I226" s="732">
        <v>0.28299999999999997</v>
      </c>
      <c r="K226" s="733" t="s">
        <v>1164</v>
      </c>
      <c r="L226" s="730"/>
      <c r="M226" s="731"/>
      <c r="N226" s="731"/>
      <c r="O226" s="732">
        <v>0</v>
      </c>
      <c r="Q226" s="450"/>
      <c r="R226" s="450"/>
      <c r="S226" s="450"/>
      <c r="T226" s="450"/>
      <c r="U226" s="451"/>
      <c r="W226" s="450"/>
      <c r="X226" s="450"/>
      <c r="Y226" s="450"/>
      <c r="Z226" s="450"/>
      <c r="AA226" s="451"/>
      <c r="AC226" s="450"/>
      <c r="AD226" s="450"/>
      <c r="AE226" s="450"/>
      <c r="AF226" s="450"/>
      <c r="AG226" s="451"/>
      <c r="AI226" s="450"/>
      <c r="AJ226" s="450"/>
      <c r="AK226" s="450"/>
      <c r="AL226" s="452"/>
      <c r="AM226" s="451"/>
      <c r="AO226" s="450"/>
      <c r="AP226" s="450"/>
      <c r="AQ226" s="450"/>
      <c r="AR226" s="450"/>
      <c r="AS226" s="451"/>
      <c r="AU226" s="450"/>
      <c r="AV226" s="452"/>
      <c r="AW226" s="452"/>
      <c r="AX226" s="452"/>
      <c r="AY226" s="451"/>
      <c r="BA226" s="450"/>
      <c r="BB226" s="450"/>
      <c r="BC226" s="450"/>
      <c r="BD226" s="450"/>
      <c r="BE226" s="451"/>
    </row>
    <row r="227" spans="1:57" ht="14.4" x14ac:dyDescent="0.3">
      <c r="A227" s="336"/>
      <c r="E227" s="729" t="s">
        <v>254</v>
      </c>
      <c r="F227" s="730"/>
      <c r="G227" s="730"/>
      <c r="H227" s="731"/>
      <c r="I227" s="732">
        <v>0.28299999999999997</v>
      </c>
      <c r="K227" s="733" t="s">
        <v>1165</v>
      </c>
      <c r="L227" s="730"/>
      <c r="M227" s="731"/>
      <c r="N227" s="731"/>
      <c r="O227" s="732">
        <v>0</v>
      </c>
      <c r="Q227" s="450"/>
      <c r="R227" s="450"/>
      <c r="S227" s="450"/>
      <c r="T227" s="450"/>
      <c r="U227" s="451"/>
      <c r="W227" s="450"/>
      <c r="X227" s="450"/>
      <c r="Y227" s="450"/>
      <c r="Z227" s="450"/>
      <c r="AA227" s="451"/>
      <c r="AC227" s="450"/>
      <c r="AD227" s="450"/>
      <c r="AE227" s="450"/>
      <c r="AF227" s="450"/>
      <c r="AG227" s="451"/>
      <c r="AI227" s="450"/>
      <c r="AJ227" s="450"/>
      <c r="AK227" s="450"/>
      <c r="AL227" s="452"/>
      <c r="AM227" s="451"/>
      <c r="AO227" s="450"/>
      <c r="AP227" s="450"/>
      <c r="AQ227" s="450"/>
      <c r="AR227" s="450"/>
      <c r="AS227" s="451"/>
      <c r="AU227" s="450"/>
      <c r="AV227" s="452"/>
      <c r="AW227" s="452"/>
      <c r="AX227" s="452"/>
      <c r="AY227" s="451"/>
      <c r="BA227" s="450"/>
      <c r="BB227" s="450"/>
      <c r="BC227" s="450"/>
      <c r="BD227" s="450"/>
      <c r="BE227" s="451"/>
    </row>
    <row r="228" spans="1:57" ht="14.4" x14ac:dyDescent="0.3">
      <c r="A228" s="336"/>
      <c r="E228" s="729" t="s">
        <v>217</v>
      </c>
      <c r="F228" s="730"/>
      <c r="G228" s="730"/>
      <c r="H228" s="731"/>
      <c r="I228" s="732">
        <v>0.22900000000000001</v>
      </c>
      <c r="K228" s="733" t="s">
        <v>1166</v>
      </c>
      <c r="L228" s="730"/>
      <c r="M228" s="731"/>
      <c r="N228" s="731"/>
      <c r="O228" s="732">
        <v>0</v>
      </c>
      <c r="Q228" s="450"/>
      <c r="R228" s="450"/>
      <c r="S228" s="450"/>
      <c r="T228" s="450"/>
      <c r="U228" s="451"/>
      <c r="W228" s="450"/>
      <c r="X228" s="450"/>
      <c r="Y228" s="450"/>
      <c r="Z228" s="450"/>
      <c r="AA228" s="451"/>
      <c r="AC228" s="450"/>
      <c r="AD228" s="450"/>
      <c r="AE228" s="450"/>
      <c r="AF228" s="450"/>
      <c r="AG228" s="451"/>
      <c r="AI228" s="450"/>
      <c r="AJ228" s="450"/>
      <c r="AK228" s="450"/>
      <c r="AL228" s="452"/>
      <c r="AM228" s="451"/>
      <c r="AO228" s="450"/>
      <c r="AP228" s="450"/>
      <c r="AQ228" s="450"/>
      <c r="AR228" s="450"/>
      <c r="AS228" s="451"/>
      <c r="AU228" s="450"/>
      <c r="AV228" s="452"/>
      <c r="AW228" s="452"/>
      <c r="AX228" s="452"/>
      <c r="AY228" s="451"/>
      <c r="BA228" s="450"/>
      <c r="BB228" s="450"/>
      <c r="BC228" s="450"/>
      <c r="BD228" s="450"/>
      <c r="BE228" s="451"/>
    </row>
    <row r="229" spans="1:57" ht="14.4" x14ac:dyDescent="0.3">
      <c r="A229" s="336"/>
      <c r="E229" s="729" t="s">
        <v>258</v>
      </c>
      <c r="F229" s="730"/>
      <c r="G229" s="730"/>
      <c r="H229" s="731"/>
      <c r="I229" s="732">
        <v>0.27100000000000002</v>
      </c>
      <c r="K229" s="733" t="s">
        <v>1167</v>
      </c>
      <c r="L229" s="730"/>
      <c r="M229" s="731"/>
      <c r="N229" s="731"/>
      <c r="O229" s="732">
        <v>0</v>
      </c>
      <c r="Q229" s="450"/>
      <c r="R229" s="450"/>
      <c r="S229" s="450"/>
      <c r="T229" s="450"/>
      <c r="U229" s="451"/>
      <c r="W229" s="450"/>
      <c r="X229" s="450"/>
      <c r="Y229" s="450"/>
      <c r="Z229" s="450"/>
      <c r="AA229" s="451"/>
      <c r="AC229" s="450"/>
      <c r="AD229" s="450"/>
      <c r="AE229" s="450"/>
      <c r="AF229" s="450"/>
      <c r="AG229" s="451"/>
      <c r="AI229" s="450"/>
      <c r="AJ229" s="450"/>
      <c r="AK229" s="450"/>
      <c r="AL229" s="452"/>
      <c r="AM229" s="451"/>
      <c r="AO229" s="450"/>
      <c r="AP229" s="450"/>
      <c r="AQ229" s="450"/>
      <c r="AR229" s="450"/>
      <c r="AS229" s="451"/>
      <c r="AU229" s="450"/>
      <c r="AV229" s="452"/>
      <c r="AW229" s="452"/>
      <c r="AX229" s="452"/>
      <c r="AY229" s="451"/>
      <c r="BA229" s="450"/>
      <c r="BB229" s="450"/>
      <c r="BC229" s="450"/>
      <c r="BD229" s="450"/>
      <c r="BE229" s="451"/>
    </row>
    <row r="230" spans="1:57" ht="14.4" x14ac:dyDescent="0.3">
      <c r="A230" s="336"/>
      <c r="E230" s="729" t="s">
        <v>260</v>
      </c>
      <c r="F230" s="730"/>
      <c r="G230" s="730"/>
      <c r="H230" s="731"/>
      <c r="I230" s="732">
        <v>0.28000000000000003</v>
      </c>
      <c r="K230" s="733" t="s">
        <v>261</v>
      </c>
      <c r="L230" s="730"/>
      <c r="M230" s="731"/>
      <c r="N230" s="731"/>
      <c r="O230" s="732">
        <v>0</v>
      </c>
      <c r="Q230" s="450"/>
      <c r="R230" s="450"/>
      <c r="S230" s="450"/>
      <c r="T230" s="450"/>
      <c r="U230" s="451"/>
      <c r="W230" s="450"/>
      <c r="X230" s="450"/>
      <c r="Y230" s="450"/>
      <c r="Z230" s="450"/>
      <c r="AA230" s="451"/>
      <c r="AC230" s="450"/>
      <c r="AD230" s="450"/>
      <c r="AE230" s="450"/>
      <c r="AF230" s="450"/>
      <c r="AG230" s="451"/>
      <c r="AI230" s="450"/>
      <c r="AJ230" s="450"/>
      <c r="AK230" s="450"/>
      <c r="AL230" s="452"/>
      <c r="AM230" s="451"/>
      <c r="AO230" s="450"/>
      <c r="AP230" s="450"/>
      <c r="AQ230" s="450"/>
      <c r="AR230" s="450"/>
      <c r="AS230" s="451"/>
      <c r="AU230" s="450"/>
      <c r="AV230" s="452"/>
      <c r="AW230" s="452"/>
      <c r="AX230" s="452"/>
      <c r="AY230" s="451"/>
      <c r="BA230" s="439"/>
    </row>
    <row r="231" spans="1:57" ht="14.4" x14ac:dyDescent="0.3">
      <c r="A231" s="336"/>
      <c r="E231" s="729" t="s">
        <v>64</v>
      </c>
      <c r="F231" s="730"/>
      <c r="G231" s="730"/>
      <c r="H231" s="731"/>
      <c r="I231" s="732">
        <v>0.28299999999999997</v>
      </c>
      <c r="K231" s="733" t="s">
        <v>1168</v>
      </c>
      <c r="L231" s="730"/>
      <c r="M231" s="731"/>
      <c r="N231" s="731"/>
      <c r="O231" s="732">
        <v>0</v>
      </c>
      <c r="Q231" s="450"/>
      <c r="R231" s="450"/>
      <c r="S231" s="450"/>
      <c r="T231" s="450"/>
      <c r="U231" s="451"/>
      <c r="W231" s="450"/>
      <c r="X231" s="450"/>
      <c r="Y231" s="450"/>
      <c r="Z231" s="450"/>
      <c r="AA231" s="451"/>
      <c r="AC231" s="450"/>
      <c r="AD231" s="450"/>
      <c r="AE231" s="450"/>
      <c r="AF231" s="450"/>
      <c r="AG231" s="451"/>
      <c r="AI231" s="450"/>
      <c r="AJ231" s="450"/>
      <c r="AK231" s="450"/>
      <c r="AL231" s="452"/>
      <c r="AM231" s="451"/>
      <c r="AO231" s="450"/>
      <c r="AP231" s="450"/>
      <c r="AQ231" s="450"/>
      <c r="AR231" s="450"/>
      <c r="AS231" s="451"/>
      <c r="AU231" s="450"/>
      <c r="AV231" s="452"/>
      <c r="AW231" s="452"/>
      <c r="AX231" s="452"/>
      <c r="AY231" s="451"/>
    </row>
    <row r="232" spans="1:57" ht="14.4" x14ac:dyDescent="0.3">
      <c r="A232" s="336"/>
      <c r="E232" s="729" t="s">
        <v>28</v>
      </c>
      <c r="F232" s="730"/>
      <c r="G232" s="730"/>
      <c r="H232" s="731"/>
      <c r="I232" s="732">
        <v>0.28299999999999997</v>
      </c>
      <c r="K232" s="733" t="s">
        <v>262</v>
      </c>
      <c r="L232" s="730"/>
      <c r="M232" s="731"/>
      <c r="N232" s="731"/>
      <c r="O232" s="732">
        <v>0</v>
      </c>
      <c r="Q232" s="450"/>
      <c r="R232" s="450"/>
      <c r="S232" s="450"/>
      <c r="T232" s="450"/>
      <c r="U232" s="451"/>
      <c r="W232" s="450"/>
      <c r="X232" s="450"/>
      <c r="Y232" s="450"/>
      <c r="Z232" s="450"/>
      <c r="AA232" s="451"/>
      <c r="AC232" s="450"/>
      <c r="AD232" s="450"/>
      <c r="AE232" s="450"/>
      <c r="AF232" s="450"/>
      <c r="AG232" s="451"/>
      <c r="AI232" s="450"/>
      <c r="AJ232" s="450"/>
      <c r="AK232" s="450"/>
      <c r="AL232" s="452"/>
      <c r="AM232" s="451"/>
      <c r="AO232" s="450"/>
      <c r="AP232" s="450"/>
      <c r="AQ232" s="450"/>
      <c r="AR232" s="450"/>
      <c r="AS232" s="451"/>
      <c r="AU232" s="450"/>
      <c r="AV232" s="452"/>
      <c r="AW232" s="452"/>
      <c r="AX232" s="452"/>
      <c r="AY232" s="451"/>
    </row>
    <row r="233" spans="1:57" ht="14.4" x14ac:dyDescent="0.3">
      <c r="A233" s="336"/>
      <c r="E233" s="729" t="s">
        <v>70</v>
      </c>
      <c r="F233" s="730"/>
      <c r="G233" s="730"/>
      <c r="H233" s="731"/>
      <c r="I233" s="732">
        <v>0.27600000000000002</v>
      </c>
      <c r="K233" s="733" t="s">
        <v>263</v>
      </c>
      <c r="L233" s="730"/>
      <c r="M233" s="731"/>
      <c r="N233" s="731"/>
      <c r="O233" s="732">
        <v>0</v>
      </c>
      <c r="Q233" s="450"/>
      <c r="R233" s="450"/>
      <c r="S233" s="450"/>
      <c r="T233" s="450"/>
      <c r="U233" s="451"/>
      <c r="W233" s="450"/>
      <c r="X233" s="450"/>
      <c r="Y233" s="450"/>
      <c r="Z233" s="450"/>
      <c r="AA233" s="451"/>
      <c r="AC233" s="450"/>
      <c r="AD233" s="450"/>
      <c r="AE233" s="450"/>
      <c r="AF233" s="450"/>
      <c r="AG233" s="451"/>
      <c r="AI233" s="450"/>
      <c r="AJ233" s="450"/>
      <c r="AK233" s="450"/>
      <c r="AL233" s="452"/>
      <c r="AM233" s="451"/>
      <c r="AO233" s="450"/>
      <c r="AP233" s="450"/>
      <c r="AQ233" s="450"/>
      <c r="AR233" s="450"/>
      <c r="AS233" s="451"/>
      <c r="AU233" s="450"/>
      <c r="AV233" s="452"/>
      <c r="AW233" s="452"/>
      <c r="AX233" s="452"/>
      <c r="AY233" s="451"/>
    </row>
    <row r="234" spans="1:57" ht="14.4" x14ac:dyDescent="0.3">
      <c r="A234" s="336"/>
      <c r="E234" s="729" t="s">
        <v>1016</v>
      </c>
      <c r="F234" s="730"/>
      <c r="G234" s="730"/>
      <c r="H234" s="731"/>
      <c r="I234" s="732">
        <v>0.28199999999999997</v>
      </c>
      <c r="K234" s="733" t="s">
        <v>1017</v>
      </c>
      <c r="L234" s="730"/>
      <c r="M234" s="731"/>
      <c r="N234" s="731"/>
      <c r="O234" s="732">
        <v>0</v>
      </c>
      <c r="Q234" s="450"/>
      <c r="R234" s="450"/>
      <c r="S234" s="450"/>
      <c r="T234" s="450"/>
      <c r="U234" s="451"/>
      <c r="W234" s="450"/>
      <c r="X234" s="450"/>
      <c r="Y234" s="450"/>
      <c r="Z234" s="450"/>
      <c r="AA234" s="451"/>
      <c r="AC234" s="450"/>
      <c r="AD234" s="450"/>
      <c r="AE234" s="450"/>
      <c r="AF234" s="450"/>
      <c r="AG234" s="451"/>
      <c r="AI234" s="450"/>
      <c r="AJ234" s="450"/>
      <c r="AK234" s="450"/>
      <c r="AL234" s="452"/>
      <c r="AM234" s="451"/>
      <c r="AO234" s="450"/>
      <c r="AP234" s="450"/>
      <c r="AQ234" s="450"/>
      <c r="AR234" s="450"/>
      <c r="AS234" s="451"/>
      <c r="AU234" s="450"/>
      <c r="AV234" s="452"/>
      <c r="AW234" s="452"/>
      <c r="AX234" s="452"/>
      <c r="AY234" s="451"/>
    </row>
    <row r="235" spans="1:57" ht="14.4" x14ac:dyDescent="0.3">
      <c r="A235" s="336"/>
      <c r="E235" s="729" t="s">
        <v>1018</v>
      </c>
      <c r="F235" s="730"/>
      <c r="G235" s="730"/>
      <c r="H235" s="731"/>
      <c r="I235" s="732">
        <v>0.28299999999999997</v>
      </c>
      <c r="K235" s="733" t="s">
        <v>25</v>
      </c>
      <c r="L235" s="730"/>
      <c r="M235" s="731"/>
      <c r="N235" s="731"/>
      <c r="O235" s="732">
        <v>0</v>
      </c>
      <c r="Q235" s="450"/>
      <c r="R235" s="450"/>
      <c r="S235" s="450"/>
      <c r="T235" s="450"/>
      <c r="U235" s="451"/>
      <c r="W235" s="450"/>
      <c r="X235" s="450"/>
      <c r="Y235" s="450"/>
      <c r="Z235" s="450"/>
      <c r="AA235" s="451"/>
      <c r="AC235" s="450"/>
      <c r="AD235" s="450"/>
      <c r="AE235" s="450"/>
      <c r="AF235" s="450"/>
      <c r="AG235" s="451"/>
      <c r="AI235" s="450"/>
      <c r="AJ235" s="450"/>
      <c r="AK235" s="450"/>
      <c r="AL235" s="452"/>
      <c r="AM235" s="451"/>
      <c r="AO235" s="450"/>
      <c r="AP235" s="450"/>
      <c r="AQ235" s="450"/>
      <c r="AR235" s="450"/>
      <c r="AS235" s="451"/>
      <c r="AU235" s="450"/>
      <c r="AV235" s="452"/>
      <c r="AW235" s="452"/>
      <c r="AX235" s="452"/>
      <c r="AY235" s="451"/>
    </row>
    <row r="236" spans="1:57" ht="14.4" x14ac:dyDescent="0.3">
      <c r="A236" s="336"/>
      <c r="E236" s="729" t="s">
        <v>264</v>
      </c>
      <c r="F236" s="730"/>
      <c r="G236" s="730"/>
      <c r="H236" s="731"/>
      <c r="I236" s="732">
        <v>0.27500000000000002</v>
      </c>
      <c r="K236" s="733" t="s">
        <v>265</v>
      </c>
      <c r="L236" s="730"/>
      <c r="M236" s="731"/>
      <c r="N236" s="731"/>
      <c r="O236" s="732">
        <v>0</v>
      </c>
      <c r="Q236" s="450"/>
      <c r="R236" s="450"/>
      <c r="S236" s="450"/>
      <c r="T236" s="450"/>
      <c r="U236" s="451"/>
      <c r="W236" s="450"/>
      <c r="X236" s="450"/>
      <c r="Y236" s="450"/>
      <c r="Z236" s="450"/>
      <c r="AA236" s="451"/>
      <c r="AC236" s="450"/>
      <c r="AD236" s="450"/>
      <c r="AE236" s="450"/>
      <c r="AF236" s="450"/>
      <c r="AG236" s="451"/>
      <c r="AI236" s="450"/>
      <c r="AJ236" s="450"/>
      <c r="AK236" s="450"/>
      <c r="AL236" s="452"/>
      <c r="AM236" s="451"/>
      <c r="AO236" s="450"/>
      <c r="AP236" s="450"/>
      <c r="AQ236" s="450"/>
      <c r="AR236" s="450"/>
      <c r="AS236" s="451"/>
      <c r="AU236" s="450"/>
      <c r="AV236" s="452"/>
      <c r="AW236" s="452"/>
      <c r="AX236" s="452"/>
      <c r="AY236" s="451"/>
    </row>
    <row r="237" spans="1:57" ht="14.4" x14ac:dyDescent="0.3">
      <c r="A237" s="336"/>
      <c r="E237" s="729" t="s">
        <v>1169</v>
      </c>
      <c r="F237" s="730"/>
      <c r="G237" s="730"/>
      <c r="H237" s="731"/>
      <c r="I237" s="732">
        <v>0</v>
      </c>
      <c r="K237" s="733" t="s">
        <v>43</v>
      </c>
      <c r="L237" s="730"/>
      <c r="M237" s="731"/>
      <c r="N237" s="731"/>
      <c r="O237" s="732">
        <v>0</v>
      </c>
      <c r="Q237" s="450"/>
      <c r="R237" s="450"/>
      <c r="S237" s="450"/>
      <c r="T237" s="450"/>
      <c r="U237" s="451"/>
      <c r="W237" s="450"/>
      <c r="X237" s="450"/>
      <c r="Y237" s="450"/>
      <c r="Z237" s="450"/>
      <c r="AA237" s="451"/>
      <c r="AC237" s="450"/>
      <c r="AD237" s="450"/>
      <c r="AE237" s="450"/>
      <c r="AF237" s="450"/>
      <c r="AG237" s="451"/>
      <c r="AI237" s="450"/>
      <c r="AJ237" s="450"/>
      <c r="AK237" s="450"/>
      <c r="AL237" s="452"/>
      <c r="AM237" s="451"/>
      <c r="AO237" s="450"/>
      <c r="AP237" s="450"/>
      <c r="AQ237" s="450"/>
      <c r="AR237" s="450"/>
      <c r="AS237" s="451"/>
      <c r="AU237" s="450"/>
      <c r="AV237" s="452"/>
      <c r="AW237" s="452"/>
      <c r="AX237" s="452"/>
      <c r="AY237" s="451"/>
    </row>
    <row r="238" spans="1:57" ht="14.4" x14ac:dyDescent="0.3">
      <c r="A238" s="336"/>
      <c r="E238" s="729" t="s">
        <v>266</v>
      </c>
      <c r="F238" s="730"/>
      <c r="G238" s="730"/>
      <c r="H238" s="731"/>
      <c r="I238" s="732">
        <v>0.28299999999999997</v>
      </c>
      <c r="K238" s="733" t="s">
        <v>1170</v>
      </c>
      <c r="L238" s="730"/>
      <c r="M238" s="731"/>
      <c r="N238" s="731"/>
      <c r="O238" s="732">
        <v>0.248</v>
      </c>
      <c r="Q238" s="450"/>
      <c r="R238" s="450"/>
      <c r="S238" s="450"/>
      <c r="T238" s="450"/>
      <c r="U238" s="451"/>
      <c r="W238" s="450"/>
      <c r="X238" s="450"/>
      <c r="Y238" s="450"/>
      <c r="Z238" s="450"/>
      <c r="AA238" s="451"/>
      <c r="AC238" s="450"/>
      <c r="AD238" s="450"/>
      <c r="AE238" s="450"/>
      <c r="AF238" s="450"/>
      <c r="AG238" s="451"/>
      <c r="AI238" s="450"/>
      <c r="AJ238" s="450"/>
      <c r="AK238" s="450"/>
      <c r="AL238" s="452"/>
      <c r="AM238" s="451"/>
      <c r="AO238" s="450"/>
      <c r="AP238" s="450"/>
      <c r="AQ238" s="450"/>
      <c r="AR238" s="450"/>
      <c r="AS238" s="451"/>
      <c r="AU238" s="450"/>
      <c r="AV238" s="452"/>
      <c r="AW238" s="452"/>
      <c r="AX238" s="452"/>
      <c r="AY238" s="451"/>
    </row>
    <row r="239" spans="1:57" ht="14.4" x14ac:dyDescent="0.3">
      <c r="A239" s="336"/>
      <c r="E239" s="729" t="s">
        <v>1019</v>
      </c>
      <c r="F239" s="730"/>
      <c r="G239" s="730"/>
      <c r="H239" s="731"/>
      <c r="I239" s="732">
        <v>0.28299999999999997</v>
      </c>
      <c r="K239" s="733" t="s">
        <v>1021</v>
      </c>
      <c r="L239" s="730"/>
      <c r="M239" s="731"/>
      <c r="N239" s="731"/>
      <c r="O239" s="732">
        <v>0</v>
      </c>
      <c r="Q239" s="450"/>
      <c r="R239" s="450"/>
      <c r="S239" s="450"/>
      <c r="T239" s="450"/>
      <c r="U239" s="451"/>
      <c r="W239" s="450"/>
      <c r="X239" s="450"/>
      <c r="Y239" s="450"/>
      <c r="Z239" s="450"/>
      <c r="AA239" s="451"/>
      <c r="AC239" s="450"/>
      <c r="AD239" s="450"/>
      <c r="AE239" s="450"/>
      <c r="AF239" s="450"/>
      <c r="AG239" s="451"/>
      <c r="AI239" s="450"/>
      <c r="AJ239" s="450"/>
      <c r="AK239" s="450"/>
      <c r="AL239" s="452"/>
      <c r="AM239" s="451"/>
      <c r="AO239" s="450"/>
      <c r="AP239" s="450"/>
      <c r="AQ239" s="450"/>
      <c r="AR239" s="450"/>
      <c r="AS239" s="451"/>
      <c r="AU239" s="450"/>
      <c r="AV239" s="452"/>
      <c r="AW239" s="452"/>
      <c r="AX239" s="452"/>
      <c r="AY239" s="451"/>
    </row>
    <row r="240" spans="1:57" ht="14.4" x14ac:dyDescent="0.3">
      <c r="A240" s="336"/>
      <c r="E240" s="729" t="s">
        <v>267</v>
      </c>
      <c r="F240" s="730"/>
      <c r="G240" s="730"/>
      <c r="H240" s="731"/>
      <c r="I240" s="732">
        <v>0.26800000000000002</v>
      </c>
      <c r="K240" s="733" t="s">
        <v>268</v>
      </c>
      <c r="L240" s="730"/>
      <c r="M240" s="731"/>
      <c r="N240" s="731"/>
      <c r="O240" s="732">
        <v>0.105</v>
      </c>
      <c r="Q240" s="450"/>
      <c r="R240" s="450"/>
      <c r="S240" s="450"/>
      <c r="T240" s="450"/>
      <c r="U240" s="451"/>
      <c r="W240" s="450"/>
      <c r="X240" s="450"/>
      <c r="Y240" s="450"/>
      <c r="Z240" s="450"/>
      <c r="AA240" s="451"/>
      <c r="AC240" s="450"/>
      <c r="AD240" s="450"/>
      <c r="AE240" s="450"/>
      <c r="AF240" s="450"/>
      <c r="AG240" s="451"/>
      <c r="AI240" s="450"/>
      <c r="AJ240" s="450"/>
      <c r="AK240" s="450"/>
      <c r="AL240" s="452"/>
      <c r="AM240" s="451"/>
      <c r="AO240" s="450"/>
      <c r="AP240" s="450"/>
      <c r="AQ240" s="450"/>
      <c r="AR240" s="450"/>
      <c r="AS240" s="451"/>
      <c r="AU240" s="450"/>
      <c r="AV240" s="452"/>
      <c r="AW240" s="452"/>
      <c r="AX240" s="452"/>
      <c r="AY240" s="451"/>
    </row>
    <row r="241" spans="1:51" ht="14.4" x14ac:dyDescent="0.3">
      <c r="A241" s="336"/>
      <c r="E241" s="729" t="s">
        <v>1020</v>
      </c>
      <c r="F241" s="730"/>
      <c r="G241" s="730"/>
      <c r="H241" s="731"/>
      <c r="I241" s="732">
        <v>0.28299999999999997</v>
      </c>
      <c r="K241" s="733" t="s">
        <v>1022</v>
      </c>
      <c r="L241" s="730"/>
      <c r="M241" s="731"/>
      <c r="N241" s="731"/>
      <c r="O241" s="732">
        <v>0</v>
      </c>
      <c r="Q241" s="450"/>
      <c r="R241" s="450"/>
      <c r="S241" s="450"/>
      <c r="T241" s="450"/>
      <c r="U241" s="451"/>
      <c r="W241" s="450"/>
      <c r="X241" s="450"/>
      <c r="Y241" s="450"/>
      <c r="Z241" s="450"/>
      <c r="AA241" s="451"/>
      <c r="AC241" s="450"/>
      <c r="AD241" s="450"/>
      <c r="AE241" s="450"/>
      <c r="AF241" s="450"/>
      <c r="AG241" s="451"/>
      <c r="AI241" s="450"/>
      <c r="AJ241" s="450"/>
      <c r="AK241" s="450"/>
      <c r="AL241" s="452"/>
      <c r="AM241" s="451"/>
      <c r="AO241" s="450"/>
      <c r="AP241" s="450"/>
      <c r="AQ241" s="450"/>
      <c r="AR241" s="450"/>
      <c r="AS241" s="451"/>
      <c r="AU241" s="450"/>
      <c r="AV241" s="452"/>
      <c r="AW241" s="452"/>
      <c r="AX241" s="452"/>
      <c r="AY241" s="451"/>
    </row>
    <row r="242" spans="1:51" ht="14.4" x14ac:dyDescent="0.3">
      <c r="A242" s="336"/>
      <c r="E242" s="729" t="s">
        <v>1171</v>
      </c>
      <c r="F242" s="730"/>
      <c r="G242" s="730"/>
      <c r="H242" s="731"/>
      <c r="I242" s="732">
        <v>0.28299999999999997</v>
      </c>
      <c r="K242" s="733" t="s">
        <v>273</v>
      </c>
      <c r="L242" s="730"/>
      <c r="M242" s="731"/>
      <c r="N242" s="731"/>
      <c r="O242" s="732">
        <v>0</v>
      </c>
      <c r="Q242" s="450"/>
      <c r="R242" s="450"/>
      <c r="S242" s="450"/>
      <c r="T242" s="450"/>
      <c r="U242" s="451"/>
      <c r="W242" s="450"/>
      <c r="X242" s="450"/>
      <c r="Y242" s="450"/>
      <c r="Z242" s="450"/>
      <c r="AA242" s="451"/>
      <c r="AC242" s="450"/>
      <c r="AD242" s="450"/>
      <c r="AE242" s="450"/>
      <c r="AF242" s="450"/>
      <c r="AG242" s="451"/>
      <c r="AI242" s="450"/>
      <c r="AJ242" s="450"/>
      <c r="AK242" s="450"/>
      <c r="AL242" s="452"/>
      <c r="AM242" s="451"/>
      <c r="AO242" s="450"/>
      <c r="AP242" s="450"/>
      <c r="AQ242" s="450"/>
      <c r="AR242" s="450"/>
      <c r="AS242" s="451"/>
      <c r="AU242" s="450"/>
      <c r="AV242" s="452"/>
      <c r="AW242" s="452"/>
      <c r="AX242" s="452"/>
      <c r="AY242" s="451"/>
    </row>
    <row r="243" spans="1:51" ht="14.4" x14ac:dyDescent="0.3">
      <c r="A243" s="336"/>
      <c r="E243" s="729" t="s">
        <v>1172</v>
      </c>
      <c r="F243" s="730"/>
      <c r="G243" s="730"/>
      <c r="H243" s="731"/>
      <c r="I243" s="732">
        <v>0.28100000000000003</v>
      </c>
      <c r="K243" s="733" t="s">
        <v>1175</v>
      </c>
      <c r="L243" s="730"/>
      <c r="M243" s="731"/>
      <c r="N243" s="731"/>
      <c r="O243" s="732">
        <v>0</v>
      </c>
      <c r="Q243" s="450"/>
      <c r="R243" s="450"/>
      <c r="S243" s="450"/>
      <c r="T243" s="450"/>
      <c r="U243" s="451"/>
      <c r="W243" s="450"/>
      <c r="X243" s="450"/>
      <c r="Y243" s="450"/>
      <c r="Z243" s="450"/>
      <c r="AA243" s="451"/>
      <c r="AC243" s="450"/>
      <c r="AD243" s="450"/>
      <c r="AE243" s="450"/>
      <c r="AF243" s="450"/>
      <c r="AG243" s="451"/>
      <c r="AI243" s="450"/>
      <c r="AJ243" s="450"/>
      <c r="AK243" s="450"/>
      <c r="AL243" s="452"/>
      <c r="AM243" s="451"/>
      <c r="AO243" s="450"/>
      <c r="AP243" s="450"/>
      <c r="AQ243" s="450"/>
      <c r="AR243" s="450"/>
      <c r="AS243" s="451"/>
      <c r="AU243" s="450"/>
      <c r="AV243" s="452"/>
      <c r="AW243" s="452"/>
      <c r="AX243" s="452"/>
      <c r="AY243" s="451"/>
    </row>
    <row r="244" spans="1:51" ht="14.4" x14ac:dyDescent="0.3">
      <c r="A244" s="336"/>
      <c r="E244" s="729" t="s">
        <v>269</v>
      </c>
      <c r="F244" s="730"/>
      <c r="G244" s="730"/>
      <c r="H244" s="731"/>
      <c r="I244" s="732">
        <v>0.20699999999999999</v>
      </c>
      <c r="K244" s="733" t="s">
        <v>377</v>
      </c>
      <c r="L244" s="730"/>
      <c r="M244" s="731"/>
      <c r="N244" s="731"/>
      <c r="O244" s="732">
        <v>0</v>
      </c>
      <c r="Q244" s="450"/>
      <c r="R244" s="450"/>
      <c r="S244" s="450"/>
      <c r="T244" s="450"/>
      <c r="U244" s="451"/>
      <c r="W244" s="450"/>
      <c r="X244" s="450"/>
      <c r="Y244" s="450"/>
      <c r="Z244" s="450"/>
      <c r="AA244" s="451"/>
      <c r="AC244" s="450"/>
      <c r="AD244" s="450"/>
      <c r="AE244" s="450"/>
      <c r="AF244" s="450"/>
      <c r="AG244" s="451"/>
      <c r="AI244" s="450"/>
      <c r="AJ244" s="450"/>
      <c r="AK244" s="450"/>
      <c r="AL244" s="452"/>
      <c r="AM244" s="451"/>
      <c r="AO244" s="450"/>
      <c r="AP244" s="450"/>
      <c r="AQ244" s="450"/>
      <c r="AR244" s="450"/>
      <c r="AS244" s="451"/>
      <c r="AU244" s="450"/>
      <c r="AV244" s="452"/>
      <c r="AW244" s="452"/>
      <c r="AX244" s="452"/>
      <c r="AY244" s="451"/>
    </row>
    <row r="245" spans="1:51" ht="14.4" x14ac:dyDescent="0.3">
      <c r="A245" s="336"/>
      <c r="E245" s="729" t="s">
        <v>1173</v>
      </c>
      <c r="F245" s="730"/>
      <c r="G245" s="730"/>
      <c r="H245" s="731"/>
      <c r="I245" s="732">
        <v>0.28299999999999997</v>
      </c>
      <c r="K245" s="733" t="s">
        <v>1176</v>
      </c>
      <c r="L245" s="730"/>
      <c r="M245" s="731"/>
      <c r="N245" s="731"/>
      <c r="O245" s="732">
        <v>0</v>
      </c>
      <c r="Q245" s="450"/>
      <c r="R245" s="450"/>
      <c r="S245" s="450"/>
      <c r="T245" s="450"/>
      <c r="U245" s="451"/>
      <c r="W245" s="450"/>
      <c r="X245" s="450"/>
      <c r="Y245" s="450"/>
      <c r="Z245" s="450"/>
      <c r="AA245" s="451"/>
      <c r="AC245" s="450"/>
      <c r="AD245" s="450"/>
      <c r="AE245" s="450"/>
      <c r="AF245" s="450"/>
      <c r="AG245" s="451"/>
      <c r="AI245" s="450"/>
      <c r="AJ245" s="450"/>
      <c r="AK245" s="450"/>
      <c r="AL245" s="452"/>
      <c r="AM245" s="451"/>
      <c r="AO245" s="450"/>
      <c r="AP245" s="450"/>
      <c r="AQ245" s="450"/>
      <c r="AR245" s="450"/>
      <c r="AS245" s="451"/>
      <c r="AU245" s="450"/>
      <c r="AV245" s="452"/>
      <c r="AW245" s="452"/>
      <c r="AX245" s="452"/>
      <c r="AY245" s="451"/>
    </row>
    <row r="246" spans="1:51" ht="14.4" x14ac:dyDescent="0.3">
      <c r="A246" s="336"/>
      <c r="E246" s="729" t="s">
        <v>270</v>
      </c>
      <c r="F246" s="730"/>
      <c r="G246" s="730"/>
      <c r="H246" s="731"/>
      <c r="I246" s="732">
        <v>0.28299999999999997</v>
      </c>
      <c r="K246" s="733" t="s">
        <v>1177</v>
      </c>
      <c r="L246" s="730"/>
      <c r="M246" s="731"/>
      <c r="N246" s="731"/>
      <c r="O246" s="732">
        <v>1.0999999999999999E-2</v>
      </c>
      <c r="Q246" s="450"/>
      <c r="R246" s="450"/>
      <c r="S246" s="450"/>
      <c r="T246" s="450"/>
      <c r="U246" s="451"/>
      <c r="W246" s="450"/>
      <c r="X246" s="450"/>
      <c r="Y246" s="450"/>
      <c r="Z246" s="450"/>
      <c r="AA246" s="451"/>
      <c r="AC246" s="450"/>
      <c r="AD246" s="450"/>
      <c r="AE246" s="450"/>
      <c r="AF246" s="450"/>
      <c r="AG246" s="451"/>
      <c r="AI246" s="450"/>
      <c r="AJ246" s="450"/>
      <c r="AK246" s="450"/>
      <c r="AL246" s="452"/>
      <c r="AM246" s="451"/>
      <c r="AO246" s="450"/>
      <c r="AP246" s="450"/>
      <c r="AQ246" s="450"/>
      <c r="AR246" s="450"/>
      <c r="AS246" s="451"/>
      <c r="AU246" s="450"/>
      <c r="AV246" s="452"/>
      <c r="AW246" s="452"/>
      <c r="AX246" s="452"/>
      <c r="AY246" s="451"/>
    </row>
    <row r="247" spans="1:51" ht="14.4" x14ac:dyDescent="0.3">
      <c r="A247" s="336"/>
      <c r="E247" s="729" t="s">
        <v>1023</v>
      </c>
      <c r="F247" s="730"/>
      <c r="G247" s="730"/>
      <c r="H247" s="731"/>
      <c r="I247" s="732">
        <v>0.27200000000000002</v>
      </c>
      <c r="K247" s="733" t="s">
        <v>282</v>
      </c>
      <c r="L247" s="730"/>
      <c r="M247" s="731"/>
      <c r="N247" s="731"/>
      <c r="O247" s="732">
        <v>0</v>
      </c>
      <c r="Q247" s="450"/>
      <c r="R247" s="450"/>
      <c r="S247" s="450"/>
      <c r="T247" s="450"/>
      <c r="U247" s="451"/>
      <c r="W247" s="450"/>
      <c r="X247" s="450"/>
      <c r="Y247" s="450"/>
      <c r="Z247" s="450"/>
      <c r="AA247" s="451"/>
      <c r="AC247" s="450"/>
      <c r="AD247" s="450"/>
      <c r="AE247" s="450"/>
      <c r="AF247" s="450"/>
      <c r="AG247" s="451"/>
      <c r="AI247" s="450"/>
      <c r="AJ247" s="450"/>
      <c r="AK247" s="450"/>
      <c r="AL247" s="452"/>
      <c r="AM247" s="451"/>
      <c r="AO247" s="450"/>
      <c r="AP247" s="450"/>
      <c r="AQ247" s="450"/>
      <c r="AR247" s="450"/>
      <c r="AS247" s="451"/>
      <c r="AU247" s="450"/>
      <c r="AV247" s="452"/>
      <c r="AW247" s="452"/>
      <c r="AX247" s="452"/>
      <c r="AY247" s="451"/>
    </row>
    <row r="248" spans="1:51" ht="14.4" x14ac:dyDescent="0.3">
      <c r="A248" s="336"/>
      <c r="E248" s="729" t="s">
        <v>379</v>
      </c>
      <c r="F248" s="730"/>
      <c r="G248" s="730"/>
      <c r="H248" s="731"/>
      <c r="I248" s="732">
        <v>0.28299999999999997</v>
      </c>
      <c r="K248" s="733" t="s">
        <v>283</v>
      </c>
      <c r="L248" s="730"/>
      <c r="M248" s="731"/>
      <c r="N248" s="731"/>
      <c r="O248" s="732">
        <v>0</v>
      </c>
      <c r="Q248" s="450"/>
      <c r="R248" s="450"/>
      <c r="S248" s="450"/>
      <c r="T248" s="450"/>
      <c r="U248" s="451"/>
      <c r="W248" s="450"/>
      <c r="X248" s="450"/>
      <c r="Y248" s="450"/>
      <c r="Z248" s="450"/>
      <c r="AA248" s="451"/>
      <c r="AC248" s="450"/>
      <c r="AD248" s="450"/>
      <c r="AE248" s="450"/>
      <c r="AF248" s="450"/>
      <c r="AG248" s="451"/>
      <c r="AI248" s="450"/>
      <c r="AJ248" s="450"/>
      <c r="AK248" s="450"/>
      <c r="AL248" s="452"/>
      <c r="AM248" s="451"/>
      <c r="AO248" s="450"/>
      <c r="AP248" s="450"/>
      <c r="AQ248" s="450"/>
      <c r="AR248" s="450"/>
      <c r="AS248" s="451"/>
      <c r="AU248" s="450"/>
      <c r="AV248" s="452"/>
      <c r="AW248" s="452"/>
      <c r="AX248" s="452"/>
      <c r="AY248" s="451"/>
    </row>
    <row r="249" spans="1:51" ht="14.4" x14ac:dyDescent="0.3">
      <c r="A249" s="336"/>
      <c r="E249" s="729" t="s">
        <v>271</v>
      </c>
      <c r="F249" s="730"/>
      <c r="G249" s="730"/>
      <c r="H249" s="731"/>
      <c r="I249" s="732">
        <v>0.26</v>
      </c>
      <c r="K249" s="733" t="s">
        <v>218</v>
      </c>
      <c r="L249" s="730"/>
      <c r="M249" s="731"/>
      <c r="N249" s="731"/>
      <c r="O249" s="732">
        <v>0</v>
      </c>
      <c r="Q249" s="450"/>
      <c r="R249" s="450"/>
      <c r="S249" s="450"/>
      <c r="T249" s="450"/>
      <c r="U249" s="451"/>
      <c r="W249" s="450"/>
      <c r="X249" s="450"/>
      <c r="Y249" s="450"/>
      <c r="Z249" s="450"/>
      <c r="AA249" s="451"/>
      <c r="AC249" s="450"/>
      <c r="AD249" s="450"/>
      <c r="AE249" s="450"/>
      <c r="AF249" s="450"/>
      <c r="AG249" s="451"/>
      <c r="AI249" s="450"/>
      <c r="AJ249" s="450"/>
      <c r="AK249" s="450"/>
      <c r="AL249" s="452"/>
      <c r="AM249" s="451"/>
      <c r="AO249" s="450"/>
      <c r="AP249" s="450"/>
      <c r="AQ249" s="450"/>
      <c r="AR249" s="450"/>
      <c r="AS249" s="451"/>
      <c r="AU249" s="450"/>
      <c r="AV249" s="452"/>
      <c r="AW249" s="452"/>
      <c r="AX249" s="452"/>
      <c r="AY249" s="451"/>
    </row>
    <row r="250" spans="1:51" ht="14.4" x14ac:dyDescent="0.3">
      <c r="A250" s="336"/>
      <c r="E250" s="729" t="s">
        <v>272</v>
      </c>
      <c r="F250" s="730"/>
      <c r="G250" s="730"/>
      <c r="H250" s="731"/>
      <c r="I250" s="732">
        <v>0.26900000000000002</v>
      </c>
      <c r="K250" s="733" t="s">
        <v>29</v>
      </c>
      <c r="L250" s="730"/>
      <c r="M250" s="731"/>
      <c r="N250" s="731"/>
      <c r="O250" s="732">
        <v>0</v>
      </c>
      <c r="Q250" s="450"/>
      <c r="R250" s="450"/>
      <c r="S250" s="450"/>
      <c r="T250" s="450"/>
      <c r="U250" s="451"/>
      <c r="W250" s="450"/>
      <c r="X250" s="450"/>
      <c r="Y250" s="450"/>
      <c r="Z250" s="450"/>
      <c r="AA250" s="451"/>
      <c r="AC250" s="450"/>
      <c r="AD250" s="450"/>
      <c r="AE250" s="450"/>
      <c r="AF250" s="450"/>
      <c r="AG250" s="451"/>
      <c r="AI250" s="450"/>
      <c r="AJ250" s="450"/>
      <c r="AK250" s="450"/>
      <c r="AL250" s="452"/>
      <c r="AM250" s="451"/>
      <c r="AO250" s="450"/>
      <c r="AP250" s="450"/>
      <c r="AQ250" s="450"/>
      <c r="AR250" s="450"/>
      <c r="AS250" s="451"/>
      <c r="AU250" s="450"/>
      <c r="AV250" s="452"/>
      <c r="AW250" s="452"/>
      <c r="AX250" s="452"/>
      <c r="AY250" s="451"/>
    </row>
    <row r="251" spans="1:51" ht="14.4" x14ac:dyDescent="0.3">
      <c r="A251" s="336"/>
      <c r="E251" s="729" t="s">
        <v>378</v>
      </c>
      <c r="F251" s="730"/>
      <c r="G251" s="730"/>
      <c r="H251" s="731"/>
      <c r="I251" s="732">
        <v>0</v>
      </c>
      <c r="K251" s="733" t="s">
        <v>285</v>
      </c>
      <c r="L251" s="730"/>
      <c r="M251" s="731"/>
      <c r="N251" s="731"/>
      <c r="O251" s="732">
        <v>0</v>
      </c>
      <c r="Q251" s="450"/>
      <c r="R251" s="450"/>
      <c r="S251" s="450"/>
      <c r="T251" s="450"/>
      <c r="U251" s="451"/>
      <c r="W251" s="450"/>
      <c r="X251" s="450"/>
      <c r="Y251" s="450"/>
      <c r="Z251" s="450"/>
      <c r="AA251" s="451"/>
      <c r="AC251" s="450"/>
      <c r="AD251" s="450"/>
      <c r="AE251" s="450"/>
      <c r="AF251" s="450"/>
      <c r="AG251" s="451"/>
      <c r="AI251" s="450"/>
      <c r="AJ251" s="450"/>
      <c r="AK251" s="450"/>
      <c r="AL251" s="452"/>
      <c r="AM251" s="451"/>
      <c r="AO251" s="450"/>
      <c r="AP251" s="450"/>
      <c r="AQ251" s="450"/>
      <c r="AR251" s="450"/>
      <c r="AS251" s="451"/>
      <c r="AU251" s="450"/>
      <c r="AV251" s="452"/>
      <c r="AW251" s="452"/>
      <c r="AX251" s="452"/>
      <c r="AY251" s="451"/>
    </row>
    <row r="252" spans="1:51" ht="14.4" x14ac:dyDescent="0.3">
      <c r="A252" s="336"/>
      <c r="E252" s="729" t="s">
        <v>65</v>
      </c>
      <c r="F252" s="730"/>
      <c r="G252" s="730"/>
      <c r="H252" s="731"/>
      <c r="I252" s="732">
        <v>0.28299999999999997</v>
      </c>
      <c r="K252" s="733" t="s">
        <v>1179</v>
      </c>
      <c r="L252" s="730"/>
      <c r="M252" s="731"/>
      <c r="N252" s="731"/>
      <c r="O252" s="732">
        <v>0</v>
      </c>
      <c r="Q252" s="450"/>
      <c r="R252" s="450"/>
      <c r="S252" s="450"/>
      <c r="T252" s="450"/>
      <c r="U252" s="451"/>
      <c r="W252" s="450"/>
      <c r="X252" s="450"/>
      <c r="Y252" s="450"/>
      <c r="Z252" s="450"/>
      <c r="AA252" s="451"/>
      <c r="AC252" s="450"/>
      <c r="AD252" s="450"/>
      <c r="AE252" s="450"/>
      <c r="AF252" s="450"/>
      <c r="AG252" s="451"/>
      <c r="AI252" s="450"/>
      <c r="AJ252" s="450"/>
      <c r="AK252" s="450"/>
      <c r="AL252" s="452"/>
      <c r="AM252" s="451"/>
      <c r="AO252" s="450"/>
      <c r="AP252" s="450"/>
      <c r="AQ252" s="450"/>
      <c r="AR252" s="450"/>
      <c r="AS252" s="451"/>
      <c r="AU252" s="450"/>
      <c r="AV252" s="452"/>
      <c r="AW252" s="452"/>
      <c r="AX252" s="452"/>
      <c r="AY252" s="451"/>
    </row>
    <row r="253" spans="1:51" ht="14.4" x14ac:dyDescent="0.3">
      <c r="A253" s="336"/>
      <c r="E253" s="729" t="s">
        <v>274</v>
      </c>
      <c r="F253" s="730"/>
      <c r="G253" s="730"/>
      <c r="H253" s="731"/>
      <c r="I253" s="732">
        <v>0.28299999999999997</v>
      </c>
      <c r="K253" s="733" t="s">
        <v>219</v>
      </c>
      <c r="L253" s="730"/>
      <c r="M253" s="731"/>
      <c r="N253" s="731"/>
      <c r="O253" s="732">
        <v>0</v>
      </c>
      <c r="Q253" s="450"/>
      <c r="R253" s="450"/>
      <c r="S253" s="450"/>
      <c r="T253" s="450"/>
      <c r="U253" s="451"/>
      <c r="W253" s="450"/>
      <c r="X253" s="450"/>
      <c r="Y253" s="450"/>
      <c r="Z253" s="450"/>
      <c r="AA253" s="451"/>
      <c r="AC253" s="450"/>
      <c r="AD253" s="450"/>
      <c r="AE253" s="450"/>
      <c r="AF253" s="450"/>
      <c r="AG253" s="451"/>
      <c r="AI253" s="450"/>
      <c r="AJ253" s="450"/>
      <c r="AK253" s="450"/>
      <c r="AL253" s="452"/>
      <c r="AM253" s="451"/>
      <c r="AO253" s="450"/>
      <c r="AP253" s="450"/>
      <c r="AQ253" s="450"/>
      <c r="AR253" s="450"/>
      <c r="AS253" s="451"/>
      <c r="AU253" s="450"/>
      <c r="AV253" s="452"/>
      <c r="AW253" s="312"/>
      <c r="AX253" s="452"/>
      <c r="AY253" s="451"/>
    </row>
    <row r="254" spans="1:51" ht="14.4" x14ac:dyDescent="0.3">
      <c r="A254" s="336"/>
      <c r="E254" s="729" t="s">
        <v>275</v>
      </c>
      <c r="F254" s="730"/>
      <c r="G254" s="730"/>
      <c r="H254" s="731"/>
      <c r="I254" s="732">
        <v>0</v>
      </c>
      <c r="K254" s="733" t="s">
        <v>286</v>
      </c>
      <c r="L254" s="730"/>
      <c r="M254" s="731"/>
      <c r="N254" s="731"/>
      <c r="O254" s="732">
        <v>0</v>
      </c>
      <c r="Q254" s="450"/>
      <c r="R254" s="450"/>
      <c r="S254" s="450"/>
      <c r="T254" s="450"/>
      <c r="U254" s="451"/>
      <c r="W254" s="450"/>
      <c r="X254" s="450"/>
      <c r="Y254" s="450"/>
      <c r="Z254" s="450"/>
      <c r="AA254" s="451"/>
      <c r="AC254" s="450"/>
      <c r="AD254" s="450"/>
      <c r="AE254" s="450"/>
      <c r="AF254" s="450"/>
      <c r="AG254" s="451"/>
      <c r="AI254" s="450"/>
      <c r="AJ254" s="450"/>
      <c r="AK254" s="450"/>
      <c r="AL254" s="452"/>
      <c r="AM254" s="451"/>
      <c r="AO254" s="450"/>
      <c r="AP254" s="450"/>
      <c r="AQ254" s="450"/>
      <c r="AR254" s="450"/>
      <c r="AS254" s="451"/>
      <c r="AU254" s="450"/>
      <c r="AV254" s="312"/>
    </row>
    <row r="255" spans="1:51" ht="14.4" x14ac:dyDescent="0.3">
      <c r="A255" s="336"/>
      <c r="E255" s="729" t="s">
        <v>59</v>
      </c>
      <c r="F255" s="730"/>
      <c r="G255" s="730"/>
      <c r="H255" s="731"/>
      <c r="I255" s="732">
        <v>0.28299999999999997</v>
      </c>
      <c r="K255" s="733" t="s">
        <v>287</v>
      </c>
      <c r="L255" s="730"/>
      <c r="M255" s="731"/>
      <c r="N255" s="731"/>
      <c r="O255" s="732">
        <v>0</v>
      </c>
      <c r="Q255" s="450"/>
      <c r="R255" s="450"/>
      <c r="S255" s="450"/>
      <c r="T255" s="450"/>
      <c r="U255" s="451"/>
      <c r="W255" s="450"/>
      <c r="X255" s="450"/>
      <c r="Y255" s="450"/>
      <c r="Z255" s="450"/>
      <c r="AA255" s="451"/>
      <c r="AC255" s="450"/>
      <c r="AD255" s="450"/>
      <c r="AE255" s="450"/>
      <c r="AF255" s="450"/>
      <c r="AG255" s="451"/>
      <c r="AI255" s="450"/>
      <c r="AJ255" s="450"/>
      <c r="AK255" s="450"/>
      <c r="AL255" s="452"/>
      <c r="AM255" s="451"/>
      <c r="AO255" s="450"/>
      <c r="AP255" s="450"/>
      <c r="AQ255" s="450"/>
      <c r="AR255" s="450"/>
      <c r="AS255" s="451"/>
      <c r="AU255" s="439"/>
    </row>
    <row r="256" spans="1:51" ht="14.4" x14ac:dyDescent="0.3">
      <c r="A256" s="336"/>
      <c r="E256" s="729" t="s">
        <v>1174</v>
      </c>
      <c r="F256" s="730"/>
      <c r="G256" s="730"/>
      <c r="H256" s="731"/>
      <c r="I256" s="732">
        <v>0.28299999999999997</v>
      </c>
      <c r="K256" s="733" t="s">
        <v>1180</v>
      </c>
      <c r="L256" s="730"/>
      <c r="M256" s="731"/>
      <c r="N256" s="731"/>
      <c r="O256" s="732">
        <v>0</v>
      </c>
      <c r="Q256" s="450"/>
      <c r="R256" s="450"/>
      <c r="S256" s="450"/>
      <c r="T256" s="450"/>
      <c r="U256" s="451"/>
      <c r="W256" s="450"/>
      <c r="X256" s="450"/>
      <c r="Y256" s="450"/>
      <c r="Z256" s="450"/>
      <c r="AA256" s="451"/>
      <c r="AC256" s="450"/>
      <c r="AD256" s="450"/>
      <c r="AE256" s="450"/>
      <c r="AF256" s="450"/>
      <c r="AG256" s="451"/>
      <c r="AI256" s="450"/>
      <c r="AJ256" s="450"/>
      <c r="AK256" s="450"/>
      <c r="AL256" s="452"/>
      <c r="AM256" s="451"/>
      <c r="AO256" s="450"/>
      <c r="AP256" s="450"/>
      <c r="AQ256" s="450"/>
      <c r="AR256" s="450"/>
      <c r="AS256" s="451"/>
    </row>
    <row r="257" spans="1:45" ht="14.4" x14ac:dyDescent="0.3">
      <c r="A257" s="336"/>
      <c r="E257" s="729" t="s">
        <v>276</v>
      </c>
      <c r="F257" s="730"/>
      <c r="G257" s="730"/>
      <c r="H257" s="731"/>
      <c r="I257" s="732">
        <v>0.28000000000000003</v>
      </c>
      <c r="K257" s="733" t="s">
        <v>1026</v>
      </c>
      <c r="L257" s="730"/>
      <c r="M257" s="731"/>
      <c r="N257" s="731"/>
      <c r="O257" s="732">
        <v>0</v>
      </c>
      <c r="Q257" s="450"/>
      <c r="R257" s="450"/>
      <c r="S257" s="450"/>
      <c r="T257" s="450"/>
      <c r="U257" s="451"/>
      <c r="W257" s="450"/>
      <c r="X257" s="450"/>
      <c r="Y257" s="450"/>
      <c r="Z257" s="450"/>
      <c r="AA257" s="451"/>
      <c r="AC257" s="450"/>
      <c r="AD257" s="450"/>
      <c r="AE257" s="450"/>
      <c r="AF257" s="450"/>
      <c r="AG257" s="451"/>
      <c r="AI257" s="450"/>
      <c r="AJ257" s="450"/>
      <c r="AK257" s="450"/>
      <c r="AL257" s="452"/>
      <c r="AM257" s="451"/>
      <c r="AO257" s="450"/>
      <c r="AP257" s="450"/>
      <c r="AQ257" s="450"/>
      <c r="AR257" s="450"/>
      <c r="AS257" s="451"/>
    </row>
    <row r="258" spans="1:45" ht="14.4" x14ac:dyDescent="0.3">
      <c r="A258" s="336"/>
      <c r="E258" s="729" t="s">
        <v>24</v>
      </c>
      <c r="F258" s="730"/>
      <c r="G258" s="730"/>
      <c r="H258" s="731"/>
      <c r="I258" s="732">
        <v>0.27500000000000002</v>
      </c>
      <c r="K258" s="733" t="s">
        <v>1028</v>
      </c>
      <c r="L258" s="730"/>
      <c r="M258" s="731"/>
      <c r="N258" s="731"/>
      <c r="O258" s="732">
        <v>0</v>
      </c>
      <c r="Q258" s="450"/>
      <c r="R258" s="450"/>
      <c r="S258" s="450"/>
      <c r="T258" s="450"/>
      <c r="U258" s="451"/>
      <c r="W258" s="450"/>
      <c r="X258" s="450"/>
      <c r="Y258" s="450"/>
      <c r="Z258" s="450"/>
      <c r="AA258" s="451"/>
      <c r="AC258" s="450"/>
      <c r="AD258" s="450"/>
      <c r="AE258" s="450"/>
      <c r="AF258" s="450"/>
      <c r="AG258" s="451"/>
      <c r="AI258" s="450"/>
      <c r="AJ258" s="450"/>
      <c r="AK258" s="450"/>
      <c r="AL258" s="452"/>
      <c r="AM258" s="451"/>
      <c r="AO258" s="450"/>
      <c r="AP258" s="450"/>
      <c r="AQ258" s="450"/>
      <c r="AR258" s="450"/>
      <c r="AS258" s="451"/>
    </row>
    <row r="259" spans="1:45" ht="14.4" x14ac:dyDescent="0.3">
      <c r="A259" s="336"/>
      <c r="E259" s="729" t="s">
        <v>1024</v>
      </c>
      <c r="F259" s="730"/>
      <c r="G259" s="730"/>
      <c r="H259" s="731"/>
      <c r="I259" s="732">
        <v>0.28000000000000003</v>
      </c>
      <c r="K259" s="733" t="s">
        <v>72</v>
      </c>
      <c r="L259" s="730"/>
      <c r="M259" s="731"/>
      <c r="N259" s="731"/>
      <c r="O259" s="732">
        <v>0</v>
      </c>
      <c r="Q259" s="450"/>
      <c r="R259" s="450"/>
      <c r="S259" s="450"/>
      <c r="T259" s="450"/>
      <c r="U259" s="451"/>
      <c r="W259" s="450"/>
      <c r="X259" s="450"/>
      <c r="Y259" s="450"/>
      <c r="Z259" s="450"/>
      <c r="AA259" s="451"/>
      <c r="AC259" s="450"/>
      <c r="AD259" s="450"/>
      <c r="AE259" s="450"/>
      <c r="AF259" s="450"/>
      <c r="AG259" s="451"/>
      <c r="AI259" s="450"/>
      <c r="AJ259" s="450"/>
      <c r="AK259" s="450"/>
      <c r="AL259" s="452"/>
      <c r="AM259" s="451"/>
      <c r="AO259" s="450"/>
      <c r="AP259" s="450"/>
      <c r="AQ259" s="450"/>
      <c r="AR259" s="450"/>
      <c r="AS259" s="451"/>
    </row>
    <row r="260" spans="1:45" ht="14.4" x14ac:dyDescent="0.3">
      <c r="A260" s="336"/>
      <c r="E260" s="729" t="s">
        <v>94</v>
      </c>
      <c r="F260" s="730"/>
      <c r="G260" s="730"/>
      <c r="H260" s="731"/>
      <c r="I260" s="732">
        <v>0.27900000000000003</v>
      </c>
      <c r="K260" s="733" t="s">
        <v>292</v>
      </c>
      <c r="L260" s="730"/>
      <c r="M260" s="731"/>
      <c r="N260" s="731"/>
      <c r="O260" s="732">
        <v>0</v>
      </c>
      <c r="Q260" s="450"/>
      <c r="R260" s="450"/>
      <c r="S260" s="450"/>
      <c r="T260" s="450"/>
      <c r="U260" s="451"/>
      <c r="W260" s="450"/>
      <c r="X260" s="450"/>
      <c r="Y260" s="450"/>
      <c r="Z260" s="450"/>
      <c r="AA260" s="451"/>
      <c r="AC260" s="450"/>
      <c r="AD260" s="450"/>
      <c r="AE260" s="450"/>
      <c r="AF260" s="450"/>
      <c r="AG260" s="451"/>
      <c r="AI260" s="450"/>
      <c r="AJ260" s="450"/>
      <c r="AK260" s="450"/>
      <c r="AL260" s="452"/>
      <c r="AM260" s="451"/>
      <c r="AO260" s="450"/>
      <c r="AP260" s="450"/>
      <c r="AQ260" s="450"/>
      <c r="AR260" s="450"/>
      <c r="AS260" s="451"/>
    </row>
    <row r="261" spans="1:45" ht="14.4" x14ac:dyDescent="0.3">
      <c r="A261" s="336"/>
      <c r="E261" s="729" t="s">
        <v>277</v>
      </c>
      <c r="F261" s="730"/>
      <c r="G261" s="730"/>
      <c r="H261" s="731"/>
      <c r="I261" s="732">
        <v>0.28299999999999997</v>
      </c>
      <c r="K261" s="733" t="s">
        <v>1029</v>
      </c>
      <c r="L261" s="730"/>
      <c r="M261" s="731"/>
      <c r="N261" s="731"/>
      <c r="O261" s="732">
        <v>0</v>
      </c>
      <c r="Q261" s="450"/>
      <c r="R261" s="450"/>
      <c r="S261" s="450"/>
      <c r="T261" s="450"/>
      <c r="U261" s="451"/>
      <c r="W261" s="450"/>
      <c r="X261" s="450"/>
      <c r="Y261" s="450"/>
      <c r="Z261" s="450"/>
      <c r="AA261" s="451"/>
      <c r="AC261" s="450"/>
      <c r="AD261" s="450"/>
      <c r="AE261" s="450"/>
      <c r="AF261" s="450"/>
      <c r="AG261" s="451"/>
      <c r="AI261" s="450"/>
      <c r="AJ261" s="450"/>
      <c r="AK261" s="450"/>
      <c r="AL261" s="452"/>
      <c r="AM261" s="451"/>
      <c r="AO261" s="450"/>
      <c r="AP261" s="450"/>
      <c r="AQ261" s="450"/>
      <c r="AR261" s="450"/>
      <c r="AS261" s="451"/>
    </row>
    <row r="262" spans="1:45" ht="14.4" x14ac:dyDescent="0.3">
      <c r="A262" s="336"/>
      <c r="E262" s="729" t="s">
        <v>93</v>
      </c>
      <c r="F262" s="730"/>
      <c r="G262" s="730"/>
      <c r="H262" s="731"/>
      <c r="I262" s="732">
        <v>0.28299999999999997</v>
      </c>
      <c r="K262" s="733" t="s">
        <v>1030</v>
      </c>
      <c r="L262" s="730"/>
      <c r="M262" s="731"/>
      <c r="N262" s="731"/>
      <c r="O262" s="732">
        <v>0</v>
      </c>
      <c r="Q262" s="450"/>
      <c r="R262" s="450"/>
      <c r="S262" s="450"/>
      <c r="T262" s="450"/>
      <c r="U262" s="451"/>
      <c r="W262" s="450"/>
      <c r="X262" s="450"/>
      <c r="Y262" s="450"/>
      <c r="Z262" s="450"/>
      <c r="AA262" s="451"/>
      <c r="AC262" s="450"/>
      <c r="AD262" s="450"/>
      <c r="AE262" s="450"/>
      <c r="AF262" s="450"/>
      <c r="AG262" s="451"/>
      <c r="AI262" s="450"/>
      <c r="AJ262" s="450"/>
      <c r="AK262" s="450"/>
      <c r="AL262" s="452"/>
      <c r="AM262" s="451"/>
      <c r="AO262" s="450"/>
      <c r="AP262" s="450"/>
      <c r="AQ262" s="450"/>
      <c r="AR262" s="450"/>
      <c r="AS262" s="451"/>
    </row>
    <row r="263" spans="1:45" ht="14.4" x14ac:dyDescent="0.3">
      <c r="A263" s="336"/>
      <c r="E263" s="729" t="s">
        <v>278</v>
      </c>
      <c r="F263" s="730"/>
      <c r="G263" s="730"/>
      <c r="H263" s="731"/>
      <c r="I263" s="732">
        <v>0.28199999999999997</v>
      </c>
      <c r="K263" s="733" t="s">
        <v>99</v>
      </c>
      <c r="L263" s="730"/>
      <c r="M263" s="731"/>
      <c r="N263" s="731"/>
      <c r="O263" s="732">
        <v>0</v>
      </c>
      <c r="Q263" s="450"/>
      <c r="R263" s="450"/>
      <c r="S263" s="450"/>
      <c r="T263" s="450"/>
      <c r="U263" s="451"/>
      <c r="W263" s="450"/>
      <c r="X263" s="450"/>
      <c r="Y263" s="450"/>
      <c r="Z263" s="450"/>
      <c r="AA263" s="451"/>
      <c r="AC263" s="450"/>
      <c r="AD263" s="450"/>
      <c r="AE263" s="450"/>
      <c r="AF263" s="450"/>
      <c r="AG263" s="451"/>
      <c r="AI263" s="450"/>
      <c r="AJ263" s="450"/>
      <c r="AK263" s="450"/>
      <c r="AL263" s="452"/>
      <c r="AM263" s="451"/>
      <c r="AO263" s="450"/>
      <c r="AP263" s="450"/>
      <c r="AQ263" s="450"/>
      <c r="AR263" s="450"/>
      <c r="AS263" s="451"/>
    </row>
    <row r="264" spans="1:45" ht="14.4" x14ac:dyDescent="0.3">
      <c r="A264" s="336"/>
      <c r="E264" s="729" t="s">
        <v>279</v>
      </c>
      <c r="F264" s="730"/>
      <c r="G264" s="730"/>
      <c r="H264" s="731"/>
      <c r="I264" s="732">
        <v>0.26500000000000001</v>
      </c>
      <c r="K264" s="733" t="s">
        <v>293</v>
      </c>
      <c r="L264" s="730"/>
      <c r="M264" s="731"/>
      <c r="N264" s="731"/>
      <c r="O264" s="732">
        <v>0</v>
      </c>
      <c r="Q264" s="450"/>
      <c r="R264" s="450"/>
      <c r="S264" s="450"/>
      <c r="T264" s="450"/>
      <c r="U264" s="451"/>
      <c r="W264" s="450"/>
      <c r="X264" s="450"/>
      <c r="Y264" s="450"/>
      <c r="Z264" s="450"/>
      <c r="AA264" s="451"/>
      <c r="AC264" s="450"/>
      <c r="AD264" s="450"/>
      <c r="AE264" s="450"/>
      <c r="AF264" s="450"/>
      <c r="AG264" s="451"/>
      <c r="AI264" s="450"/>
      <c r="AJ264" s="450"/>
      <c r="AK264" s="450"/>
      <c r="AL264" s="452"/>
      <c r="AM264" s="451"/>
      <c r="AO264" s="450"/>
      <c r="AP264" s="450"/>
      <c r="AQ264" s="450"/>
      <c r="AR264" s="450"/>
      <c r="AS264" s="451"/>
    </row>
    <row r="265" spans="1:45" ht="14.4" x14ac:dyDescent="0.3">
      <c r="A265" s="336"/>
      <c r="E265" s="729" t="s">
        <v>280</v>
      </c>
      <c r="F265" s="730"/>
      <c r="G265" s="730"/>
      <c r="H265" s="731"/>
      <c r="I265" s="732">
        <v>0.28299999999999997</v>
      </c>
      <c r="K265" s="733" t="s">
        <v>1033</v>
      </c>
      <c r="L265" s="730"/>
      <c r="M265" s="731"/>
      <c r="N265" s="731"/>
      <c r="O265" s="732">
        <v>0</v>
      </c>
      <c r="Q265" s="450"/>
      <c r="R265" s="450"/>
      <c r="S265" s="450"/>
      <c r="T265" s="450"/>
      <c r="U265" s="451"/>
      <c r="W265" s="450"/>
      <c r="X265" s="450"/>
      <c r="Y265" s="450"/>
      <c r="Z265" s="450"/>
      <c r="AA265" s="451"/>
      <c r="AC265" s="450"/>
      <c r="AD265" s="450"/>
      <c r="AE265" s="450"/>
      <c r="AF265" s="450"/>
      <c r="AG265" s="451"/>
      <c r="AI265" s="450"/>
      <c r="AJ265" s="450"/>
      <c r="AK265" s="450"/>
      <c r="AL265" s="452"/>
      <c r="AM265" s="451"/>
      <c r="AO265" s="450"/>
      <c r="AP265" s="450"/>
      <c r="AQ265" s="450"/>
      <c r="AR265" s="450"/>
      <c r="AS265" s="451"/>
    </row>
    <row r="266" spans="1:45" ht="14.4" x14ac:dyDescent="0.3">
      <c r="A266" s="336"/>
      <c r="E266" s="729" t="s">
        <v>95</v>
      </c>
      <c r="F266" s="730"/>
      <c r="G266" s="730"/>
      <c r="H266" s="731"/>
      <c r="I266" s="732">
        <v>0</v>
      </c>
      <c r="K266" s="733" t="s">
        <v>297</v>
      </c>
      <c r="L266" s="730"/>
      <c r="M266" s="731"/>
      <c r="N266" s="731"/>
      <c r="O266" s="732">
        <v>0</v>
      </c>
      <c r="Q266" s="450"/>
      <c r="R266" s="450"/>
      <c r="S266" s="450"/>
      <c r="T266" s="450"/>
      <c r="U266" s="451"/>
      <c r="W266" s="450"/>
      <c r="X266" s="450"/>
      <c r="Y266" s="450"/>
      <c r="Z266" s="450"/>
      <c r="AA266" s="451"/>
      <c r="AC266" s="450"/>
      <c r="AD266" s="450"/>
      <c r="AE266" s="450"/>
      <c r="AF266" s="450"/>
      <c r="AG266" s="451"/>
      <c r="AI266" s="450"/>
      <c r="AJ266" s="450"/>
      <c r="AK266" s="450"/>
      <c r="AL266" s="452"/>
      <c r="AM266" s="451"/>
      <c r="AO266" s="450"/>
      <c r="AP266" s="450"/>
      <c r="AQ266" s="450"/>
      <c r="AR266" s="450"/>
      <c r="AS266" s="451"/>
    </row>
    <row r="267" spans="1:45" ht="14.4" x14ac:dyDescent="0.3">
      <c r="A267" s="336"/>
      <c r="E267" s="729" t="s">
        <v>281</v>
      </c>
      <c r="F267" s="730"/>
      <c r="G267" s="730"/>
      <c r="H267" s="731"/>
      <c r="I267" s="732">
        <v>0.27800000000000002</v>
      </c>
      <c r="K267" s="733" t="s">
        <v>1186</v>
      </c>
      <c r="L267" s="730"/>
      <c r="M267" s="731"/>
      <c r="N267" s="731"/>
      <c r="O267" s="732">
        <v>0</v>
      </c>
      <c r="Q267" s="450"/>
      <c r="R267" s="450"/>
      <c r="S267" s="450"/>
      <c r="T267" s="450"/>
      <c r="U267" s="451"/>
      <c r="W267" s="450"/>
      <c r="X267" s="450"/>
      <c r="Y267" s="450"/>
      <c r="Z267" s="450"/>
      <c r="AA267" s="451"/>
      <c r="AC267" s="450"/>
      <c r="AD267" s="450"/>
      <c r="AE267" s="450"/>
      <c r="AF267" s="450"/>
      <c r="AG267" s="451"/>
      <c r="AI267" s="450"/>
      <c r="AJ267" s="450"/>
      <c r="AK267" s="450"/>
      <c r="AL267" s="452"/>
      <c r="AM267" s="451"/>
      <c r="AO267" s="450"/>
      <c r="AP267" s="450"/>
      <c r="AQ267" s="450"/>
      <c r="AR267" s="450"/>
      <c r="AS267" s="451"/>
    </row>
    <row r="268" spans="1:45" ht="14.4" x14ac:dyDescent="0.3">
      <c r="A268" s="336"/>
      <c r="E268" s="729" t="s">
        <v>284</v>
      </c>
      <c r="F268" s="730"/>
      <c r="G268" s="730"/>
      <c r="H268" s="731"/>
      <c r="I268" s="732">
        <v>0</v>
      </c>
      <c r="K268" s="733" t="s">
        <v>1187</v>
      </c>
      <c r="L268" s="730"/>
      <c r="M268" s="731"/>
      <c r="N268" s="731"/>
      <c r="O268" s="732">
        <v>6.0000000000000001E-3</v>
      </c>
      <c r="Q268" s="450"/>
      <c r="R268" s="450"/>
      <c r="S268" s="450"/>
      <c r="T268" s="450"/>
      <c r="U268" s="451"/>
      <c r="W268" s="450"/>
      <c r="X268" s="450"/>
      <c r="Y268" s="450"/>
      <c r="Z268" s="450"/>
      <c r="AA268" s="451"/>
      <c r="AC268" s="450"/>
      <c r="AD268" s="450"/>
      <c r="AE268" s="450"/>
      <c r="AF268" s="450"/>
      <c r="AG268" s="451"/>
      <c r="AI268" s="450"/>
      <c r="AJ268" s="450"/>
      <c r="AK268" s="450"/>
      <c r="AL268" s="452"/>
      <c r="AM268" s="451"/>
      <c r="AO268" s="450"/>
      <c r="AP268" s="450"/>
      <c r="AQ268" s="450"/>
      <c r="AR268" s="450"/>
      <c r="AS268" s="451"/>
    </row>
    <row r="269" spans="1:45" ht="14.4" x14ac:dyDescent="0.3">
      <c r="A269" s="336"/>
      <c r="E269" s="729" t="s">
        <v>376</v>
      </c>
      <c r="F269" s="730"/>
      <c r="G269" s="730"/>
      <c r="H269" s="731"/>
      <c r="I269" s="732">
        <v>0.28299999999999997</v>
      </c>
      <c r="K269" s="733" t="s">
        <v>302</v>
      </c>
      <c r="L269" s="730"/>
      <c r="M269" s="731"/>
      <c r="N269" s="731"/>
      <c r="O269" s="732">
        <v>0</v>
      </c>
      <c r="Q269" s="450"/>
      <c r="R269" s="450"/>
      <c r="S269" s="450"/>
      <c r="T269" s="450"/>
      <c r="U269" s="451"/>
      <c r="W269" s="450"/>
      <c r="X269" s="450"/>
      <c r="Y269" s="450"/>
      <c r="Z269" s="450"/>
      <c r="AA269" s="451"/>
      <c r="AC269" s="450"/>
      <c r="AD269" s="450"/>
      <c r="AE269" s="450"/>
      <c r="AF269" s="450"/>
      <c r="AG269" s="451"/>
      <c r="AI269" s="450"/>
      <c r="AJ269" s="450"/>
      <c r="AK269" s="450"/>
      <c r="AL269" s="452"/>
      <c r="AM269" s="451"/>
      <c r="AO269" s="450"/>
      <c r="AP269" s="450"/>
      <c r="AQ269" s="450"/>
      <c r="AR269" s="450"/>
      <c r="AS269" s="451"/>
    </row>
    <row r="270" spans="1:45" ht="14.4" x14ac:dyDescent="0.3">
      <c r="A270" s="336"/>
      <c r="E270" s="729" t="s">
        <v>71</v>
      </c>
      <c r="F270" s="730"/>
      <c r="G270" s="730"/>
      <c r="H270" s="731"/>
      <c r="I270" s="732">
        <v>0.28199999999999997</v>
      </c>
      <c r="K270" s="733" t="s">
        <v>1036</v>
      </c>
      <c r="L270" s="730"/>
      <c r="M270" s="731"/>
      <c r="N270" s="731"/>
      <c r="O270" s="732">
        <v>0</v>
      </c>
      <c r="Q270" s="450"/>
      <c r="R270" s="450"/>
      <c r="S270" s="450"/>
      <c r="T270" s="450"/>
      <c r="U270" s="451"/>
      <c r="W270" s="450"/>
      <c r="X270" s="450"/>
      <c r="Y270" s="450"/>
      <c r="Z270" s="450"/>
      <c r="AA270" s="451"/>
      <c r="AC270" s="450"/>
      <c r="AD270" s="450"/>
      <c r="AE270" s="450"/>
      <c r="AF270" s="450"/>
      <c r="AG270" s="451"/>
      <c r="AI270" s="450"/>
      <c r="AJ270" s="450"/>
      <c r="AK270" s="450"/>
      <c r="AL270" s="452"/>
      <c r="AM270" s="451"/>
      <c r="AO270" s="450"/>
      <c r="AP270" s="450"/>
      <c r="AQ270" s="450"/>
      <c r="AR270" s="450"/>
      <c r="AS270" s="451"/>
    </row>
    <row r="271" spans="1:45" ht="14.4" x14ac:dyDescent="0.3">
      <c r="A271" s="336"/>
      <c r="E271" s="729" t="s">
        <v>1178</v>
      </c>
      <c r="F271" s="730"/>
      <c r="G271" s="730"/>
      <c r="H271" s="731"/>
      <c r="I271" s="732">
        <v>0.28299999999999997</v>
      </c>
      <c r="K271" s="733" t="s">
        <v>1188</v>
      </c>
      <c r="L271" s="730"/>
      <c r="M271" s="731"/>
      <c r="N271" s="731"/>
      <c r="O271" s="732">
        <v>0</v>
      </c>
      <c r="Q271" s="450"/>
      <c r="R271" s="450"/>
      <c r="S271" s="450"/>
      <c r="T271" s="450"/>
      <c r="U271" s="451"/>
      <c r="W271" s="450"/>
      <c r="X271" s="450"/>
      <c r="Y271" s="450"/>
      <c r="Z271" s="450"/>
      <c r="AA271" s="451"/>
      <c r="AC271" s="450"/>
      <c r="AD271" s="450"/>
      <c r="AE271" s="450"/>
      <c r="AF271" s="450"/>
      <c r="AG271" s="451"/>
      <c r="AI271" s="450"/>
      <c r="AJ271" s="450"/>
      <c r="AK271" s="450"/>
      <c r="AL271" s="452"/>
      <c r="AM271" s="451"/>
      <c r="AO271" s="450"/>
      <c r="AP271" s="450"/>
      <c r="AQ271" s="450"/>
      <c r="AR271" s="450"/>
      <c r="AS271" s="451"/>
    </row>
    <row r="272" spans="1:45" ht="14.4" x14ac:dyDescent="0.3">
      <c r="A272" s="336"/>
      <c r="E272" s="729" t="s">
        <v>96</v>
      </c>
      <c r="F272" s="730"/>
      <c r="G272" s="730"/>
      <c r="H272" s="731"/>
      <c r="I272" s="732">
        <v>0</v>
      </c>
      <c r="K272" s="733" t="s">
        <v>311</v>
      </c>
      <c r="L272" s="730"/>
      <c r="M272" s="731"/>
      <c r="N272" s="731"/>
      <c r="O272" s="732">
        <v>0</v>
      </c>
      <c r="Q272" s="450"/>
      <c r="R272" s="450"/>
      <c r="S272" s="450"/>
      <c r="T272" s="450"/>
      <c r="U272" s="451"/>
      <c r="W272" s="450"/>
      <c r="X272" s="450"/>
      <c r="Y272" s="450"/>
      <c r="Z272" s="450"/>
      <c r="AA272" s="451"/>
      <c r="AC272" s="450"/>
      <c r="AD272" s="450"/>
      <c r="AE272" s="450"/>
      <c r="AF272" s="450"/>
      <c r="AG272" s="451"/>
      <c r="AI272" s="450"/>
      <c r="AJ272" s="450"/>
      <c r="AK272" s="450"/>
      <c r="AL272" s="452"/>
      <c r="AM272" s="451"/>
      <c r="AO272" s="450"/>
      <c r="AP272" s="450"/>
      <c r="AQ272" s="450"/>
      <c r="AR272" s="450"/>
      <c r="AS272" s="451"/>
    </row>
    <row r="273" spans="1:45" ht="14.4" x14ac:dyDescent="0.3">
      <c r="A273" s="336"/>
      <c r="E273" s="729" t="s">
        <v>60</v>
      </c>
      <c r="F273" s="730"/>
      <c r="G273" s="730"/>
      <c r="H273" s="731"/>
      <c r="I273" s="732">
        <v>0.245</v>
      </c>
      <c r="K273" s="733" t="s">
        <v>369</v>
      </c>
      <c r="L273" s="730"/>
      <c r="M273" s="731"/>
      <c r="N273" s="731"/>
      <c r="O273" s="732">
        <v>0</v>
      </c>
      <c r="Q273" s="450"/>
      <c r="R273" s="450"/>
      <c r="S273" s="450"/>
      <c r="T273" s="450"/>
      <c r="U273" s="451"/>
      <c r="W273" s="450"/>
      <c r="X273" s="450"/>
      <c r="Y273" s="450"/>
      <c r="Z273" s="450"/>
      <c r="AA273" s="451"/>
      <c r="AC273" s="450"/>
      <c r="AD273" s="450"/>
      <c r="AE273" s="450"/>
      <c r="AF273" s="450"/>
      <c r="AG273" s="451"/>
      <c r="AI273" s="450"/>
      <c r="AJ273" s="450"/>
      <c r="AK273" s="450"/>
      <c r="AL273" s="452"/>
      <c r="AM273" s="451"/>
      <c r="AO273" s="450"/>
      <c r="AP273" s="450"/>
      <c r="AQ273" s="450"/>
      <c r="AR273" s="450"/>
      <c r="AS273" s="451"/>
    </row>
    <row r="274" spans="1:45" ht="14.4" x14ac:dyDescent="0.3">
      <c r="A274" s="336"/>
      <c r="E274" s="729" t="s">
        <v>42</v>
      </c>
      <c r="F274" s="730"/>
      <c r="G274" s="730"/>
      <c r="H274" s="731"/>
      <c r="I274" s="732">
        <v>0.27500000000000002</v>
      </c>
      <c r="K274" s="733" t="s">
        <v>1189</v>
      </c>
      <c r="L274" s="730"/>
      <c r="M274" s="731"/>
      <c r="N274" s="731"/>
      <c r="O274" s="732">
        <v>0</v>
      </c>
      <c r="Q274" s="450"/>
      <c r="R274" s="450"/>
      <c r="S274" s="450"/>
      <c r="T274" s="450"/>
      <c r="U274" s="451"/>
      <c r="W274" s="450"/>
      <c r="X274" s="450"/>
      <c r="Y274" s="450"/>
      <c r="Z274" s="450"/>
      <c r="AA274" s="451"/>
      <c r="AC274" s="450"/>
      <c r="AD274" s="450"/>
      <c r="AE274" s="450"/>
      <c r="AF274" s="450"/>
      <c r="AG274" s="451"/>
      <c r="AI274" s="450"/>
      <c r="AJ274" s="450"/>
      <c r="AK274" s="450"/>
      <c r="AL274" s="452"/>
      <c r="AM274" s="451"/>
      <c r="AO274" s="450"/>
      <c r="AP274" s="450"/>
      <c r="AQ274" s="450"/>
      <c r="AR274" s="450"/>
      <c r="AS274" s="451"/>
    </row>
    <row r="275" spans="1:45" ht="14.4" x14ac:dyDescent="0.3">
      <c r="A275" s="336"/>
      <c r="E275" s="729" t="s">
        <v>66</v>
      </c>
      <c r="F275" s="730"/>
      <c r="G275" s="730"/>
      <c r="H275" s="731"/>
      <c r="I275" s="732">
        <v>0</v>
      </c>
      <c r="K275" s="733" t="s">
        <v>312</v>
      </c>
      <c r="L275" s="730"/>
      <c r="M275" s="731"/>
      <c r="N275" s="731"/>
      <c r="O275" s="732">
        <v>0</v>
      </c>
      <c r="Q275" s="450"/>
      <c r="R275" s="450"/>
      <c r="S275" s="450"/>
      <c r="T275" s="450"/>
      <c r="U275" s="451"/>
      <c r="W275" s="450"/>
      <c r="X275" s="450"/>
      <c r="Y275" s="450"/>
      <c r="Z275" s="450"/>
      <c r="AA275" s="451"/>
      <c r="AC275" s="450"/>
      <c r="AD275" s="450"/>
      <c r="AE275" s="450"/>
      <c r="AF275" s="450"/>
      <c r="AG275" s="451"/>
      <c r="AI275" s="450"/>
      <c r="AJ275" s="450"/>
      <c r="AK275" s="450"/>
      <c r="AL275" s="452"/>
      <c r="AM275" s="451"/>
      <c r="AO275" s="450"/>
      <c r="AP275" s="450"/>
      <c r="AQ275" s="450"/>
      <c r="AR275" s="450"/>
      <c r="AS275" s="451"/>
    </row>
    <row r="276" spans="1:45" ht="14.4" x14ac:dyDescent="0.3">
      <c r="A276" s="336"/>
      <c r="E276" s="729" t="s">
        <v>1181</v>
      </c>
      <c r="F276" s="730"/>
      <c r="G276" s="730"/>
      <c r="H276" s="731"/>
      <c r="I276" s="732">
        <v>0.28299999999999997</v>
      </c>
      <c r="K276" s="733" t="s">
        <v>313</v>
      </c>
      <c r="L276" s="730"/>
      <c r="M276" s="731"/>
      <c r="N276" s="731"/>
      <c r="O276" s="732">
        <v>0.28299999999999997</v>
      </c>
      <c r="Q276" s="450"/>
      <c r="R276" s="450"/>
      <c r="S276" s="450"/>
      <c r="T276" s="450"/>
      <c r="U276" s="451"/>
      <c r="W276" s="450"/>
      <c r="X276" s="450"/>
      <c r="Y276" s="450"/>
      <c r="Z276" s="450"/>
      <c r="AA276" s="451"/>
      <c r="AC276" s="450"/>
      <c r="AD276" s="450"/>
      <c r="AE276" s="450"/>
      <c r="AF276" s="450"/>
      <c r="AG276" s="451"/>
      <c r="AI276" s="450"/>
      <c r="AJ276" s="450"/>
      <c r="AK276" s="450"/>
      <c r="AL276" s="452"/>
      <c r="AM276" s="451"/>
      <c r="AO276" s="450"/>
      <c r="AP276" s="450"/>
      <c r="AQ276" s="450"/>
      <c r="AR276" s="450"/>
      <c r="AS276" s="451"/>
    </row>
    <row r="277" spans="1:45" ht="14.4" x14ac:dyDescent="0.3">
      <c r="A277" s="336"/>
      <c r="E277" s="729" t="s">
        <v>1025</v>
      </c>
      <c r="F277" s="730"/>
      <c r="G277" s="730"/>
      <c r="H277" s="731"/>
      <c r="I277" s="732">
        <v>0.27300000000000002</v>
      </c>
      <c r="K277" s="733" t="s">
        <v>1190</v>
      </c>
      <c r="L277" s="730"/>
      <c r="M277" s="731"/>
      <c r="N277" s="731"/>
      <c r="O277" s="732">
        <v>0</v>
      </c>
      <c r="Q277" s="450"/>
      <c r="R277" s="450"/>
      <c r="S277" s="450"/>
      <c r="T277" s="450"/>
      <c r="U277" s="451"/>
      <c r="W277" s="450"/>
      <c r="X277" s="450"/>
      <c r="Y277" s="450"/>
      <c r="Z277" s="450"/>
      <c r="AA277" s="451"/>
      <c r="AC277" s="450"/>
      <c r="AD277" s="450"/>
      <c r="AE277" s="450"/>
      <c r="AF277" s="450"/>
      <c r="AG277" s="451"/>
      <c r="AI277" s="450"/>
      <c r="AJ277" s="450"/>
      <c r="AK277" s="450"/>
      <c r="AL277" s="452"/>
      <c r="AM277" s="451"/>
      <c r="AO277" s="450"/>
      <c r="AP277" s="450"/>
      <c r="AQ277" s="450"/>
      <c r="AR277" s="450"/>
      <c r="AS277" s="451"/>
    </row>
    <row r="278" spans="1:45" ht="14.4" x14ac:dyDescent="0.3">
      <c r="A278" s="336"/>
      <c r="E278" s="729" t="s">
        <v>288</v>
      </c>
      <c r="F278" s="730"/>
      <c r="G278" s="730"/>
      <c r="H278" s="731"/>
      <c r="I278" s="732">
        <v>0</v>
      </c>
      <c r="K278" s="733" t="s">
        <v>314</v>
      </c>
      <c r="L278" s="730"/>
      <c r="M278" s="731"/>
      <c r="N278" s="731"/>
      <c r="O278" s="732">
        <v>0</v>
      </c>
      <c r="Q278" s="450"/>
      <c r="R278" s="450"/>
      <c r="S278" s="450"/>
      <c r="T278" s="450"/>
      <c r="U278" s="451"/>
      <c r="W278" s="450"/>
      <c r="X278" s="450"/>
      <c r="Y278" s="450"/>
      <c r="Z278" s="450"/>
      <c r="AA278" s="451"/>
      <c r="AC278" s="450"/>
      <c r="AD278" s="450"/>
      <c r="AE278" s="450"/>
      <c r="AF278" s="450"/>
      <c r="AG278" s="451"/>
      <c r="AI278" s="450"/>
      <c r="AJ278" s="450"/>
      <c r="AK278" s="450"/>
      <c r="AL278" s="452"/>
      <c r="AM278" s="451"/>
      <c r="AO278" s="450"/>
      <c r="AP278" s="450"/>
      <c r="AQ278" s="450"/>
      <c r="AR278" s="450"/>
      <c r="AS278" s="451"/>
    </row>
    <row r="279" spans="1:45" ht="14.4" x14ac:dyDescent="0.3">
      <c r="A279" s="336"/>
      <c r="E279" s="729" t="s">
        <v>289</v>
      </c>
      <c r="F279" s="730"/>
      <c r="G279" s="730"/>
      <c r="H279" s="731"/>
      <c r="I279" s="732">
        <v>0.27800000000000002</v>
      </c>
      <c r="K279" s="733" t="s">
        <v>67</v>
      </c>
      <c r="L279" s="730"/>
      <c r="M279" s="731"/>
      <c r="N279" s="731"/>
      <c r="O279" s="732">
        <v>0</v>
      </c>
      <c r="Q279" s="450"/>
      <c r="R279" s="450"/>
      <c r="S279" s="450"/>
      <c r="T279" s="450"/>
      <c r="U279" s="451"/>
      <c r="W279" s="450"/>
      <c r="X279" s="450"/>
      <c r="Y279" s="450"/>
      <c r="Z279" s="450"/>
      <c r="AA279" s="451"/>
      <c r="AC279" s="450"/>
      <c r="AD279" s="450"/>
      <c r="AE279" s="450"/>
      <c r="AF279" s="450"/>
      <c r="AG279" s="451"/>
      <c r="AI279" s="450"/>
      <c r="AJ279" s="450"/>
      <c r="AK279" s="450"/>
      <c r="AL279" s="452"/>
      <c r="AM279" s="451"/>
      <c r="AO279" s="450"/>
      <c r="AP279" s="450"/>
      <c r="AQ279" s="450"/>
      <c r="AR279" s="450"/>
      <c r="AS279" s="451"/>
    </row>
    <row r="280" spans="1:45" ht="14.4" x14ac:dyDescent="0.3">
      <c r="A280" s="336"/>
      <c r="E280" s="729" t="s">
        <v>375</v>
      </c>
      <c r="F280" s="730"/>
      <c r="G280" s="730"/>
      <c r="H280" s="731"/>
      <c r="I280" s="732">
        <v>0.27400000000000002</v>
      </c>
      <c r="K280" s="733" t="s">
        <v>1194</v>
      </c>
      <c r="L280" s="730"/>
      <c r="M280" s="731"/>
      <c r="N280" s="731"/>
      <c r="O280" s="732">
        <v>0</v>
      </c>
      <c r="Q280" s="450"/>
      <c r="R280" s="450"/>
      <c r="S280" s="450"/>
      <c r="T280" s="450"/>
      <c r="U280" s="451"/>
      <c r="W280" s="450"/>
      <c r="X280" s="450"/>
      <c r="Y280" s="450"/>
      <c r="Z280" s="450"/>
      <c r="AA280" s="451"/>
      <c r="AC280" s="450"/>
      <c r="AD280" s="450"/>
      <c r="AE280" s="450"/>
      <c r="AF280" s="450"/>
      <c r="AG280" s="451"/>
      <c r="AI280" s="450"/>
      <c r="AJ280" s="450"/>
      <c r="AK280" s="450"/>
      <c r="AL280" s="452"/>
      <c r="AM280" s="451"/>
      <c r="AO280" s="450"/>
      <c r="AP280" s="450"/>
      <c r="AQ280" s="450"/>
      <c r="AR280" s="450"/>
      <c r="AS280" s="451"/>
    </row>
    <row r="281" spans="1:45" ht="14.4" x14ac:dyDescent="0.3">
      <c r="A281" s="336"/>
      <c r="E281" s="729" t="s">
        <v>1027</v>
      </c>
      <c r="F281" s="730"/>
      <c r="G281" s="730"/>
      <c r="H281" s="731"/>
      <c r="I281" s="732">
        <v>0.28299999999999997</v>
      </c>
      <c r="K281" s="534" t="s">
        <v>408</v>
      </c>
      <c r="L281" s="450"/>
      <c r="M281" s="450"/>
      <c r="N281" s="450"/>
      <c r="O281" s="451"/>
      <c r="Q281" s="450"/>
      <c r="R281" s="450"/>
      <c r="S281" s="450"/>
      <c r="T281" s="450"/>
      <c r="U281" s="451"/>
      <c r="W281" s="450"/>
      <c r="X281" s="450"/>
      <c r="Y281" s="450"/>
      <c r="Z281" s="450"/>
      <c r="AA281" s="451"/>
      <c r="AC281" s="450"/>
      <c r="AD281" s="450"/>
      <c r="AE281" s="450"/>
      <c r="AF281" s="450"/>
      <c r="AG281" s="451"/>
      <c r="AI281" s="450"/>
      <c r="AJ281" s="450"/>
      <c r="AK281" s="450"/>
      <c r="AL281" s="452"/>
      <c r="AM281" s="451"/>
      <c r="AO281" s="450"/>
      <c r="AP281" s="450"/>
      <c r="AQ281" s="450"/>
      <c r="AR281" s="450"/>
      <c r="AS281" s="451"/>
    </row>
    <row r="282" spans="1:45" ht="14.4" x14ac:dyDescent="0.3">
      <c r="A282" s="336"/>
      <c r="E282" s="729" t="s">
        <v>220</v>
      </c>
      <c r="F282" s="730"/>
      <c r="G282" s="730"/>
      <c r="H282" s="731"/>
      <c r="I282" s="732">
        <v>0.28299999999999997</v>
      </c>
      <c r="K282" s="450"/>
      <c r="L282" s="450"/>
      <c r="M282" s="450"/>
      <c r="N282" s="450"/>
      <c r="O282" s="451"/>
      <c r="Q282" s="450"/>
      <c r="R282" s="450"/>
      <c r="S282" s="450"/>
      <c r="T282" s="450"/>
      <c r="U282" s="451"/>
      <c r="W282" s="450"/>
      <c r="X282" s="450"/>
      <c r="Y282" s="450"/>
      <c r="Z282" s="450"/>
      <c r="AA282" s="451"/>
      <c r="AC282" s="450"/>
      <c r="AD282" s="450"/>
      <c r="AE282" s="450"/>
      <c r="AF282" s="450"/>
      <c r="AG282" s="451"/>
      <c r="AI282" s="450"/>
      <c r="AJ282" s="450"/>
      <c r="AK282" s="450"/>
      <c r="AL282" s="452"/>
      <c r="AM282" s="451"/>
      <c r="AO282" s="450"/>
      <c r="AP282" s="450"/>
      <c r="AQ282" s="450"/>
      <c r="AR282" s="450"/>
      <c r="AS282" s="451"/>
    </row>
    <row r="283" spans="1:45" ht="14.4" x14ac:dyDescent="0.3">
      <c r="A283" s="336"/>
      <c r="E283" s="729" t="s">
        <v>74</v>
      </c>
      <c r="F283" s="730"/>
      <c r="G283" s="730"/>
      <c r="H283" s="731"/>
      <c r="I283" s="732">
        <v>0.27100000000000002</v>
      </c>
      <c r="K283" s="450"/>
      <c r="L283" s="450"/>
      <c r="M283" s="450"/>
      <c r="N283" s="450"/>
      <c r="O283" s="451"/>
      <c r="Q283" s="450"/>
      <c r="R283" s="450"/>
      <c r="S283" s="450"/>
      <c r="T283" s="450"/>
      <c r="U283" s="451"/>
      <c r="W283" s="450"/>
      <c r="X283" s="450"/>
      <c r="Y283" s="450"/>
      <c r="Z283" s="450"/>
      <c r="AA283" s="451"/>
      <c r="AC283" s="450"/>
      <c r="AD283" s="450"/>
      <c r="AE283" s="450"/>
      <c r="AF283" s="450"/>
      <c r="AG283" s="451"/>
      <c r="AI283" s="450"/>
      <c r="AJ283" s="450"/>
      <c r="AK283" s="450"/>
      <c r="AL283" s="452"/>
      <c r="AM283" s="451"/>
      <c r="AO283" s="450"/>
      <c r="AP283" s="450"/>
      <c r="AQ283" s="450"/>
      <c r="AR283" s="450"/>
      <c r="AS283" s="451"/>
    </row>
    <row r="284" spans="1:45" ht="14.4" x14ac:dyDescent="0.3">
      <c r="A284" s="336"/>
      <c r="E284" s="729" t="s">
        <v>290</v>
      </c>
      <c r="F284" s="730"/>
      <c r="G284" s="730"/>
      <c r="H284" s="731"/>
      <c r="I284" s="732">
        <v>0.28299999999999997</v>
      </c>
      <c r="K284" s="450"/>
      <c r="L284" s="450"/>
      <c r="M284" s="450"/>
      <c r="N284" s="450"/>
      <c r="O284" s="451"/>
      <c r="Q284" s="450"/>
      <c r="R284" s="450"/>
      <c r="S284" s="450"/>
      <c r="T284" s="450"/>
      <c r="U284" s="451"/>
      <c r="W284" s="450"/>
      <c r="X284" s="450"/>
      <c r="Y284" s="450"/>
      <c r="Z284" s="450"/>
      <c r="AA284" s="451"/>
      <c r="AC284" s="450"/>
      <c r="AD284" s="450"/>
      <c r="AE284" s="450"/>
      <c r="AF284" s="450"/>
      <c r="AG284" s="451"/>
      <c r="AI284" s="450"/>
      <c r="AJ284" s="450"/>
      <c r="AK284" s="450"/>
      <c r="AL284" s="452"/>
      <c r="AM284" s="451"/>
      <c r="AO284" s="450"/>
      <c r="AP284" s="450"/>
      <c r="AQ284" s="450"/>
      <c r="AR284" s="450"/>
      <c r="AS284" s="451"/>
    </row>
    <row r="285" spans="1:45" ht="14.4" x14ac:dyDescent="0.3">
      <c r="A285" s="336"/>
      <c r="E285" s="729" t="s">
        <v>291</v>
      </c>
      <c r="F285" s="730"/>
      <c r="G285" s="730"/>
      <c r="H285" s="731"/>
      <c r="I285" s="732">
        <v>0</v>
      </c>
      <c r="K285" s="450"/>
      <c r="L285" s="450"/>
      <c r="M285" s="450"/>
      <c r="N285" s="450"/>
      <c r="O285" s="451"/>
      <c r="Q285" s="450"/>
      <c r="R285" s="450"/>
      <c r="S285" s="450"/>
      <c r="T285" s="450"/>
      <c r="U285" s="451"/>
      <c r="W285" s="450"/>
      <c r="X285" s="450"/>
      <c r="Y285" s="450"/>
      <c r="Z285" s="450"/>
      <c r="AA285" s="451"/>
      <c r="AC285" s="450"/>
      <c r="AD285" s="450"/>
      <c r="AE285" s="450"/>
      <c r="AF285" s="450"/>
      <c r="AG285" s="451"/>
      <c r="AI285" s="450"/>
      <c r="AJ285" s="450"/>
      <c r="AK285" s="450"/>
      <c r="AL285" s="452"/>
      <c r="AM285" s="451"/>
      <c r="AO285" s="450"/>
      <c r="AP285" s="450"/>
      <c r="AQ285" s="450"/>
      <c r="AR285" s="450"/>
      <c r="AS285" s="451"/>
    </row>
    <row r="286" spans="1:45" ht="14.4" x14ac:dyDescent="0.3">
      <c r="A286" s="336"/>
      <c r="E286" s="729" t="s">
        <v>97</v>
      </c>
      <c r="F286" s="730"/>
      <c r="G286" s="730"/>
      <c r="H286" s="731"/>
      <c r="I286" s="732">
        <v>0.22600000000000001</v>
      </c>
      <c r="K286" s="450"/>
      <c r="L286" s="450"/>
      <c r="M286" s="450"/>
      <c r="N286" s="450"/>
      <c r="O286" s="451"/>
      <c r="Q286" s="450"/>
      <c r="R286" s="450"/>
      <c r="S286" s="450"/>
      <c r="T286" s="450"/>
      <c r="U286" s="451"/>
      <c r="W286" s="450"/>
      <c r="X286" s="450"/>
      <c r="Y286" s="450"/>
      <c r="Z286" s="450"/>
      <c r="AA286" s="451"/>
      <c r="AC286" s="450"/>
      <c r="AD286" s="450"/>
      <c r="AE286" s="450"/>
      <c r="AF286" s="450"/>
      <c r="AG286" s="451"/>
      <c r="AI286" s="450"/>
      <c r="AJ286" s="450"/>
      <c r="AK286" s="450"/>
      <c r="AL286" s="452"/>
      <c r="AM286" s="451"/>
      <c r="AO286" s="450"/>
      <c r="AP286" s="450"/>
      <c r="AQ286" s="450"/>
      <c r="AR286" s="450"/>
      <c r="AS286" s="451"/>
    </row>
    <row r="287" spans="1:45" ht="14.4" x14ac:dyDescent="0.3">
      <c r="A287" s="336"/>
      <c r="E287" s="729" t="s">
        <v>1182</v>
      </c>
      <c r="F287" s="730"/>
      <c r="G287" s="730"/>
      <c r="H287" s="731"/>
      <c r="I287" s="732">
        <v>0.28299999999999997</v>
      </c>
      <c r="K287" s="450"/>
      <c r="L287" s="450"/>
      <c r="M287" s="450"/>
      <c r="N287" s="450"/>
      <c r="O287" s="451"/>
      <c r="Q287" s="450"/>
      <c r="R287" s="450"/>
      <c r="S287" s="450"/>
      <c r="T287" s="450"/>
      <c r="U287" s="451"/>
      <c r="W287" s="450"/>
      <c r="X287" s="450"/>
      <c r="Y287" s="450"/>
      <c r="Z287" s="450"/>
      <c r="AA287" s="451"/>
      <c r="AC287" s="450"/>
      <c r="AD287" s="450"/>
      <c r="AE287" s="450"/>
      <c r="AF287" s="450"/>
      <c r="AG287" s="451"/>
      <c r="AI287" s="450"/>
      <c r="AJ287" s="450"/>
      <c r="AK287" s="450"/>
      <c r="AL287" s="452"/>
      <c r="AM287" s="451"/>
      <c r="AO287" s="450"/>
      <c r="AP287" s="450"/>
      <c r="AQ287" s="450"/>
      <c r="AR287" s="450"/>
      <c r="AS287" s="451"/>
    </row>
    <row r="288" spans="1:45" ht="14.4" x14ac:dyDescent="0.3">
      <c r="A288" s="336"/>
      <c r="E288" s="729" t="s">
        <v>98</v>
      </c>
      <c r="F288" s="730"/>
      <c r="G288" s="730"/>
      <c r="H288" s="731"/>
      <c r="I288" s="732">
        <v>0.28299999999999997</v>
      </c>
      <c r="K288" s="450"/>
      <c r="L288" s="450"/>
      <c r="M288" s="450"/>
      <c r="N288" s="450"/>
      <c r="O288" s="451"/>
      <c r="Q288" s="450"/>
      <c r="R288" s="450"/>
      <c r="S288" s="450"/>
      <c r="T288" s="450"/>
      <c r="U288" s="451"/>
      <c r="W288" s="450"/>
      <c r="X288" s="450"/>
      <c r="Y288" s="450"/>
      <c r="Z288" s="450"/>
      <c r="AA288" s="451"/>
      <c r="AC288" s="450"/>
      <c r="AD288" s="450"/>
      <c r="AE288" s="450"/>
      <c r="AF288" s="450"/>
      <c r="AG288" s="451"/>
      <c r="AI288" s="450"/>
      <c r="AJ288" s="450"/>
      <c r="AK288" s="450"/>
      <c r="AL288" s="452"/>
      <c r="AM288" s="451"/>
      <c r="AO288" s="450"/>
      <c r="AP288" s="450"/>
      <c r="AQ288" s="450"/>
      <c r="AR288" s="450"/>
      <c r="AS288" s="451"/>
    </row>
    <row r="289" spans="1:45" ht="14.4" x14ac:dyDescent="0.3">
      <c r="A289" s="336"/>
      <c r="E289" s="729" t="s">
        <v>1031</v>
      </c>
      <c r="F289" s="730"/>
      <c r="G289" s="730"/>
      <c r="H289" s="731"/>
      <c r="I289" s="732">
        <v>0.27600000000000002</v>
      </c>
      <c r="K289" s="450"/>
      <c r="L289" s="450"/>
      <c r="M289" s="450"/>
      <c r="N289" s="450"/>
      <c r="O289" s="451"/>
      <c r="Q289" s="450"/>
      <c r="R289" s="450"/>
      <c r="S289" s="450"/>
      <c r="T289" s="450"/>
      <c r="U289" s="451"/>
      <c r="W289" s="450"/>
      <c r="X289" s="450"/>
      <c r="Y289" s="450"/>
      <c r="Z289" s="450"/>
      <c r="AA289" s="451"/>
      <c r="AC289" s="450"/>
      <c r="AD289" s="450"/>
      <c r="AE289" s="450"/>
      <c r="AF289" s="450"/>
      <c r="AG289" s="451"/>
      <c r="AI289" s="450"/>
      <c r="AJ289" s="450"/>
      <c r="AK289" s="450"/>
      <c r="AL289" s="452"/>
      <c r="AM289" s="451"/>
      <c r="AO289" s="450"/>
      <c r="AP289" s="450"/>
      <c r="AQ289" s="450"/>
      <c r="AR289" s="450"/>
      <c r="AS289" s="451"/>
    </row>
    <row r="290" spans="1:45" ht="14.4" x14ac:dyDescent="0.3">
      <c r="A290" s="336"/>
      <c r="E290" s="729" t="s">
        <v>1032</v>
      </c>
      <c r="F290" s="730"/>
      <c r="G290" s="730"/>
      <c r="H290" s="731"/>
      <c r="I290" s="732">
        <v>0</v>
      </c>
      <c r="K290" s="450"/>
      <c r="L290" s="450"/>
      <c r="M290" s="450"/>
      <c r="N290" s="450"/>
      <c r="O290" s="451"/>
      <c r="Q290" s="450"/>
      <c r="R290" s="450"/>
      <c r="S290" s="450"/>
      <c r="T290" s="450"/>
      <c r="U290" s="451"/>
      <c r="W290" s="450"/>
      <c r="X290" s="450"/>
      <c r="Y290" s="450"/>
      <c r="Z290" s="450"/>
      <c r="AA290" s="451"/>
      <c r="AC290" s="450"/>
      <c r="AD290" s="450"/>
      <c r="AE290" s="450"/>
      <c r="AF290" s="450"/>
      <c r="AG290" s="451"/>
      <c r="AI290" s="450"/>
      <c r="AJ290" s="450"/>
      <c r="AK290" s="450"/>
      <c r="AL290" s="452"/>
      <c r="AM290" s="451"/>
      <c r="AO290" s="450"/>
      <c r="AP290" s="450"/>
      <c r="AQ290" s="450"/>
      <c r="AR290" s="450"/>
      <c r="AS290" s="451"/>
    </row>
    <row r="291" spans="1:45" ht="14.4" x14ac:dyDescent="0.3">
      <c r="A291" s="336"/>
      <c r="E291" s="729" t="s">
        <v>100</v>
      </c>
      <c r="F291" s="730"/>
      <c r="G291" s="730"/>
      <c r="H291" s="731"/>
      <c r="I291" s="732">
        <v>0.28299999999999997</v>
      </c>
      <c r="K291" s="450"/>
      <c r="L291" s="450"/>
      <c r="M291" s="450"/>
      <c r="N291" s="450"/>
      <c r="O291" s="451"/>
      <c r="Q291" s="450"/>
      <c r="R291" s="450"/>
      <c r="S291" s="450"/>
      <c r="T291" s="450"/>
      <c r="U291" s="451"/>
      <c r="W291" s="450"/>
      <c r="X291" s="450"/>
      <c r="Y291" s="450"/>
      <c r="Z291" s="450"/>
      <c r="AA291" s="451"/>
      <c r="AC291" s="450"/>
      <c r="AD291" s="450"/>
      <c r="AE291" s="450"/>
      <c r="AF291" s="450"/>
      <c r="AG291" s="451"/>
      <c r="AI291" s="450"/>
      <c r="AJ291" s="450"/>
      <c r="AK291" s="450"/>
      <c r="AL291" s="452"/>
      <c r="AM291" s="451"/>
      <c r="AO291" s="450"/>
      <c r="AP291" s="450"/>
      <c r="AQ291" s="450"/>
      <c r="AR291" s="450"/>
      <c r="AS291" s="451"/>
    </row>
    <row r="292" spans="1:45" ht="14.4" x14ac:dyDescent="0.3">
      <c r="A292" s="336"/>
      <c r="E292" s="729" t="s">
        <v>374</v>
      </c>
      <c r="F292" s="730"/>
      <c r="G292" s="730"/>
      <c r="H292" s="731"/>
      <c r="I292" s="732">
        <v>0.28299999999999997</v>
      </c>
      <c r="K292" s="450"/>
      <c r="L292" s="450"/>
      <c r="M292" s="450"/>
      <c r="N292" s="450"/>
      <c r="O292" s="451"/>
      <c r="Q292" s="450"/>
      <c r="R292" s="450"/>
      <c r="S292" s="450"/>
      <c r="T292" s="450"/>
      <c r="U292" s="451"/>
      <c r="W292" s="450"/>
      <c r="X292" s="450"/>
      <c r="Y292" s="450"/>
      <c r="Z292" s="450"/>
      <c r="AA292" s="451"/>
      <c r="AC292" s="450"/>
      <c r="AD292" s="450"/>
      <c r="AE292" s="450"/>
      <c r="AF292" s="450"/>
      <c r="AG292" s="451"/>
      <c r="AI292" s="450"/>
      <c r="AJ292" s="450"/>
      <c r="AK292" s="450"/>
      <c r="AL292" s="452"/>
      <c r="AM292" s="451"/>
      <c r="AO292" s="450"/>
      <c r="AP292" s="450"/>
      <c r="AQ292" s="450"/>
      <c r="AR292" s="450"/>
      <c r="AS292" s="451"/>
    </row>
    <row r="293" spans="1:45" ht="14.4" x14ac:dyDescent="0.3">
      <c r="A293" s="336"/>
      <c r="E293" s="729" t="s">
        <v>294</v>
      </c>
      <c r="F293" s="730"/>
      <c r="G293" s="730"/>
      <c r="H293" s="731"/>
      <c r="I293" s="732">
        <v>0.24299999999999999</v>
      </c>
      <c r="K293" s="450"/>
      <c r="L293" s="450"/>
      <c r="M293" s="450"/>
      <c r="N293" s="450"/>
      <c r="O293" s="451"/>
      <c r="Q293" s="450"/>
      <c r="R293" s="450"/>
      <c r="S293" s="450"/>
      <c r="T293" s="450"/>
      <c r="U293" s="451"/>
      <c r="W293" s="450"/>
      <c r="X293" s="450"/>
      <c r="Y293" s="450"/>
      <c r="Z293" s="450"/>
      <c r="AA293" s="451"/>
      <c r="AC293" s="450"/>
      <c r="AD293" s="450"/>
      <c r="AE293" s="450"/>
      <c r="AF293" s="450"/>
      <c r="AG293" s="451"/>
      <c r="AI293" s="450"/>
      <c r="AJ293" s="450"/>
      <c r="AK293" s="450"/>
      <c r="AL293" s="452"/>
      <c r="AM293" s="451"/>
      <c r="AO293" s="450"/>
      <c r="AP293" s="450"/>
      <c r="AQ293" s="450"/>
      <c r="AR293" s="450"/>
      <c r="AS293" s="451"/>
    </row>
    <row r="294" spans="1:45" ht="14.4" x14ac:dyDescent="0.3">
      <c r="A294" s="336"/>
      <c r="E294" s="729" t="s">
        <v>295</v>
      </c>
      <c r="F294" s="730"/>
      <c r="G294" s="730"/>
      <c r="H294" s="731"/>
      <c r="I294" s="732">
        <v>0.28299999999999997</v>
      </c>
      <c r="K294" s="450"/>
      <c r="L294" s="450"/>
      <c r="M294" s="450"/>
      <c r="N294" s="450"/>
      <c r="O294" s="451"/>
      <c r="Q294" s="450"/>
      <c r="R294" s="450"/>
      <c r="S294" s="450"/>
      <c r="T294" s="450"/>
      <c r="U294" s="451"/>
      <c r="W294" s="450"/>
      <c r="X294" s="450"/>
      <c r="Y294" s="450"/>
      <c r="Z294" s="450"/>
      <c r="AA294" s="451"/>
      <c r="AC294" s="450"/>
      <c r="AD294" s="450"/>
      <c r="AE294" s="450"/>
      <c r="AF294" s="450"/>
      <c r="AG294" s="451"/>
      <c r="AI294" s="450"/>
      <c r="AJ294" s="450"/>
      <c r="AK294" s="450"/>
      <c r="AL294" s="452"/>
      <c r="AM294" s="451"/>
      <c r="AO294" s="450"/>
      <c r="AP294" s="450"/>
      <c r="AQ294" s="450"/>
      <c r="AR294" s="450"/>
      <c r="AS294" s="451"/>
    </row>
    <row r="295" spans="1:45" ht="14.4" x14ac:dyDescent="0.3">
      <c r="A295" s="336"/>
      <c r="E295" s="729" t="s">
        <v>373</v>
      </c>
      <c r="F295" s="730"/>
      <c r="G295" s="730"/>
      <c r="H295" s="731"/>
      <c r="I295" s="732">
        <v>0</v>
      </c>
      <c r="K295" s="450"/>
      <c r="L295" s="450"/>
      <c r="M295" s="450"/>
      <c r="N295" s="450"/>
      <c r="O295" s="451"/>
      <c r="Q295" s="450"/>
      <c r="R295" s="450"/>
      <c r="S295" s="450"/>
      <c r="T295" s="450"/>
      <c r="U295" s="451"/>
      <c r="W295" s="450"/>
      <c r="X295" s="450"/>
      <c r="Y295" s="450"/>
      <c r="Z295" s="450"/>
      <c r="AA295" s="451"/>
      <c r="AC295" s="450"/>
      <c r="AD295" s="450"/>
      <c r="AE295" s="450"/>
      <c r="AF295" s="450"/>
      <c r="AG295" s="451"/>
      <c r="AI295" s="450"/>
      <c r="AJ295" s="450"/>
      <c r="AK295" s="450"/>
      <c r="AL295" s="452"/>
      <c r="AM295" s="451"/>
      <c r="AO295" s="450"/>
      <c r="AP295" s="450"/>
      <c r="AQ295" s="450"/>
      <c r="AR295" s="450"/>
      <c r="AS295" s="451"/>
    </row>
    <row r="296" spans="1:45" ht="14.4" x14ac:dyDescent="0.3">
      <c r="A296" s="336"/>
      <c r="E296" s="729" t="s">
        <v>73</v>
      </c>
      <c r="F296" s="730"/>
      <c r="G296" s="730"/>
      <c r="H296" s="731"/>
      <c r="I296" s="732">
        <v>0.27800000000000002</v>
      </c>
      <c r="K296" s="450"/>
      <c r="L296" s="450"/>
      <c r="M296" s="450"/>
      <c r="N296" s="450"/>
      <c r="O296" s="451"/>
      <c r="Q296" s="450"/>
      <c r="R296" s="450"/>
      <c r="S296" s="450"/>
      <c r="T296" s="450"/>
      <c r="U296" s="451"/>
      <c r="W296" s="450"/>
      <c r="X296" s="450"/>
      <c r="Y296" s="450"/>
      <c r="Z296" s="450"/>
      <c r="AA296" s="451"/>
      <c r="AC296" s="450"/>
      <c r="AD296" s="450"/>
      <c r="AE296" s="450"/>
      <c r="AF296" s="450"/>
      <c r="AG296" s="451"/>
      <c r="AI296" s="450"/>
      <c r="AJ296" s="450"/>
      <c r="AK296" s="450"/>
      <c r="AL296" s="452"/>
      <c r="AM296" s="451"/>
      <c r="AO296" s="450"/>
      <c r="AP296" s="450"/>
      <c r="AQ296" s="450"/>
      <c r="AR296" s="450"/>
      <c r="AS296" s="451"/>
    </row>
    <row r="297" spans="1:45" ht="14.4" x14ac:dyDescent="0.3">
      <c r="A297" s="336"/>
      <c r="E297" s="729" t="s">
        <v>372</v>
      </c>
      <c r="F297" s="730"/>
      <c r="G297" s="730"/>
      <c r="H297" s="731"/>
      <c r="I297" s="732">
        <v>0.28299999999999997</v>
      </c>
      <c r="K297" s="450"/>
      <c r="L297" s="450"/>
      <c r="M297" s="450"/>
      <c r="N297" s="450"/>
      <c r="O297" s="451"/>
      <c r="Q297" s="450"/>
      <c r="R297" s="450"/>
      <c r="S297" s="450"/>
      <c r="T297" s="450"/>
      <c r="U297" s="451"/>
      <c r="W297" s="450"/>
      <c r="X297" s="450"/>
      <c r="Y297" s="450"/>
      <c r="Z297" s="450"/>
      <c r="AA297" s="451"/>
      <c r="AC297" s="450"/>
      <c r="AD297" s="450"/>
      <c r="AE297" s="450"/>
      <c r="AF297" s="450"/>
      <c r="AG297" s="451"/>
      <c r="AI297" s="450"/>
      <c r="AJ297" s="450"/>
      <c r="AK297" s="450"/>
      <c r="AL297" s="452"/>
      <c r="AM297" s="451"/>
      <c r="AO297" s="450"/>
      <c r="AP297" s="450"/>
      <c r="AQ297" s="450"/>
      <c r="AR297" s="450"/>
      <c r="AS297" s="451"/>
    </row>
    <row r="298" spans="1:45" ht="14.4" x14ac:dyDescent="0.3">
      <c r="A298" s="336"/>
      <c r="E298" s="729" t="s">
        <v>1183</v>
      </c>
      <c r="F298" s="730"/>
      <c r="G298" s="730"/>
      <c r="H298" s="731"/>
      <c r="I298" s="732">
        <v>0.28299999999999997</v>
      </c>
      <c r="K298" s="450"/>
      <c r="L298" s="450"/>
      <c r="M298" s="450"/>
      <c r="N298" s="450"/>
      <c r="O298" s="451"/>
      <c r="Q298" s="450"/>
      <c r="R298" s="450"/>
      <c r="S298" s="450"/>
      <c r="T298" s="450"/>
      <c r="U298" s="451"/>
      <c r="W298" s="450"/>
      <c r="X298" s="450"/>
      <c r="Y298" s="450"/>
      <c r="Z298" s="450"/>
      <c r="AA298" s="451"/>
      <c r="AC298" s="450"/>
      <c r="AD298" s="450"/>
      <c r="AE298" s="450"/>
      <c r="AF298" s="450"/>
      <c r="AG298" s="451"/>
      <c r="AI298" s="450"/>
      <c r="AJ298" s="450"/>
      <c r="AK298" s="450"/>
      <c r="AL298" s="452"/>
      <c r="AM298" s="451"/>
      <c r="AO298" s="450"/>
      <c r="AP298" s="450"/>
      <c r="AQ298" s="450"/>
      <c r="AR298" s="450"/>
      <c r="AS298" s="451"/>
    </row>
    <row r="299" spans="1:45" ht="14.4" x14ac:dyDescent="0.3">
      <c r="A299" s="336"/>
      <c r="E299" s="729" t="s">
        <v>296</v>
      </c>
      <c r="F299" s="730"/>
      <c r="G299" s="730"/>
      <c r="H299" s="731"/>
      <c r="I299" s="732">
        <v>0</v>
      </c>
      <c r="K299" s="450"/>
      <c r="L299" s="450"/>
      <c r="M299" s="450"/>
      <c r="N299" s="450"/>
      <c r="O299" s="451"/>
      <c r="Q299" s="450"/>
      <c r="R299" s="450"/>
      <c r="S299" s="450"/>
      <c r="T299" s="450"/>
      <c r="U299" s="451"/>
      <c r="W299" s="450"/>
      <c r="X299" s="450"/>
      <c r="Y299" s="450"/>
      <c r="Z299" s="450"/>
      <c r="AA299" s="451"/>
      <c r="AC299" s="450"/>
      <c r="AD299" s="450"/>
      <c r="AE299" s="450"/>
      <c r="AF299" s="450"/>
      <c r="AG299" s="451"/>
      <c r="AI299" s="450"/>
      <c r="AJ299" s="450"/>
      <c r="AK299" s="450"/>
      <c r="AL299" s="452"/>
      <c r="AM299" s="451"/>
      <c r="AO299" s="450"/>
      <c r="AP299" s="450"/>
      <c r="AQ299" s="450"/>
      <c r="AR299" s="450"/>
      <c r="AS299" s="451"/>
    </row>
    <row r="300" spans="1:45" ht="14.4" x14ac:dyDescent="0.3">
      <c r="A300" s="336"/>
      <c r="E300" s="729" t="s">
        <v>1184</v>
      </c>
      <c r="F300" s="730"/>
      <c r="G300" s="730"/>
      <c r="H300" s="731"/>
      <c r="I300" s="732">
        <v>0.28299999999999997</v>
      </c>
      <c r="K300" s="450"/>
      <c r="L300" s="450"/>
      <c r="M300" s="450"/>
      <c r="N300" s="450"/>
      <c r="O300" s="451"/>
      <c r="Q300" s="450"/>
      <c r="R300" s="450"/>
      <c r="S300" s="450"/>
      <c r="T300" s="450"/>
      <c r="U300" s="451"/>
      <c r="W300" s="450"/>
      <c r="X300" s="450"/>
      <c r="Y300" s="450"/>
      <c r="Z300" s="450"/>
      <c r="AA300" s="451"/>
      <c r="AC300" s="450"/>
      <c r="AD300" s="450"/>
      <c r="AE300" s="450"/>
      <c r="AF300" s="450"/>
      <c r="AG300" s="451"/>
      <c r="AI300" s="450"/>
      <c r="AJ300" s="450"/>
      <c r="AK300" s="450"/>
      <c r="AL300" s="452"/>
      <c r="AM300" s="451"/>
      <c r="AO300" s="450"/>
      <c r="AP300" s="450"/>
      <c r="AQ300" s="450"/>
      <c r="AR300" s="450"/>
      <c r="AS300" s="451"/>
    </row>
    <row r="301" spans="1:45" ht="14.4" x14ac:dyDescent="0.3">
      <c r="A301" s="336"/>
      <c r="E301" s="729" t="s">
        <v>1185</v>
      </c>
      <c r="F301" s="730"/>
      <c r="G301" s="730"/>
      <c r="H301" s="731"/>
      <c r="I301" s="732">
        <v>0.28299999999999997</v>
      </c>
      <c r="K301" s="450"/>
      <c r="L301" s="450"/>
      <c r="M301" s="450"/>
      <c r="N301" s="450"/>
      <c r="O301" s="451"/>
      <c r="Q301" s="450"/>
      <c r="R301" s="450"/>
      <c r="S301" s="450"/>
      <c r="T301" s="450"/>
      <c r="U301" s="451"/>
      <c r="W301" s="450"/>
      <c r="X301" s="450"/>
      <c r="Y301" s="450"/>
      <c r="Z301" s="450"/>
      <c r="AA301" s="451"/>
      <c r="AC301" s="450"/>
      <c r="AD301" s="450"/>
      <c r="AE301" s="450"/>
      <c r="AF301" s="450"/>
      <c r="AG301" s="451"/>
      <c r="AI301" s="450"/>
      <c r="AJ301" s="450"/>
      <c r="AK301" s="450"/>
      <c r="AL301" s="452"/>
      <c r="AM301" s="451"/>
      <c r="AO301" s="450"/>
      <c r="AP301" s="450"/>
      <c r="AQ301" s="450"/>
      <c r="AR301" s="450"/>
      <c r="AS301" s="451"/>
    </row>
    <row r="302" spans="1:45" ht="14.4" x14ac:dyDescent="0.3">
      <c r="A302" s="336"/>
      <c r="E302" s="729" t="s">
        <v>298</v>
      </c>
      <c r="F302" s="730"/>
      <c r="G302" s="730"/>
      <c r="H302" s="731"/>
      <c r="I302" s="732">
        <v>0</v>
      </c>
      <c r="K302" s="450"/>
      <c r="L302" s="450"/>
      <c r="M302" s="450"/>
      <c r="N302" s="450"/>
      <c r="O302" s="451"/>
      <c r="Q302" s="450"/>
      <c r="R302" s="450"/>
      <c r="S302" s="450"/>
      <c r="T302" s="450"/>
      <c r="U302" s="451"/>
      <c r="W302" s="450"/>
      <c r="X302" s="450"/>
      <c r="Y302" s="450"/>
      <c r="Z302" s="450"/>
      <c r="AA302" s="451"/>
      <c r="AC302" s="450"/>
      <c r="AD302" s="450"/>
      <c r="AE302" s="450"/>
      <c r="AF302" s="450"/>
      <c r="AG302" s="451"/>
      <c r="AI302" s="450"/>
      <c r="AJ302" s="450"/>
      <c r="AK302" s="450"/>
      <c r="AL302" s="452"/>
      <c r="AM302" s="451"/>
      <c r="AO302" s="450"/>
      <c r="AP302" s="450"/>
      <c r="AQ302" s="450"/>
      <c r="AR302" s="450"/>
      <c r="AS302" s="451"/>
    </row>
    <row r="303" spans="1:45" ht="14.4" x14ac:dyDescent="0.3">
      <c r="A303" s="336"/>
      <c r="E303" s="729" t="s">
        <v>299</v>
      </c>
      <c r="F303" s="730"/>
      <c r="G303" s="730"/>
      <c r="H303" s="731"/>
      <c r="I303" s="732">
        <v>0</v>
      </c>
      <c r="K303" s="450"/>
      <c r="L303" s="450"/>
      <c r="M303" s="450"/>
      <c r="N303" s="450"/>
      <c r="O303" s="451"/>
      <c r="Q303" s="450"/>
      <c r="R303" s="450"/>
      <c r="S303" s="450"/>
      <c r="T303" s="450"/>
      <c r="U303" s="451"/>
      <c r="W303" s="450"/>
      <c r="X303" s="450"/>
      <c r="Y303" s="450"/>
      <c r="Z303" s="450"/>
      <c r="AA303" s="451"/>
      <c r="AC303" s="450"/>
      <c r="AD303" s="450"/>
      <c r="AE303" s="450"/>
      <c r="AF303" s="450"/>
      <c r="AG303" s="451"/>
      <c r="AI303" s="450"/>
      <c r="AJ303" s="450"/>
      <c r="AK303" s="450"/>
      <c r="AL303" s="452"/>
      <c r="AM303" s="451"/>
      <c r="AO303" s="450"/>
      <c r="AP303" s="450"/>
      <c r="AQ303" s="450"/>
      <c r="AR303" s="450"/>
      <c r="AS303" s="451"/>
    </row>
    <row r="304" spans="1:45" ht="14.4" x14ac:dyDescent="0.3">
      <c r="A304" s="336"/>
      <c r="E304" s="729" t="s">
        <v>300</v>
      </c>
      <c r="F304" s="730"/>
      <c r="G304" s="730"/>
      <c r="H304" s="731"/>
      <c r="I304" s="732">
        <v>0.28100000000000003</v>
      </c>
      <c r="K304" s="450"/>
      <c r="L304" s="450"/>
      <c r="M304" s="450"/>
      <c r="N304" s="450"/>
      <c r="O304" s="451"/>
      <c r="Q304" s="450"/>
      <c r="R304" s="450"/>
      <c r="S304" s="450"/>
      <c r="T304" s="450"/>
      <c r="U304" s="451"/>
      <c r="W304" s="450"/>
      <c r="X304" s="450"/>
      <c r="Y304" s="450"/>
      <c r="Z304" s="450"/>
      <c r="AA304" s="451"/>
      <c r="AC304" s="450"/>
      <c r="AD304" s="450"/>
      <c r="AE304" s="450"/>
      <c r="AF304" s="450"/>
      <c r="AG304" s="451"/>
      <c r="AI304" s="450"/>
      <c r="AJ304" s="450"/>
      <c r="AK304" s="450"/>
      <c r="AL304" s="452"/>
      <c r="AM304" s="451"/>
      <c r="AO304" s="450"/>
      <c r="AP304" s="450"/>
      <c r="AQ304" s="450"/>
      <c r="AR304" s="450"/>
      <c r="AS304" s="451"/>
    </row>
    <row r="305" spans="1:45" ht="14.4" x14ac:dyDescent="0.3">
      <c r="A305" s="336"/>
      <c r="E305" s="729" t="s">
        <v>371</v>
      </c>
      <c r="F305" s="730"/>
      <c r="G305" s="730"/>
      <c r="H305" s="731"/>
      <c r="I305" s="732">
        <v>0.28299999999999997</v>
      </c>
      <c r="K305" s="450"/>
      <c r="L305" s="450"/>
      <c r="M305" s="450"/>
      <c r="N305" s="450"/>
      <c r="O305" s="451"/>
      <c r="Q305" s="450"/>
      <c r="R305" s="450"/>
      <c r="S305" s="450"/>
      <c r="T305" s="450"/>
      <c r="U305" s="451"/>
      <c r="W305" s="450"/>
      <c r="X305" s="450"/>
      <c r="Y305" s="450"/>
      <c r="Z305" s="450"/>
      <c r="AA305" s="451"/>
      <c r="AC305" s="450"/>
      <c r="AD305" s="450"/>
      <c r="AE305" s="450"/>
      <c r="AF305" s="450"/>
      <c r="AG305" s="451"/>
      <c r="AI305" s="450"/>
      <c r="AJ305" s="450"/>
      <c r="AK305" s="450"/>
      <c r="AL305" s="452"/>
      <c r="AM305" s="451"/>
      <c r="AO305" s="450"/>
      <c r="AP305" s="450"/>
      <c r="AQ305" s="450"/>
      <c r="AR305" s="450"/>
      <c r="AS305" s="451"/>
    </row>
    <row r="306" spans="1:45" ht="14.4" x14ac:dyDescent="0.3">
      <c r="A306" s="336"/>
      <c r="E306" s="729" t="s">
        <v>301</v>
      </c>
      <c r="F306" s="730"/>
      <c r="G306" s="730"/>
      <c r="H306" s="731"/>
      <c r="I306" s="732">
        <v>0.28299999999999997</v>
      </c>
      <c r="K306" s="450"/>
      <c r="L306" s="450"/>
      <c r="M306" s="450"/>
      <c r="N306" s="450"/>
      <c r="O306" s="451"/>
      <c r="Q306" s="450"/>
      <c r="R306" s="450"/>
      <c r="S306" s="450"/>
      <c r="T306" s="450"/>
      <c r="U306" s="451"/>
      <c r="W306" s="450"/>
      <c r="X306" s="450"/>
      <c r="Y306" s="450"/>
      <c r="Z306" s="450"/>
      <c r="AA306" s="451"/>
      <c r="AC306" s="450"/>
      <c r="AD306" s="450"/>
      <c r="AE306" s="450"/>
      <c r="AF306" s="450"/>
      <c r="AG306" s="451"/>
      <c r="AI306" s="450"/>
      <c r="AJ306" s="450"/>
      <c r="AK306" s="450"/>
      <c r="AL306" s="452"/>
      <c r="AM306" s="451"/>
      <c r="AO306" s="450"/>
      <c r="AP306" s="450"/>
      <c r="AQ306" s="450"/>
      <c r="AR306" s="450"/>
      <c r="AS306" s="451"/>
    </row>
    <row r="307" spans="1:45" ht="14.4" x14ac:dyDescent="0.3">
      <c r="A307" s="336"/>
      <c r="E307" s="729" t="s">
        <v>101</v>
      </c>
      <c r="F307" s="730"/>
      <c r="G307" s="730"/>
      <c r="H307" s="731"/>
      <c r="I307" s="732">
        <v>0</v>
      </c>
      <c r="L307" s="450"/>
      <c r="M307" s="450"/>
      <c r="N307" s="450"/>
      <c r="O307" s="451"/>
      <c r="Q307" s="450"/>
      <c r="R307" s="450"/>
      <c r="S307" s="450"/>
      <c r="T307" s="450"/>
      <c r="U307" s="451"/>
      <c r="W307" s="450"/>
      <c r="X307" s="450"/>
      <c r="Y307" s="450"/>
      <c r="Z307" s="450"/>
      <c r="AA307" s="451"/>
      <c r="AC307" s="450"/>
      <c r="AD307" s="450"/>
      <c r="AE307" s="450"/>
      <c r="AF307" s="450"/>
      <c r="AG307" s="451"/>
      <c r="AI307" s="450"/>
      <c r="AJ307" s="450"/>
      <c r="AK307" s="450"/>
      <c r="AL307" s="452"/>
      <c r="AM307" s="451"/>
      <c r="AO307" s="450"/>
      <c r="AP307" s="450"/>
      <c r="AQ307" s="450"/>
      <c r="AR307" s="450"/>
      <c r="AS307" s="451"/>
    </row>
    <row r="308" spans="1:45" ht="14.4" x14ac:dyDescent="0.3">
      <c r="A308" s="336"/>
      <c r="E308" s="729" t="s">
        <v>303</v>
      </c>
      <c r="F308" s="730"/>
      <c r="G308" s="730"/>
      <c r="H308" s="731"/>
      <c r="I308" s="732">
        <v>0.28299999999999997</v>
      </c>
      <c r="K308" s="450"/>
      <c r="L308" s="450"/>
      <c r="M308" s="450"/>
      <c r="N308" s="450"/>
      <c r="O308" s="451"/>
      <c r="Q308" s="450"/>
      <c r="R308" s="450"/>
      <c r="S308" s="450"/>
      <c r="T308" s="450"/>
      <c r="U308" s="451"/>
      <c r="W308" s="450"/>
      <c r="X308" s="450"/>
      <c r="Y308" s="450"/>
      <c r="Z308" s="450"/>
      <c r="AA308" s="451"/>
      <c r="AC308" s="450"/>
      <c r="AD308" s="450"/>
      <c r="AE308" s="450"/>
      <c r="AF308" s="450"/>
      <c r="AG308" s="451"/>
      <c r="AI308" s="450"/>
      <c r="AJ308" s="450"/>
      <c r="AK308" s="450"/>
      <c r="AL308" s="452"/>
      <c r="AM308" s="451"/>
      <c r="AO308" s="450"/>
      <c r="AP308" s="450"/>
      <c r="AQ308" s="450"/>
      <c r="AR308" s="450"/>
      <c r="AS308" s="451"/>
    </row>
    <row r="309" spans="1:45" ht="14.4" x14ac:dyDescent="0.3">
      <c r="A309" s="336"/>
      <c r="E309" s="729" t="s">
        <v>1034</v>
      </c>
      <c r="F309" s="730"/>
      <c r="G309" s="730"/>
      <c r="H309" s="731"/>
      <c r="I309" s="732">
        <v>0.27100000000000002</v>
      </c>
      <c r="K309" s="450"/>
      <c r="L309" s="450"/>
      <c r="M309" s="450"/>
      <c r="N309" s="450"/>
      <c r="O309" s="451"/>
      <c r="Q309" s="450"/>
      <c r="R309" s="450"/>
      <c r="S309" s="450"/>
      <c r="T309" s="450"/>
      <c r="U309" s="451"/>
      <c r="W309" s="450"/>
      <c r="X309" s="450"/>
      <c r="Y309" s="450"/>
      <c r="Z309" s="450"/>
      <c r="AA309" s="451"/>
      <c r="AC309" s="450"/>
      <c r="AD309" s="450"/>
      <c r="AE309" s="450"/>
      <c r="AF309" s="450"/>
      <c r="AG309" s="451"/>
      <c r="AI309" s="450"/>
      <c r="AJ309" s="450"/>
      <c r="AK309" s="450"/>
      <c r="AL309" s="452"/>
      <c r="AM309" s="451"/>
      <c r="AO309" s="450"/>
      <c r="AP309" s="450"/>
      <c r="AQ309" s="450"/>
      <c r="AR309" s="450"/>
      <c r="AS309" s="451"/>
    </row>
    <row r="310" spans="1:45" ht="14.4" x14ac:dyDescent="0.3">
      <c r="A310" s="336"/>
      <c r="E310" s="729" t="s">
        <v>304</v>
      </c>
      <c r="F310" s="730"/>
      <c r="G310" s="730"/>
      <c r="H310" s="731"/>
      <c r="I310" s="732">
        <v>7.3999999999999996E-2</v>
      </c>
      <c r="K310" s="450"/>
      <c r="L310" s="450"/>
      <c r="M310" s="450"/>
      <c r="N310" s="450"/>
      <c r="O310" s="451"/>
      <c r="Q310" s="450"/>
      <c r="R310" s="450"/>
      <c r="S310" s="450"/>
      <c r="T310" s="450"/>
      <c r="U310" s="451"/>
      <c r="W310" s="450"/>
      <c r="X310" s="450"/>
      <c r="Y310" s="450"/>
      <c r="Z310" s="450"/>
      <c r="AA310" s="451"/>
      <c r="AC310" s="450"/>
      <c r="AD310" s="450"/>
      <c r="AE310" s="450"/>
      <c r="AF310" s="450"/>
      <c r="AG310" s="451"/>
      <c r="AI310" s="450"/>
      <c r="AJ310" s="450"/>
      <c r="AK310" s="450"/>
      <c r="AL310" s="452"/>
      <c r="AM310" s="451"/>
      <c r="AO310" s="450"/>
      <c r="AP310" s="450"/>
      <c r="AQ310" s="450"/>
      <c r="AR310" s="450"/>
      <c r="AS310" s="451"/>
    </row>
    <row r="311" spans="1:45" ht="14.4" x14ac:dyDescent="0.3">
      <c r="A311" s="336"/>
      <c r="E311" s="729" t="s">
        <v>305</v>
      </c>
      <c r="F311" s="730"/>
      <c r="G311" s="730"/>
      <c r="H311" s="731"/>
      <c r="I311" s="732">
        <v>0</v>
      </c>
      <c r="K311" s="450"/>
      <c r="L311" s="450"/>
      <c r="M311" s="450"/>
      <c r="N311" s="450"/>
      <c r="O311" s="451"/>
      <c r="Q311" s="450"/>
      <c r="R311" s="450"/>
      <c r="S311" s="450"/>
      <c r="T311" s="450"/>
      <c r="U311" s="451"/>
      <c r="W311" s="450"/>
      <c r="X311" s="450"/>
      <c r="Y311" s="450"/>
      <c r="Z311" s="450"/>
      <c r="AA311" s="451"/>
      <c r="AC311" s="450"/>
      <c r="AD311" s="450"/>
      <c r="AE311" s="450"/>
      <c r="AF311" s="450"/>
      <c r="AG311" s="451"/>
      <c r="AI311" s="450"/>
      <c r="AJ311" s="450"/>
      <c r="AK311" s="450"/>
      <c r="AL311" s="452"/>
      <c r="AM311" s="451"/>
      <c r="AO311" s="450"/>
      <c r="AP311" s="450"/>
      <c r="AQ311" s="450"/>
      <c r="AR311" s="450"/>
      <c r="AS311" s="451"/>
    </row>
    <row r="312" spans="1:45" ht="14.4" x14ac:dyDescent="0.3">
      <c r="A312" s="336"/>
      <c r="E312" s="729" t="s">
        <v>1035</v>
      </c>
      <c r="F312" s="730"/>
      <c r="G312" s="730"/>
      <c r="H312" s="731"/>
      <c r="I312" s="732">
        <v>0</v>
      </c>
      <c r="K312" s="450"/>
      <c r="L312" s="450"/>
      <c r="M312" s="450"/>
      <c r="N312" s="450"/>
      <c r="O312" s="451"/>
      <c r="Q312" s="450"/>
      <c r="R312" s="450"/>
      <c r="S312" s="450"/>
      <c r="T312" s="450"/>
      <c r="U312" s="451"/>
      <c r="W312" s="450"/>
      <c r="X312" s="450"/>
      <c r="Y312" s="450"/>
      <c r="Z312" s="450"/>
      <c r="AA312" s="451"/>
      <c r="AC312" s="450"/>
      <c r="AD312" s="450"/>
      <c r="AE312" s="450"/>
      <c r="AF312" s="450"/>
      <c r="AG312" s="451"/>
      <c r="AI312" s="450"/>
      <c r="AJ312" s="450"/>
      <c r="AK312" s="450"/>
      <c r="AL312" s="452"/>
      <c r="AM312" s="451"/>
      <c r="AO312" s="450"/>
      <c r="AP312" s="450"/>
      <c r="AQ312" s="450"/>
      <c r="AR312" s="450"/>
      <c r="AS312" s="451"/>
    </row>
    <row r="313" spans="1:45" ht="14.4" x14ac:dyDescent="0.3">
      <c r="A313" s="336"/>
      <c r="E313" s="729" t="s">
        <v>306</v>
      </c>
      <c r="F313" s="730"/>
      <c r="G313" s="730"/>
      <c r="H313" s="731"/>
      <c r="I313" s="732">
        <v>0.28100000000000003</v>
      </c>
      <c r="K313" s="450"/>
      <c r="L313" s="450"/>
      <c r="M313" s="450"/>
      <c r="N313" s="450"/>
      <c r="O313" s="451"/>
      <c r="Q313" s="450"/>
      <c r="R313" s="450"/>
      <c r="S313" s="450"/>
      <c r="T313" s="450"/>
      <c r="U313" s="451"/>
      <c r="W313" s="450"/>
      <c r="X313" s="450"/>
      <c r="Y313" s="450"/>
      <c r="Z313" s="450"/>
      <c r="AA313" s="451"/>
      <c r="AC313" s="450"/>
      <c r="AD313" s="450"/>
      <c r="AE313" s="450"/>
      <c r="AF313" s="450"/>
      <c r="AG313" s="451"/>
      <c r="AI313" s="450"/>
      <c r="AJ313" s="450"/>
      <c r="AK313" s="450"/>
      <c r="AL313" s="452"/>
      <c r="AM313" s="451"/>
      <c r="AO313" s="450"/>
      <c r="AP313" s="450"/>
      <c r="AQ313" s="450"/>
      <c r="AR313" s="450"/>
      <c r="AS313" s="451"/>
    </row>
    <row r="314" spans="1:45" ht="14.4" x14ac:dyDescent="0.3">
      <c r="A314" s="336"/>
      <c r="E314" s="729" t="s">
        <v>307</v>
      </c>
      <c r="F314" s="730"/>
      <c r="G314" s="730"/>
      <c r="H314" s="731"/>
      <c r="I314" s="732">
        <v>0.26600000000000001</v>
      </c>
      <c r="K314" s="450"/>
      <c r="L314" s="450"/>
      <c r="M314" s="450"/>
      <c r="N314" s="450"/>
      <c r="O314" s="451"/>
      <c r="Q314" s="450"/>
      <c r="R314" s="450"/>
      <c r="S314" s="450"/>
      <c r="T314" s="450"/>
      <c r="U314" s="451"/>
      <c r="W314" s="450"/>
      <c r="X314" s="450"/>
      <c r="Y314" s="450"/>
      <c r="Z314" s="450"/>
      <c r="AA314" s="451"/>
      <c r="AC314" s="450"/>
      <c r="AD314" s="450"/>
      <c r="AE314" s="450"/>
      <c r="AF314" s="450"/>
      <c r="AG314" s="451"/>
      <c r="AI314" s="450"/>
      <c r="AJ314" s="450"/>
      <c r="AK314" s="450"/>
      <c r="AL314" s="452"/>
      <c r="AM314" s="451"/>
      <c r="AO314" s="450"/>
      <c r="AP314" s="450"/>
      <c r="AQ314" s="450"/>
      <c r="AR314" s="450"/>
      <c r="AS314" s="451"/>
    </row>
    <row r="315" spans="1:45" ht="14.4" x14ac:dyDescent="0.3">
      <c r="A315" s="336"/>
      <c r="E315" s="729" t="s">
        <v>308</v>
      </c>
      <c r="F315" s="730"/>
      <c r="G315" s="730"/>
      <c r="H315" s="731"/>
      <c r="I315" s="732">
        <v>0</v>
      </c>
      <c r="K315" s="450"/>
      <c r="L315" s="450"/>
      <c r="M315" s="450"/>
      <c r="N315" s="450"/>
      <c r="O315" s="451"/>
      <c r="Q315" s="450"/>
      <c r="R315" s="450"/>
      <c r="S315" s="450"/>
      <c r="T315" s="450"/>
      <c r="U315" s="451"/>
      <c r="W315" s="450"/>
      <c r="X315" s="450"/>
      <c r="Y315" s="450"/>
      <c r="Z315" s="450"/>
      <c r="AA315" s="451"/>
      <c r="AC315" s="450"/>
      <c r="AD315" s="450"/>
      <c r="AE315" s="450"/>
      <c r="AF315" s="450"/>
      <c r="AG315" s="451"/>
      <c r="AI315" s="450"/>
      <c r="AJ315" s="450"/>
      <c r="AK315" s="450"/>
      <c r="AL315" s="452"/>
      <c r="AM315" s="451"/>
      <c r="AO315" s="450"/>
      <c r="AP315" s="450"/>
      <c r="AQ315" s="450"/>
      <c r="AR315" s="450"/>
      <c r="AS315" s="451"/>
    </row>
    <row r="316" spans="1:45" ht="14.4" x14ac:dyDescent="0.3">
      <c r="A316" s="336"/>
      <c r="E316" s="729" t="s">
        <v>309</v>
      </c>
      <c r="F316" s="730"/>
      <c r="G316" s="730"/>
      <c r="H316" s="731"/>
      <c r="I316" s="732">
        <v>0.28299999999999997</v>
      </c>
      <c r="K316" s="450"/>
      <c r="L316" s="450"/>
      <c r="M316" s="450"/>
      <c r="N316" s="450"/>
      <c r="O316" s="451"/>
      <c r="Q316" s="450"/>
      <c r="R316" s="450"/>
      <c r="S316" s="450"/>
      <c r="T316" s="450"/>
      <c r="U316" s="451"/>
      <c r="W316" s="450"/>
      <c r="X316" s="450"/>
      <c r="Y316" s="450"/>
      <c r="Z316" s="450"/>
      <c r="AA316" s="451"/>
      <c r="AC316" s="450"/>
      <c r="AD316" s="450"/>
      <c r="AE316" s="450"/>
      <c r="AF316" s="450"/>
      <c r="AG316" s="451"/>
      <c r="AI316" s="450"/>
      <c r="AJ316" s="450"/>
      <c r="AK316" s="450"/>
      <c r="AL316" s="452"/>
      <c r="AM316" s="451"/>
      <c r="AO316" s="450"/>
      <c r="AP316" s="450"/>
      <c r="AQ316" s="450"/>
      <c r="AR316" s="450"/>
      <c r="AS316" s="451"/>
    </row>
    <row r="317" spans="1:45" ht="14.4" x14ac:dyDescent="0.3">
      <c r="A317" s="336"/>
      <c r="E317" s="729" t="s">
        <v>310</v>
      </c>
      <c r="F317" s="730"/>
      <c r="G317" s="730"/>
      <c r="H317" s="731"/>
      <c r="I317" s="732">
        <v>0.28199999999999997</v>
      </c>
      <c r="K317" s="450"/>
      <c r="L317" s="450"/>
      <c r="M317" s="450"/>
      <c r="N317" s="450"/>
      <c r="O317" s="451"/>
      <c r="Q317" s="450"/>
      <c r="R317" s="450"/>
      <c r="S317" s="450"/>
      <c r="T317" s="450"/>
      <c r="U317" s="451"/>
      <c r="W317" s="450"/>
      <c r="X317" s="450"/>
      <c r="Y317" s="450"/>
      <c r="Z317" s="450"/>
      <c r="AA317" s="451"/>
      <c r="AC317" s="450"/>
      <c r="AD317" s="450"/>
      <c r="AE317" s="450"/>
      <c r="AF317" s="450"/>
      <c r="AG317" s="451"/>
      <c r="AI317" s="450"/>
      <c r="AJ317" s="450"/>
      <c r="AK317" s="450"/>
      <c r="AL317" s="452"/>
      <c r="AM317" s="451"/>
      <c r="AO317" s="450"/>
      <c r="AP317" s="450"/>
      <c r="AQ317" s="450"/>
      <c r="AR317" s="450"/>
      <c r="AS317" s="451"/>
    </row>
    <row r="318" spans="1:45" ht="14.4" x14ac:dyDescent="0.3">
      <c r="A318" s="336"/>
      <c r="E318" s="729" t="s">
        <v>370</v>
      </c>
      <c r="F318" s="730"/>
      <c r="G318" s="730"/>
      <c r="H318" s="731"/>
      <c r="I318" s="732">
        <v>0.219</v>
      </c>
      <c r="K318" s="450"/>
      <c r="L318" s="450"/>
      <c r="M318" s="450"/>
      <c r="N318" s="450"/>
      <c r="O318" s="451"/>
      <c r="Q318" s="450"/>
      <c r="R318" s="450"/>
      <c r="S318" s="450"/>
      <c r="T318" s="450"/>
      <c r="U318" s="451"/>
      <c r="W318" s="450"/>
      <c r="X318" s="450"/>
      <c r="Y318" s="450"/>
      <c r="Z318" s="450"/>
      <c r="AA318" s="451"/>
      <c r="AC318" s="450"/>
      <c r="AD318" s="450"/>
      <c r="AE318" s="450"/>
      <c r="AF318" s="450"/>
      <c r="AG318" s="451"/>
      <c r="AI318" s="450"/>
      <c r="AJ318" s="450"/>
      <c r="AK318" s="450"/>
      <c r="AL318" s="452"/>
      <c r="AM318" s="451"/>
      <c r="AO318" s="450"/>
      <c r="AP318" s="450"/>
      <c r="AQ318" s="450"/>
      <c r="AR318" s="450"/>
      <c r="AS318" s="451"/>
    </row>
    <row r="319" spans="1:45" ht="14.4" x14ac:dyDescent="0.3">
      <c r="A319" s="336"/>
      <c r="E319" s="729" t="s">
        <v>1037</v>
      </c>
      <c r="F319" s="730"/>
      <c r="G319" s="730"/>
      <c r="H319" s="731"/>
      <c r="I319" s="732">
        <v>0.28299999999999997</v>
      </c>
      <c r="K319" s="450"/>
      <c r="L319" s="450"/>
      <c r="M319" s="450"/>
      <c r="N319" s="450"/>
      <c r="O319" s="451"/>
      <c r="Q319" s="450"/>
      <c r="R319" s="450"/>
      <c r="S319" s="450"/>
      <c r="T319" s="450"/>
      <c r="U319" s="451"/>
      <c r="W319" s="450"/>
      <c r="X319" s="450"/>
      <c r="Y319" s="450"/>
      <c r="Z319" s="450"/>
      <c r="AA319" s="451"/>
      <c r="AC319" s="450"/>
      <c r="AD319" s="450"/>
      <c r="AE319" s="450"/>
      <c r="AF319" s="450"/>
      <c r="AG319" s="451"/>
      <c r="AI319" s="450"/>
      <c r="AJ319" s="450"/>
      <c r="AK319" s="450"/>
      <c r="AL319" s="452"/>
      <c r="AM319" s="451"/>
      <c r="AO319" s="450"/>
      <c r="AP319" s="450"/>
      <c r="AQ319" s="450"/>
      <c r="AR319" s="450"/>
      <c r="AS319" s="451"/>
    </row>
    <row r="320" spans="1:45" ht="14.4" x14ac:dyDescent="0.3">
      <c r="A320" s="336"/>
      <c r="E320" s="729" t="s">
        <v>1038</v>
      </c>
      <c r="F320" s="730"/>
      <c r="G320" s="730"/>
      <c r="H320" s="731"/>
      <c r="I320" s="732">
        <v>0</v>
      </c>
      <c r="K320" s="450"/>
      <c r="L320" s="450"/>
      <c r="M320" s="450"/>
      <c r="N320" s="450"/>
      <c r="O320" s="451"/>
      <c r="Q320" s="450"/>
      <c r="R320" s="450"/>
      <c r="S320" s="450"/>
      <c r="T320" s="450"/>
      <c r="U320" s="451"/>
      <c r="W320" s="450"/>
      <c r="X320" s="450"/>
      <c r="Y320" s="450"/>
      <c r="Z320" s="450"/>
      <c r="AA320" s="451"/>
      <c r="AC320" s="450"/>
      <c r="AD320" s="450"/>
      <c r="AE320" s="450"/>
      <c r="AF320" s="450"/>
      <c r="AG320" s="451"/>
      <c r="AI320" s="450"/>
      <c r="AJ320" s="450"/>
      <c r="AK320" s="450"/>
      <c r="AL320" s="452"/>
      <c r="AM320" s="451"/>
      <c r="AO320" s="450"/>
      <c r="AP320" s="450"/>
      <c r="AQ320" s="450"/>
      <c r="AR320" s="450"/>
      <c r="AS320" s="451"/>
    </row>
    <row r="321" spans="1:48" ht="14.4" x14ac:dyDescent="0.3">
      <c r="A321" s="336"/>
      <c r="E321" s="729" t="s">
        <v>1039</v>
      </c>
      <c r="F321" s="730"/>
      <c r="G321" s="730"/>
      <c r="H321" s="731"/>
      <c r="I321" s="732">
        <v>0.28299999999999997</v>
      </c>
      <c r="K321" s="450"/>
      <c r="L321" s="450"/>
      <c r="M321" s="450"/>
      <c r="N321" s="450"/>
      <c r="O321" s="451"/>
      <c r="Q321" s="450"/>
      <c r="R321" s="450"/>
      <c r="S321" s="450"/>
      <c r="T321" s="450"/>
      <c r="U321" s="451"/>
      <c r="W321" s="450"/>
      <c r="X321" s="450"/>
      <c r="Y321" s="450"/>
      <c r="Z321" s="450"/>
      <c r="AA321" s="451"/>
      <c r="AC321" s="450"/>
      <c r="AD321" s="450"/>
      <c r="AE321" s="450"/>
      <c r="AF321" s="450"/>
      <c r="AG321" s="451"/>
      <c r="AI321" s="450"/>
      <c r="AJ321" s="450"/>
      <c r="AK321" s="450"/>
      <c r="AL321" s="452"/>
      <c r="AM321" s="451"/>
      <c r="AO321" s="450"/>
      <c r="AP321" s="450"/>
      <c r="AQ321" s="450"/>
      <c r="AR321" s="450"/>
      <c r="AS321" s="451"/>
    </row>
    <row r="322" spans="1:48" ht="14.4" x14ac:dyDescent="0.3">
      <c r="A322" s="336"/>
      <c r="E322" s="729" t="s">
        <v>315</v>
      </c>
      <c r="F322" s="730"/>
      <c r="G322" s="730"/>
      <c r="H322" s="731"/>
      <c r="I322" s="732">
        <v>0.28299999999999997</v>
      </c>
      <c r="K322" s="450"/>
      <c r="L322" s="450"/>
      <c r="M322" s="450"/>
      <c r="N322" s="450"/>
      <c r="O322" s="451"/>
      <c r="Q322" s="450"/>
      <c r="R322" s="450"/>
      <c r="S322" s="450"/>
      <c r="T322" s="450"/>
      <c r="U322" s="451"/>
      <c r="W322" s="450"/>
      <c r="X322" s="450"/>
      <c r="Y322" s="450"/>
      <c r="Z322" s="450"/>
      <c r="AA322" s="451"/>
      <c r="AC322" s="450"/>
      <c r="AD322" s="450"/>
      <c r="AE322" s="450"/>
      <c r="AF322" s="450"/>
      <c r="AG322" s="451"/>
      <c r="AI322" s="450"/>
      <c r="AJ322" s="450"/>
      <c r="AK322" s="450"/>
      <c r="AL322" s="452"/>
      <c r="AM322" s="451"/>
      <c r="AO322" s="450"/>
      <c r="AP322" s="450"/>
      <c r="AQ322" s="450"/>
      <c r="AR322" s="450"/>
      <c r="AS322" s="451"/>
    </row>
    <row r="323" spans="1:48" ht="14.4" x14ac:dyDescent="0.3">
      <c r="A323" s="336"/>
      <c r="E323" s="729" t="s">
        <v>316</v>
      </c>
      <c r="F323" s="730"/>
      <c r="G323" s="730"/>
      <c r="H323" s="731"/>
      <c r="I323" s="732">
        <v>0</v>
      </c>
      <c r="K323" s="450"/>
      <c r="L323" s="450"/>
      <c r="M323" s="450"/>
      <c r="N323" s="450"/>
      <c r="O323" s="451"/>
      <c r="Q323" s="450"/>
      <c r="R323" s="450"/>
      <c r="S323" s="450"/>
      <c r="T323" s="450"/>
      <c r="U323" s="451"/>
      <c r="W323" s="450"/>
      <c r="X323" s="450"/>
      <c r="Y323" s="450"/>
      <c r="Z323" s="450"/>
      <c r="AA323" s="451"/>
      <c r="AC323" s="450"/>
      <c r="AD323" s="450"/>
      <c r="AE323" s="450"/>
      <c r="AF323" s="450"/>
      <c r="AG323" s="451"/>
      <c r="AI323" s="450"/>
      <c r="AJ323" s="450"/>
      <c r="AK323" s="450"/>
      <c r="AL323" s="452"/>
      <c r="AM323" s="451"/>
      <c r="AO323" s="450"/>
      <c r="AP323" s="450"/>
      <c r="AQ323" s="450"/>
      <c r="AR323" s="450"/>
      <c r="AS323" s="451"/>
    </row>
    <row r="324" spans="1:48" ht="14.4" x14ac:dyDescent="0.3">
      <c r="A324" s="336"/>
      <c r="E324" s="729" t="s">
        <v>317</v>
      </c>
      <c r="F324" s="730"/>
      <c r="G324" s="730"/>
      <c r="H324" s="731"/>
      <c r="I324" s="732">
        <v>0.28299999999999997</v>
      </c>
      <c r="K324" s="450"/>
      <c r="L324" s="450"/>
      <c r="M324" s="450"/>
      <c r="N324" s="450"/>
      <c r="O324" s="451"/>
      <c r="Q324" s="450"/>
      <c r="R324" s="450"/>
      <c r="S324" s="450"/>
      <c r="T324" s="450"/>
      <c r="U324" s="451"/>
      <c r="W324" s="450"/>
      <c r="X324" s="450"/>
      <c r="Y324" s="450"/>
      <c r="Z324" s="450"/>
      <c r="AA324" s="451"/>
      <c r="AC324" s="450"/>
      <c r="AD324" s="450"/>
      <c r="AE324" s="450"/>
      <c r="AF324" s="450"/>
      <c r="AG324" s="451"/>
      <c r="AI324" s="450"/>
      <c r="AJ324" s="450"/>
      <c r="AK324" s="450"/>
      <c r="AL324" s="452"/>
      <c r="AM324" s="451"/>
      <c r="AO324" s="450"/>
      <c r="AP324" s="450"/>
      <c r="AQ324" s="450"/>
      <c r="AR324" s="450"/>
      <c r="AS324" s="451"/>
    </row>
    <row r="325" spans="1:48" ht="14.4" x14ac:dyDescent="0.3">
      <c r="A325" s="336"/>
      <c r="E325" s="729" t="s">
        <v>1191</v>
      </c>
      <c r="F325" s="730"/>
      <c r="G325" s="730"/>
      <c r="H325" s="731"/>
      <c r="I325" s="732">
        <v>0.26</v>
      </c>
      <c r="K325" s="450"/>
      <c r="L325" s="450"/>
      <c r="M325" s="450"/>
      <c r="N325" s="450"/>
      <c r="O325" s="451"/>
      <c r="Q325" s="450"/>
      <c r="R325" s="450"/>
      <c r="S325" s="450"/>
      <c r="T325" s="450"/>
      <c r="U325" s="451"/>
      <c r="W325" s="450"/>
      <c r="X325" s="450"/>
      <c r="Y325" s="450"/>
      <c r="Z325" s="450"/>
      <c r="AA325" s="451"/>
      <c r="AC325" s="450"/>
      <c r="AD325" s="450"/>
      <c r="AE325" s="450"/>
      <c r="AF325" s="450"/>
      <c r="AG325" s="451"/>
      <c r="AI325" s="450"/>
      <c r="AJ325" s="450"/>
      <c r="AK325" s="450"/>
      <c r="AL325" s="452"/>
      <c r="AM325" s="451"/>
      <c r="AO325" s="450"/>
      <c r="AP325" s="450"/>
      <c r="AQ325" s="450"/>
      <c r="AR325" s="450"/>
      <c r="AS325" s="451"/>
    </row>
    <row r="326" spans="1:48" ht="14.4" x14ac:dyDescent="0.3">
      <c r="A326" s="336"/>
      <c r="E326" s="729" t="s">
        <v>1040</v>
      </c>
      <c r="F326" s="730"/>
      <c r="G326" s="730"/>
      <c r="H326" s="731"/>
      <c r="I326" s="732">
        <v>0.28299999999999997</v>
      </c>
      <c r="K326" s="450"/>
      <c r="L326" s="450"/>
      <c r="M326" s="450"/>
      <c r="N326" s="450"/>
      <c r="O326" s="451"/>
      <c r="Q326" s="450"/>
      <c r="R326" s="450"/>
      <c r="S326" s="450"/>
      <c r="T326" s="450"/>
      <c r="U326" s="451"/>
      <c r="W326" s="450"/>
      <c r="X326" s="450"/>
      <c r="Y326" s="450"/>
      <c r="Z326" s="450"/>
      <c r="AA326" s="451"/>
      <c r="AC326" s="450"/>
      <c r="AD326" s="450"/>
      <c r="AE326" s="450"/>
      <c r="AF326" s="450"/>
      <c r="AG326" s="451"/>
      <c r="AI326" s="450"/>
      <c r="AJ326" s="450"/>
      <c r="AK326" s="450"/>
      <c r="AL326" s="452"/>
      <c r="AM326" s="451"/>
      <c r="AO326" s="450"/>
      <c r="AP326" s="450"/>
      <c r="AQ326" s="450"/>
      <c r="AR326" s="450"/>
      <c r="AS326" s="451"/>
    </row>
    <row r="327" spans="1:48" ht="14.4" x14ac:dyDescent="0.3">
      <c r="A327" s="336"/>
      <c r="E327" s="729" t="s">
        <v>318</v>
      </c>
      <c r="F327" s="730"/>
      <c r="G327" s="730"/>
      <c r="H327" s="731"/>
      <c r="I327" s="732">
        <v>7.0999999999999994E-2</v>
      </c>
      <c r="K327" s="450"/>
      <c r="L327" s="450"/>
      <c r="M327" s="450"/>
      <c r="N327" s="450"/>
      <c r="O327" s="451"/>
      <c r="Q327" s="450"/>
      <c r="R327" s="450"/>
      <c r="S327" s="450"/>
      <c r="T327" s="450"/>
      <c r="U327" s="451"/>
      <c r="W327" s="450"/>
      <c r="X327" s="450"/>
      <c r="Y327" s="450"/>
      <c r="Z327" s="450"/>
      <c r="AA327" s="451"/>
      <c r="AC327" s="450"/>
      <c r="AD327" s="450"/>
      <c r="AE327" s="450"/>
      <c r="AF327" s="450"/>
      <c r="AG327" s="451"/>
      <c r="AI327" s="450"/>
      <c r="AJ327" s="450"/>
      <c r="AK327" s="450"/>
      <c r="AL327" s="452"/>
      <c r="AM327" s="451"/>
      <c r="AO327" s="450"/>
      <c r="AP327" s="450"/>
      <c r="AQ327" s="450"/>
      <c r="AR327" s="450"/>
      <c r="AS327" s="451"/>
    </row>
    <row r="328" spans="1:48" ht="14.4" x14ac:dyDescent="0.3">
      <c r="A328" s="336"/>
      <c r="E328" s="729" t="s">
        <v>1192</v>
      </c>
      <c r="F328" s="730"/>
      <c r="G328" s="730"/>
      <c r="H328" s="731"/>
      <c r="I328" s="732">
        <v>0</v>
      </c>
      <c r="K328" s="450"/>
      <c r="L328" s="450"/>
      <c r="M328" s="450"/>
      <c r="N328" s="450"/>
      <c r="O328" s="451"/>
      <c r="Q328" s="450"/>
      <c r="R328" s="450"/>
      <c r="S328" s="450"/>
      <c r="T328" s="450"/>
      <c r="U328" s="451"/>
      <c r="W328" s="450"/>
      <c r="X328" s="450"/>
      <c r="Y328" s="450"/>
      <c r="Z328" s="450"/>
      <c r="AA328" s="451"/>
      <c r="AC328" s="450"/>
      <c r="AD328" s="450"/>
      <c r="AE328" s="450"/>
      <c r="AF328" s="450"/>
      <c r="AG328" s="451"/>
      <c r="AI328" s="450"/>
      <c r="AJ328" s="450"/>
      <c r="AK328" s="450"/>
      <c r="AL328" s="452"/>
      <c r="AM328" s="451"/>
      <c r="AO328" s="450"/>
      <c r="AP328" s="450"/>
      <c r="AQ328" s="450"/>
      <c r="AR328" s="450"/>
      <c r="AS328" s="451"/>
    </row>
    <row r="329" spans="1:48" ht="14.4" x14ac:dyDescent="0.3">
      <c r="A329" s="336"/>
      <c r="E329" s="729" t="s">
        <v>319</v>
      </c>
      <c r="F329" s="730"/>
      <c r="G329" s="730"/>
      <c r="H329" s="731"/>
      <c r="I329" s="732">
        <v>0.28299999999999997</v>
      </c>
      <c r="K329" s="450"/>
      <c r="L329" s="450"/>
      <c r="M329" s="450"/>
      <c r="N329" s="450"/>
      <c r="O329" s="451"/>
      <c r="Q329" s="450"/>
      <c r="R329" s="450"/>
      <c r="S329" s="450"/>
      <c r="T329" s="450"/>
      <c r="U329" s="451"/>
      <c r="W329" s="450"/>
      <c r="X329" s="450"/>
      <c r="Y329" s="450"/>
      <c r="Z329" s="450"/>
      <c r="AA329" s="451"/>
      <c r="AC329" s="450"/>
      <c r="AD329" s="450"/>
      <c r="AE329" s="450"/>
      <c r="AF329" s="450"/>
      <c r="AG329" s="451"/>
      <c r="AI329" s="450"/>
      <c r="AJ329" s="450"/>
      <c r="AK329" s="450"/>
      <c r="AL329" s="452"/>
      <c r="AM329" s="451"/>
      <c r="AO329" s="450"/>
      <c r="AP329" s="450"/>
      <c r="AQ329" s="450"/>
      <c r="AR329" s="450"/>
      <c r="AS329" s="451"/>
    </row>
    <row r="330" spans="1:48" ht="14.4" x14ac:dyDescent="0.3">
      <c r="A330" s="336"/>
      <c r="E330" s="729" t="s">
        <v>1193</v>
      </c>
      <c r="F330" s="730"/>
      <c r="G330" s="730"/>
      <c r="H330" s="731"/>
      <c r="I330" s="732">
        <v>0.26800000000000002</v>
      </c>
      <c r="K330" s="450"/>
      <c r="L330" s="450"/>
      <c r="M330" s="450"/>
      <c r="N330" s="450"/>
      <c r="O330" s="451"/>
      <c r="Q330" s="450"/>
      <c r="R330" s="450"/>
      <c r="S330" s="450"/>
      <c r="T330" s="450"/>
      <c r="U330" s="451"/>
      <c r="W330" s="450"/>
      <c r="X330" s="450"/>
      <c r="Y330" s="450"/>
      <c r="Z330" s="450"/>
      <c r="AA330" s="451"/>
      <c r="AC330" s="450"/>
      <c r="AD330" s="450"/>
      <c r="AE330" s="450"/>
      <c r="AF330" s="450"/>
      <c r="AG330" s="451"/>
      <c r="AI330" s="450"/>
      <c r="AJ330" s="450"/>
      <c r="AK330" s="450"/>
      <c r="AL330" s="452"/>
      <c r="AM330" s="451"/>
      <c r="AO330" s="450"/>
      <c r="AP330" s="450"/>
      <c r="AQ330" s="450"/>
      <c r="AR330" s="450"/>
      <c r="AS330" s="451"/>
    </row>
    <row r="331" spans="1:48" ht="14.4" x14ac:dyDescent="0.3">
      <c r="A331" s="336"/>
      <c r="E331" s="729" t="s">
        <v>320</v>
      </c>
      <c r="F331" s="730"/>
      <c r="G331" s="730"/>
      <c r="H331" s="731"/>
      <c r="I331" s="732">
        <v>0.19600000000000001</v>
      </c>
      <c r="K331" s="450"/>
      <c r="L331" s="450"/>
      <c r="M331" s="450"/>
      <c r="N331" s="450"/>
      <c r="O331" s="451"/>
      <c r="Q331" s="450"/>
      <c r="R331" s="450"/>
      <c r="S331" s="450"/>
      <c r="T331" s="450"/>
      <c r="U331" s="451"/>
      <c r="W331" s="450"/>
      <c r="X331" s="450"/>
      <c r="Y331" s="450"/>
      <c r="Z331" s="450"/>
      <c r="AA331" s="451"/>
      <c r="AC331" s="450"/>
      <c r="AD331" s="450"/>
      <c r="AE331" s="450"/>
      <c r="AF331" s="450"/>
      <c r="AG331" s="451"/>
      <c r="AI331" s="450"/>
      <c r="AJ331" s="450"/>
      <c r="AK331" s="450"/>
      <c r="AL331" s="452"/>
      <c r="AM331" s="451"/>
      <c r="AO331" s="450"/>
      <c r="AP331" s="450"/>
      <c r="AQ331" s="450"/>
      <c r="AR331" s="450"/>
      <c r="AS331" s="451"/>
    </row>
    <row r="332" spans="1:48" ht="14.4" x14ac:dyDescent="0.3">
      <c r="A332" s="336"/>
      <c r="E332" s="534" t="s">
        <v>408</v>
      </c>
      <c r="F332" s="420"/>
      <c r="K332" s="450"/>
      <c r="L332" s="450"/>
      <c r="M332" s="450"/>
      <c r="N332" s="450"/>
      <c r="O332" s="451"/>
      <c r="Q332" s="450"/>
      <c r="R332" s="450"/>
      <c r="S332" s="450"/>
      <c r="T332" s="450"/>
      <c r="U332" s="451"/>
      <c r="W332" s="450"/>
      <c r="X332" s="450"/>
      <c r="Y332" s="450"/>
      <c r="Z332" s="450"/>
      <c r="AA332" s="451"/>
      <c r="AC332" s="450"/>
      <c r="AD332" s="450"/>
      <c r="AE332" s="450"/>
      <c r="AF332" s="450"/>
      <c r="AG332" s="451"/>
      <c r="AI332" s="450"/>
      <c r="AJ332" s="450"/>
      <c r="AK332" s="450"/>
      <c r="AL332" s="452"/>
      <c r="AM332" s="451"/>
      <c r="AO332" s="450"/>
      <c r="AP332" s="450"/>
      <c r="AQ332" s="450"/>
      <c r="AR332" s="450"/>
      <c r="AS332" s="451"/>
    </row>
    <row r="333" spans="1:48" ht="14.4" x14ac:dyDescent="0.3">
      <c r="A333" s="336"/>
      <c r="E333" s="534"/>
      <c r="F333" s="420"/>
      <c r="K333" s="450"/>
      <c r="L333" s="450"/>
      <c r="M333" s="450"/>
      <c r="N333" s="450"/>
      <c r="O333" s="451"/>
      <c r="Q333" s="450"/>
      <c r="R333" s="450"/>
      <c r="S333" s="450"/>
      <c r="T333" s="450"/>
      <c r="U333" s="451"/>
      <c r="W333" s="450"/>
      <c r="X333" s="450"/>
      <c r="Y333" s="450"/>
      <c r="Z333" s="450"/>
      <c r="AA333" s="451"/>
      <c r="AC333" s="450"/>
      <c r="AD333" s="450"/>
      <c r="AE333" s="450"/>
      <c r="AF333" s="450"/>
      <c r="AG333" s="451"/>
      <c r="AI333" s="450"/>
      <c r="AJ333" s="450"/>
      <c r="AK333" s="450"/>
      <c r="AL333" s="452"/>
      <c r="AM333" s="451"/>
      <c r="AO333" s="450"/>
      <c r="AP333" s="450"/>
      <c r="AQ333" s="450"/>
      <c r="AR333" s="450"/>
      <c r="AS333" s="451"/>
    </row>
    <row r="334" spans="1:48" ht="14.4" x14ac:dyDescent="0.3">
      <c r="A334" s="336"/>
      <c r="E334" s="439"/>
      <c r="F334" s="420"/>
      <c r="K334" s="450"/>
      <c r="L334" s="450"/>
      <c r="M334" s="450"/>
      <c r="N334" s="450"/>
      <c r="O334" s="451"/>
      <c r="Q334" s="450"/>
      <c r="R334" s="450"/>
      <c r="S334" s="450"/>
      <c r="T334" s="450"/>
      <c r="U334" s="451"/>
      <c r="W334" s="450"/>
      <c r="X334" s="450"/>
      <c r="Y334" s="450"/>
      <c r="Z334" s="450"/>
      <c r="AA334" s="451"/>
      <c r="AC334" s="450"/>
      <c r="AD334" s="450"/>
      <c r="AE334" s="450"/>
      <c r="AF334" s="450"/>
      <c r="AG334" s="451"/>
      <c r="AI334" s="450"/>
      <c r="AJ334" s="450"/>
      <c r="AK334" s="450"/>
      <c r="AL334" s="452"/>
      <c r="AM334" s="451"/>
      <c r="AO334" s="450"/>
      <c r="AP334" s="450"/>
      <c r="AQ334" s="450"/>
      <c r="AR334" s="450"/>
      <c r="AS334" s="451"/>
    </row>
    <row r="335" spans="1:48" ht="14.4" x14ac:dyDescent="0.3">
      <c r="A335" s="336"/>
      <c r="F335" s="420"/>
      <c r="G335" s="420"/>
      <c r="H335" s="420"/>
      <c r="I335" s="420"/>
      <c r="K335" s="450"/>
      <c r="L335" s="450"/>
      <c r="M335" s="450"/>
      <c r="N335" s="450"/>
      <c r="O335" s="451"/>
      <c r="Q335" s="450"/>
      <c r="R335" s="450"/>
      <c r="S335" s="450"/>
      <c r="T335" s="450"/>
      <c r="U335" s="451"/>
      <c r="W335" s="450"/>
      <c r="X335" s="450"/>
      <c r="Y335" s="450"/>
      <c r="Z335" s="450"/>
      <c r="AA335" s="451"/>
      <c r="AC335" s="450"/>
      <c r="AD335" s="450"/>
      <c r="AE335" s="450"/>
      <c r="AF335" s="450"/>
      <c r="AG335" s="451"/>
      <c r="AI335" s="450"/>
      <c r="AJ335" s="450"/>
      <c r="AK335" s="450"/>
      <c r="AL335" s="452"/>
      <c r="AM335" s="451"/>
      <c r="AO335" s="450"/>
      <c r="AP335" s="450"/>
      <c r="AQ335" s="450"/>
      <c r="AR335" s="450"/>
      <c r="AS335" s="451"/>
    </row>
    <row r="336" spans="1:48" s="396" customFormat="1" ht="16.2" customHeight="1" x14ac:dyDescent="0.3">
      <c r="A336" s="336"/>
      <c r="B336" s="441"/>
      <c r="C336" s="420"/>
      <c r="D336" s="341" t="s">
        <v>954</v>
      </c>
      <c r="E336" s="341"/>
      <c r="F336" s="341"/>
      <c r="G336" s="341"/>
      <c r="H336" s="341"/>
      <c r="I336" s="341"/>
      <c r="J336" s="341"/>
      <c r="K336" s="341"/>
      <c r="L336" s="341"/>
      <c r="M336" s="341"/>
      <c r="N336" s="341"/>
      <c r="O336" s="341"/>
      <c r="P336" s="341"/>
      <c r="Q336" s="341"/>
      <c r="R336" s="341"/>
      <c r="S336" s="341"/>
      <c r="T336" s="341"/>
      <c r="U336" s="341"/>
      <c r="V336" s="341"/>
      <c r="W336" s="343"/>
      <c r="X336" s="343"/>
      <c r="Y336" s="343"/>
      <c r="Z336" s="343"/>
      <c r="AA336" s="343"/>
      <c r="AB336" s="343"/>
      <c r="AC336" s="343"/>
      <c r="AD336" s="343"/>
      <c r="AE336" s="343"/>
      <c r="AF336" s="343"/>
      <c r="AG336" s="343"/>
      <c r="AH336" s="343"/>
      <c r="AI336" s="343"/>
      <c r="AJ336" s="343"/>
      <c r="AK336" s="343"/>
      <c r="AL336" s="343"/>
      <c r="AM336" s="343"/>
      <c r="AN336" s="343"/>
      <c r="AO336" s="343"/>
      <c r="AP336" s="343"/>
      <c r="AQ336" s="343"/>
      <c r="AR336" s="343"/>
      <c r="AS336" s="343"/>
      <c r="AT336" s="343"/>
      <c r="AU336" s="343"/>
      <c r="AV336" s="343"/>
    </row>
    <row r="337" spans="1:45" ht="14.4" x14ac:dyDescent="0.3">
      <c r="A337" s="336"/>
      <c r="K337" s="450"/>
      <c r="L337" s="450"/>
      <c r="M337" s="450"/>
      <c r="N337" s="450"/>
      <c r="O337" s="451"/>
      <c r="Q337" s="450"/>
      <c r="R337" s="450"/>
      <c r="S337" s="450"/>
      <c r="T337" s="450"/>
      <c r="U337" s="451"/>
      <c r="W337" s="450"/>
      <c r="X337" s="450"/>
      <c r="Y337" s="450"/>
      <c r="Z337" s="450"/>
      <c r="AA337" s="451"/>
      <c r="AC337" s="450"/>
      <c r="AD337" s="450"/>
      <c r="AE337" s="450"/>
      <c r="AF337" s="450"/>
      <c r="AG337" s="451"/>
      <c r="AI337" s="450"/>
      <c r="AJ337" s="450"/>
      <c r="AK337" s="450"/>
      <c r="AL337" s="452"/>
      <c r="AM337" s="451"/>
      <c r="AO337" s="450"/>
      <c r="AP337" s="450"/>
      <c r="AQ337" s="450"/>
      <c r="AR337" s="450"/>
      <c r="AS337" s="451"/>
    </row>
    <row r="338" spans="1:45" ht="15.6" x14ac:dyDescent="0.3">
      <c r="A338" s="336"/>
      <c r="E338" s="421" t="s">
        <v>955</v>
      </c>
      <c r="K338" s="450"/>
      <c r="L338" s="450"/>
      <c r="M338" s="450"/>
      <c r="N338" s="450"/>
      <c r="O338" s="451"/>
      <c r="Q338" s="450"/>
      <c r="R338" s="450"/>
      <c r="S338" s="450"/>
      <c r="T338" s="450"/>
      <c r="U338" s="451"/>
      <c r="W338" s="450"/>
      <c r="X338" s="450"/>
      <c r="Y338" s="450"/>
      <c r="Z338" s="450"/>
      <c r="AA338" s="451"/>
      <c r="AC338" s="450"/>
      <c r="AD338" s="450"/>
      <c r="AE338" s="450"/>
      <c r="AF338" s="450"/>
      <c r="AG338" s="451"/>
      <c r="AI338" s="450"/>
      <c r="AJ338" s="450"/>
      <c r="AK338" s="450"/>
      <c r="AL338" s="452"/>
      <c r="AM338" s="451"/>
      <c r="AO338" s="450"/>
      <c r="AP338" s="450"/>
      <c r="AQ338" s="450"/>
      <c r="AR338" s="450"/>
      <c r="AS338" s="451"/>
    </row>
    <row r="339" spans="1:45" ht="14.4" x14ac:dyDescent="0.3">
      <c r="A339" s="336"/>
      <c r="G339" s="906">
        <v>2023</v>
      </c>
      <c r="H339" s="907"/>
      <c r="I339" s="907"/>
      <c r="J339" s="908"/>
      <c r="K339" s="450"/>
      <c r="L339" s="450"/>
      <c r="M339" s="450"/>
      <c r="N339" s="450"/>
      <c r="O339" s="451"/>
      <c r="Q339" s="450"/>
      <c r="R339" s="450"/>
      <c r="S339" s="450"/>
      <c r="T339" s="450"/>
      <c r="U339" s="451"/>
      <c r="W339" s="450"/>
      <c r="X339" s="450"/>
      <c r="Y339" s="450"/>
      <c r="Z339" s="450"/>
      <c r="AA339" s="451"/>
      <c r="AC339" s="450"/>
      <c r="AD339" s="450"/>
      <c r="AE339" s="450"/>
      <c r="AF339" s="450"/>
      <c r="AG339" s="451"/>
      <c r="AI339" s="450"/>
      <c r="AJ339" s="450"/>
      <c r="AK339" s="450"/>
      <c r="AL339" s="452"/>
      <c r="AM339" s="451"/>
      <c r="AO339" s="450"/>
      <c r="AP339" s="450"/>
      <c r="AQ339" s="450"/>
      <c r="AR339" s="450"/>
      <c r="AS339" s="451"/>
    </row>
    <row r="340" spans="1:45" s="519" customFormat="1" ht="32.4" customHeight="1" x14ac:dyDescent="0.3">
      <c r="A340" s="514"/>
      <c r="B340" s="515"/>
      <c r="C340" s="516"/>
      <c r="D340" s="516"/>
      <c r="E340" s="535" t="s">
        <v>460</v>
      </c>
      <c r="F340" s="535" t="s">
        <v>456</v>
      </c>
      <c r="G340" s="535" t="s">
        <v>132</v>
      </c>
      <c r="H340" s="535" t="s">
        <v>543</v>
      </c>
      <c r="I340" s="535" t="s">
        <v>544</v>
      </c>
      <c r="J340" s="535" t="s">
        <v>132</v>
      </c>
      <c r="K340" s="517"/>
      <c r="L340" s="517"/>
      <c r="M340" s="517"/>
      <c r="N340" s="518"/>
      <c r="P340" s="517"/>
      <c r="Q340" s="517"/>
      <c r="R340" s="517"/>
      <c r="S340" s="517"/>
      <c r="T340" s="518"/>
      <c r="V340" s="517"/>
      <c r="W340" s="517"/>
      <c r="X340" s="517"/>
      <c r="Y340" s="517"/>
      <c r="Z340" s="518"/>
      <c r="AB340" s="517"/>
      <c r="AC340" s="517"/>
      <c r="AD340" s="517"/>
      <c r="AE340" s="517"/>
      <c r="AF340" s="518"/>
      <c r="AH340" s="517"/>
      <c r="AI340" s="517"/>
      <c r="AJ340" s="517"/>
      <c r="AK340" s="520"/>
      <c r="AL340" s="518"/>
      <c r="AN340" s="517"/>
      <c r="AO340" s="517"/>
      <c r="AP340" s="517"/>
      <c r="AQ340" s="517"/>
      <c r="AR340" s="518"/>
    </row>
    <row r="341" spans="1:45" ht="15" x14ac:dyDescent="0.3">
      <c r="A341" s="336"/>
      <c r="E341" s="912" t="s">
        <v>623</v>
      </c>
      <c r="F341" s="536" t="s">
        <v>461</v>
      </c>
      <c r="G341" s="537" t="s">
        <v>578</v>
      </c>
      <c r="H341" s="538">
        <f>7.75137999035571/1000</f>
        <v>7.7513799903557107E-3</v>
      </c>
      <c r="I341" s="538">
        <f>3.19491172324161/1000</f>
        <v>3.1949117232416102E-3</v>
      </c>
      <c r="J341" s="539" t="s">
        <v>959</v>
      </c>
      <c r="K341" s="450"/>
      <c r="L341" s="450"/>
      <c r="M341" s="450"/>
      <c r="N341" s="451"/>
      <c r="P341" s="450"/>
      <c r="Q341" s="450"/>
      <c r="R341" s="450"/>
      <c r="S341" s="450"/>
      <c r="T341" s="451"/>
      <c r="V341" s="450"/>
      <c r="W341" s="450"/>
      <c r="X341" s="450"/>
      <c r="Y341" s="450"/>
      <c r="Z341" s="451"/>
      <c r="AB341" s="450"/>
      <c r="AC341" s="450"/>
      <c r="AD341" s="450"/>
      <c r="AE341" s="450"/>
      <c r="AF341" s="451"/>
      <c r="AH341" s="450"/>
      <c r="AI341" s="450"/>
      <c r="AJ341" s="450"/>
      <c r="AK341" s="452"/>
      <c r="AL341" s="451"/>
      <c r="AN341" s="450"/>
      <c r="AO341" s="450"/>
      <c r="AP341" s="450"/>
      <c r="AQ341" s="450"/>
      <c r="AR341" s="451"/>
    </row>
    <row r="342" spans="1:45" ht="15" x14ac:dyDescent="0.3">
      <c r="A342" s="336"/>
      <c r="E342" s="912"/>
      <c r="F342" s="536" t="s">
        <v>462</v>
      </c>
      <c r="G342" s="537" t="s">
        <v>578</v>
      </c>
      <c r="H342" s="538">
        <f>27/1000</f>
        <v>2.7E-2</v>
      </c>
      <c r="I342" s="538" t="s">
        <v>31</v>
      </c>
      <c r="J342" s="539" t="s">
        <v>959</v>
      </c>
      <c r="K342" s="450"/>
      <c r="L342" s="450"/>
      <c r="M342" s="450"/>
      <c r="N342" s="451"/>
      <c r="P342" s="450"/>
      <c r="Q342" s="450"/>
      <c r="R342" s="450"/>
      <c r="S342" s="450"/>
      <c r="T342" s="451"/>
      <c r="V342" s="450"/>
      <c r="W342" s="450"/>
      <c r="X342" s="450"/>
      <c r="Y342" s="450"/>
      <c r="Z342" s="451"/>
      <c r="AB342" s="450"/>
      <c r="AC342" s="450"/>
      <c r="AD342" s="450"/>
      <c r="AE342" s="450"/>
      <c r="AF342" s="451"/>
      <c r="AH342" s="450"/>
      <c r="AI342" s="450"/>
      <c r="AJ342" s="450"/>
      <c r="AK342" s="452"/>
      <c r="AL342" s="451"/>
      <c r="AN342" s="450"/>
      <c r="AO342" s="450"/>
      <c r="AP342" s="450"/>
      <c r="AQ342" s="450"/>
      <c r="AR342" s="451"/>
    </row>
    <row r="343" spans="1:45" ht="15" x14ac:dyDescent="0.3">
      <c r="A343" s="336"/>
      <c r="E343" s="912"/>
      <c r="F343" s="536" t="s">
        <v>463</v>
      </c>
      <c r="G343" s="537" t="s">
        <v>578</v>
      </c>
      <c r="H343" s="538">
        <f>39.212491828578/1000</f>
        <v>3.9212491828578E-2</v>
      </c>
      <c r="I343" s="538">
        <f>28.6549117232416/1000</f>
        <v>2.86549117232416E-2</v>
      </c>
      <c r="J343" s="539" t="s">
        <v>959</v>
      </c>
      <c r="K343" s="450"/>
      <c r="L343" s="450"/>
      <c r="M343" s="450"/>
      <c r="N343" s="451"/>
      <c r="P343" s="450"/>
      <c r="Q343" s="450"/>
      <c r="R343" s="450"/>
      <c r="S343" s="450"/>
      <c r="T343" s="451"/>
      <c r="V343" s="450"/>
      <c r="W343" s="450"/>
      <c r="X343" s="450"/>
      <c r="Y343" s="450"/>
      <c r="Z343" s="451"/>
      <c r="AB343" s="450"/>
      <c r="AC343" s="450"/>
      <c r="AD343" s="450"/>
      <c r="AE343" s="450"/>
      <c r="AF343" s="451"/>
      <c r="AH343" s="450"/>
      <c r="AI343" s="450"/>
      <c r="AJ343" s="450"/>
      <c r="AK343" s="452"/>
      <c r="AL343" s="451"/>
      <c r="AN343" s="439"/>
      <c r="AO343" s="427"/>
      <c r="AP343" s="427"/>
      <c r="AQ343" s="427"/>
    </row>
    <row r="344" spans="1:45" ht="15" x14ac:dyDescent="0.3">
      <c r="A344" s="336"/>
      <c r="E344" s="912"/>
      <c r="F344" s="536" t="s">
        <v>464</v>
      </c>
      <c r="G344" s="537" t="s">
        <v>578</v>
      </c>
      <c r="H344" s="538">
        <f>241.751379990356/1000</f>
        <v>0.24175137999035601</v>
      </c>
      <c r="I344" s="538" t="s">
        <v>31</v>
      </c>
      <c r="J344" s="539" t="s">
        <v>959</v>
      </c>
      <c r="K344" s="450"/>
      <c r="L344" s="450"/>
      <c r="M344" s="450"/>
      <c r="N344" s="451"/>
      <c r="P344" s="450"/>
      <c r="Q344" s="450"/>
      <c r="R344" s="450"/>
      <c r="S344" s="450"/>
      <c r="T344" s="451"/>
      <c r="V344" s="450"/>
      <c r="W344" s="450"/>
      <c r="X344" s="450"/>
      <c r="Y344" s="450"/>
      <c r="Z344" s="451"/>
      <c r="AB344" s="450"/>
      <c r="AC344" s="450"/>
      <c r="AD344" s="450"/>
      <c r="AE344" s="450"/>
      <c r="AF344" s="451"/>
      <c r="AH344" s="450"/>
      <c r="AI344" s="450"/>
      <c r="AJ344" s="450"/>
      <c r="AK344" s="452"/>
      <c r="AL344" s="451"/>
    </row>
    <row r="345" spans="1:45" ht="15" x14ac:dyDescent="0.3">
      <c r="A345" s="336"/>
      <c r="E345" s="912"/>
      <c r="F345" s="536" t="s">
        <v>465</v>
      </c>
      <c r="G345" s="537" t="s">
        <v>578</v>
      </c>
      <c r="H345" s="538">
        <f>131.751379990356/1000</f>
        <v>0.13175137999035602</v>
      </c>
      <c r="I345" s="538">
        <f>3.19491172324161/1000</f>
        <v>3.1949117232416102E-3</v>
      </c>
      <c r="J345" s="539" t="s">
        <v>959</v>
      </c>
      <c r="K345" s="450"/>
      <c r="L345" s="450"/>
      <c r="M345" s="450"/>
      <c r="N345" s="451"/>
      <c r="P345" s="450"/>
      <c r="Q345" s="450"/>
      <c r="R345" s="450"/>
      <c r="S345" s="450"/>
      <c r="T345" s="451"/>
      <c r="V345" s="450"/>
      <c r="W345" s="450"/>
      <c r="X345" s="450"/>
      <c r="Y345" s="450"/>
      <c r="Z345" s="451"/>
      <c r="AB345" s="450"/>
      <c r="AC345" s="450"/>
      <c r="AD345" s="450"/>
      <c r="AE345" s="450"/>
      <c r="AF345" s="451"/>
      <c r="AH345" s="439"/>
      <c r="AI345" s="439"/>
    </row>
    <row r="346" spans="1:45" ht="15" x14ac:dyDescent="0.3">
      <c r="A346" s="336"/>
      <c r="E346" s="912"/>
      <c r="F346" s="536" t="s">
        <v>466</v>
      </c>
      <c r="G346" s="537" t="s">
        <v>578</v>
      </c>
      <c r="H346" s="538">
        <f>1861.75137999036/1000</f>
        <v>1.86175137999036</v>
      </c>
      <c r="I346" s="538">
        <f>1852.08125316178/1000</f>
        <v>1.8520812531617801</v>
      </c>
      <c r="J346" s="539" t="s">
        <v>959</v>
      </c>
      <c r="K346" s="450"/>
      <c r="L346" s="450"/>
      <c r="M346" s="450"/>
      <c r="N346" s="451"/>
      <c r="P346" s="450"/>
      <c r="Q346" s="450"/>
      <c r="R346" s="450"/>
      <c r="S346" s="450"/>
      <c r="T346" s="451"/>
      <c r="V346" s="450"/>
      <c r="W346" s="450"/>
      <c r="X346" s="450"/>
      <c r="Y346" s="450"/>
      <c r="Z346" s="451"/>
      <c r="AB346" s="450"/>
      <c r="AC346" s="450"/>
      <c r="AD346" s="450"/>
      <c r="AE346" s="450"/>
      <c r="AF346" s="451"/>
    </row>
    <row r="347" spans="1:45" ht="15" x14ac:dyDescent="0.3">
      <c r="A347" s="336"/>
      <c r="E347" s="912"/>
      <c r="F347" s="536" t="s">
        <v>467</v>
      </c>
      <c r="G347" s="537" t="s">
        <v>578</v>
      </c>
      <c r="H347" s="538">
        <f>4005.137774724/1000</f>
        <v>4.005137774724</v>
      </c>
      <c r="I347" s="538">
        <f>1558.94893966345/1000</f>
        <v>1.5589489396634499</v>
      </c>
      <c r="J347" s="539" t="s">
        <v>959</v>
      </c>
      <c r="K347" s="450"/>
      <c r="L347" s="450"/>
      <c r="M347" s="450"/>
      <c r="N347" s="451"/>
      <c r="P347" s="450"/>
      <c r="Q347" s="450"/>
      <c r="R347" s="450"/>
      <c r="S347" s="450"/>
      <c r="T347" s="451"/>
      <c r="V347" s="450"/>
      <c r="W347" s="450"/>
      <c r="X347" s="450"/>
      <c r="Y347" s="450"/>
      <c r="Z347" s="451"/>
      <c r="AB347" s="450"/>
      <c r="AC347" s="450"/>
      <c r="AD347" s="450"/>
      <c r="AE347" s="450"/>
      <c r="AF347" s="451"/>
    </row>
    <row r="348" spans="1:45" ht="15" x14ac:dyDescent="0.3">
      <c r="A348" s="336"/>
      <c r="E348" s="912"/>
      <c r="F348" s="536" t="s">
        <v>468</v>
      </c>
      <c r="G348" s="537" t="s">
        <v>578</v>
      </c>
      <c r="H348" s="538" t="s">
        <v>31</v>
      </c>
      <c r="I348" s="538">
        <f>0.984911723241611/1000</f>
        <v>9.8491172324161112E-4</v>
      </c>
      <c r="J348" s="539" t="s">
        <v>959</v>
      </c>
      <c r="K348" s="450"/>
      <c r="L348" s="450"/>
      <c r="M348" s="450"/>
      <c r="N348" s="451"/>
      <c r="P348" s="450"/>
      <c r="Q348" s="450"/>
      <c r="R348" s="450"/>
      <c r="S348" s="450"/>
      <c r="T348" s="451"/>
      <c r="V348" s="450"/>
      <c r="W348" s="450"/>
      <c r="X348" s="450"/>
      <c r="Y348" s="450"/>
      <c r="Z348" s="451"/>
      <c r="AB348" s="450"/>
      <c r="AC348" s="450"/>
      <c r="AD348" s="450"/>
      <c r="AE348" s="450"/>
      <c r="AF348" s="451"/>
    </row>
    <row r="349" spans="1:45" ht="15" x14ac:dyDescent="0.3">
      <c r="A349" s="336"/>
      <c r="E349" s="912"/>
      <c r="F349" s="536" t="s">
        <v>469</v>
      </c>
      <c r="G349" s="537" t="s">
        <v>578</v>
      </c>
      <c r="H349" s="538">
        <f>1401/1000</f>
        <v>1.401</v>
      </c>
      <c r="I349" s="538">
        <f>676/1000</f>
        <v>0.67600000000000005</v>
      </c>
      <c r="J349" s="539" t="s">
        <v>959</v>
      </c>
      <c r="K349" s="450"/>
      <c r="L349" s="450"/>
      <c r="M349" s="450"/>
      <c r="N349" s="451"/>
      <c r="P349" s="450"/>
      <c r="Q349" s="450"/>
      <c r="R349" s="450"/>
      <c r="S349" s="450"/>
      <c r="T349" s="451"/>
      <c r="V349" s="450"/>
      <c r="W349" s="450"/>
      <c r="X349" s="450"/>
      <c r="Y349" s="450"/>
      <c r="Z349" s="451"/>
      <c r="AB349" s="450"/>
      <c r="AC349" s="450"/>
      <c r="AD349" s="450"/>
      <c r="AE349" s="450"/>
      <c r="AF349" s="451"/>
    </row>
    <row r="350" spans="1:45" ht="15" x14ac:dyDescent="0.3">
      <c r="A350" s="336"/>
      <c r="E350" s="912"/>
      <c r="F350" s="536" t="s">
        <v>470</v>
      </c>
      <c r="G350" s="537" t="s">
        <v>578</v>
      </c>
      <c r="H350" s="538">
        <f>120.05/1000</f>
        <v>0.12005</v>
      </c>
      <c r="I350" s="538">
        <f>32.17/1000</f>
        <v>3.2170000000000004E-2</v>
      </c>
      <c r="J350" s="539" t="s">
        <v>959</v>
      </c>
      <c r="K350" s="450"/>
      <c r="L350" s="450"/>
      <c r="M350" s="450"/>
      <c r="N350" s="451"/>
      <c r="P350" s="450"/>
      <c r="Q350" s="450"/>
      <c r="R350" s="450"/>
      <c r="S350" s="450"/>
      <c r="T350" s="451"/>
      <c r="V350" s="450"/>
      <c r="W350" s="450"/>
      <c r="X350" s="450"/>
      <c r="Y350" s="450"/>
      <c r="Z350" s="451"/>
      <c r="AB350" s="450"/>
      <c r="AC350" s="450"/>
      <c r="AD350" s="450"/>
      <c r="AE350" s="450"/>
      <c r="AF350" s="451"/>
    </row>
    <row r="351" spans="1:45" ht="15" x14ac:dyDescent="0.3">
      <c r="A351" s="336"/>
      <c r="E351" s="912"/>
      <c r="F351" s="536" t="s">
        <v>471</v>
      </c>
      <c r="G351" s="537" t="s">
        <v>578</v>
      </c>
      <c r="H351" s="538">
        <f>3335.57189971429/1000</f>
        <v>3.33557189971429</v>
      </c>
      <c r="I351" s="538" t="s">
        <v>31</v>
      </c>
      <c r="J351" s="539" t="s">
        <v>959</v>
      </c>
      <c r="K351" s="450"/>
      <c r="L351" s="450"/>
      <c r="M351" s="450"/>
      <c r="N351" s="451"/>
      <c r="P351" s="450"/>
      <c r="Q351" s="450"/>
      <c r="R351" s="450"/>
      <c r="S351" s="450"/>
      <c r="T351" s="451"/>
      <c r="V351" s="450"/>
      <c r="W351" s="450"/>
      <c r="X351" s="450"/>
      <c r="Y351" s="450"/>
      <c r="Z351" s="451"/>
      <c r="AB351" s="450"/>
      <c r="AC351" s="450"/>
      <c r="AD351" s="450"/>
      <c r="AE351" s="450"/>
      <c r="AF351" s="451"/>
    </row>
    <row r="352" spans="1:45" ht="15" x14ac:dyDescent="0.3">
      <c r="A352" s="336"/>
      <c r="E352" s="912"/>
      <c r="F352" s="536" t="s">
        <v>472</v>
      </c>
      <c r="G352" s="537" t="s">
        <v>578</v>
      </c>
      <c r="H352" s="538">
        <f>80.2128180645218/1000</f>
        <v>8.0212818064521796E-2</v>
      </c>
      <c r="I352" s="538" t="s">
        <v>31</v>
      </c>
      <c r="J352" s="539" t="s">
        <v>959</v>
      </c>
      <c r="K352" s="450"/>
      <c r="L352" s="450"/>
      <c r="M352" s="450"/>
      <c r="N352" s="451"/>
      <c r="P352" s="450"/>
      <c r="Q352" s="450"/>
      <c r="R352" s="450"/>
      <c r="S352" s="450"/>
      <c r="T352" s="451"/>
      <c r="V352" s="450"/>
      <c r="W352" s="450"/>
      <c r="X352" s="450"/>
      <c r="Y352" s="450"/>
      <c r="Z352" s="451"/>
      <c r="AB352" s="450"/>
      <c r="AC352" s="450"/>
      <c r="AD352" s="450"/>
      <c r="AE352" s="450"/>
      <c r="AF352" s="451"/>
    </row>
    <row r="353" spans="1:32" ht="15" x14ac:dyDescent="0.3">
      <c r="A353" s="336"/>
      <c r="E353" s="912"/>
      <c r="F353" s="540" t="s">
        <v>473</v>
      </c>
      <c r="G353" s="537" t="s">
        <v>578</v>
      </c>
      <c r="H353" s="538">
        <f>312.611780172903/1000</f>
        <v>0.31261178017290303</v>
      </c>
      <c r="I353" s="538">
        <f>112.969683723424/1000</f>
        <v>0.112969683723424</v>
      </c>
      <c r="J353" s="539" t="s">
        <v>959</v>
      </c>
      <c r="K353" s="450"/>
      <c r="L353" s="450"/>
      <c r="M353" s="450"/>
      <c r="N353" s="451"/>
      <c r="P353" s="450"/>
      <c r="Q353" s="450"/>
      <c r="R353" s="450"/>
      <c r="S353" s="450"/>
      <c r="T353" s="451"/>
      <c r="V353" s="450"/>
      <c r="W353" s="450"/>
      <c r="X353" s="450"/>
      <c r="Y353" s="450"/>
      <c r="Z353" s="451"/>
      <c r="AB353" s="450"/>
      <c r="AC353" s="450"/>
      <c r="AD353" s="450"/>
      <c r="AE353" s="450"/>
      <c r="AF353" s="451"/>
    </row>
    <row r="354" spans="1:32" ht="15" x14ac:dyDescent="0.3">
      <c r="A354" s="336"/>
      <c r="E354" s="912" t="s">
        <v>662</v>
      </c>
      <c r="F354" s="536" t="s">
        <v>474</v>
      </c>
      <c r="G354" s="537" t="s">
        <v>578</v>
      </c>
      <c r="H354" s="538">
        <f>801.521765498105/1000</f>
        <v>0.80152176549810494</v>
      </c>
      <c r="I354" s="538">
        <f>699.881836018945/1000</f>
        <v>0.69988183601894505</v>
      </c>
      <c r="J354" s="539" t="s">
        <v>959</v>
      </c>
      <c r="K354" s="450"/>
      <c r="L354" s="450"/>
      <c r="M354" s="450"/>
      <c r="N354" s="451"/>
      <c r="P354" s="450"/>
      <c r="Q354" s="450"/>
      <c r="R354" s="450"/>
      <c r="S354" s="450"/>
      <c r="T354" s="451"/>
      <c r="V354" s="450"/>
      <c r="W354" s="450"/>
      <c r="X354" s="450"/>
      <c r="Y354" s="450"/>
      <c r="Z354" s="451"/>
      <c r="AB354" s="450"/>
      <c r="AC354" s="450"/>
      <c r="AD354" s="450"/>
      <c r="AE354" s="450"/>
      <c r="AF354" s="451"/>
    </row>
    <row r="355" spans="1:32" ht="15" x14ac:dyDescent="0.3">
      <c r="A355" s="336"/>
      <c r="E355" s="912"/>
      <c r="F355" s="536" t="s">
        <v>475</v>
      </c>
      <c r="G355" s="537" t="s">
        <v>578</v>
      </c>
      <c r="H355" s="538">
        <f>910.478097809396/1000</f>
        <v>0.91047809780939604</v>
      </c>
      <c r="I355" s="538">
        <f>730.478097809396/1000</f>
        <v>0.73047809780939599</v>
      </c>
      <c r="J355" s="539" t="s">
        <v>959</v>
      </c>
      <c r="K355" s="450"/>
      <c r="L355" s="450"/>
      <c r="M355" s="450"/>
      <c r="N355" s="451"/>
      <c r="P355" s="450"/>
      <c r="Q355" s="450"/>
      <c r="R355" s="450"/>
      <c r="S355" s="450"/>
      <c r="T355" s="451"/>
      <c r="V355" s="450"/>
      <c r="W355" s="450"/>
      <c r="X355" s="450"/>
      <c r="Y355" s="450"/>
      <c r="Z355" s="451"/>
      <c r="AB355" s="450"/>
      <c r="AC355" s="450"/>
      <c r="AD355" s="450"/>
      <c r="AE355" s="450"/>
      <c r="AF355" s="451"/>
    </row>
    <row r="356" spans="1:32" ht="15" x14ac:dyDescent="0.3">
      <c r="A356" s="336"/>
      <c r="E356" s="912"/>
      <c r="F356" s="536" t="s">
        <v>476</v>
      </c>
      <c r="G356" s="537" t="s">
        <v>578</v>
      </c>
      <c r="H356" s="538">
        <f>868.069944514582/1000</f>
        <v>0.86806994451458197</v>
      </c>
      <c r="I356" s="538">
        <f>718.569373160418/1000</f>
        <v>0.71856937316041791</v>
      </c>
      <c r="J356" s="539" t="s">
        <v>959</v>
      </c>
      <c r="K356" s="450"/>
      <c r="L356" s="450"/>
      <c r="M356" s="450"/>
      <c r="N356" s="451"/>
      <c r="P356" s="450"/>
      <c r="Q356" s="450"/>
      <c r="R356" s="450"/>
      <c r="S356" s="450"/>
      <c r="T356" s="451"/>
      <c r="V356" s="450"/>
      <c r="W356" s="450"/>
      <c r="X356" s="450"/>
      <c r="Y356" s="450"/>
      <c r="Z356" s="451"/>
      <c r="AB356" s="450"/>
      <c r="AC356" s="450"/>
      <c r="AD356" s="450"/>
      <c r="AE356" s="450"/>
      <c r="AF356" s="451"/>
    </row>
    <row r="357" spans="1:32" ht="15" x14ac:dyDescent="0.3">
      <c r="A357" s="336"/>
      <c r="E357" s="912" t="s">
        <v>477</v>
      </c>
      <c r="F357" s="536" t="s">
        <v>478</v>
      </c>
      <c r="G357" s="537" t="s">
        <v>578</v>
      </c>
      <c r="H357" s="538">
        <f>4018.48340607104/1000</f>
        <v>4.0184834060710397</v>
      </c>
      <c r="I357" s="538">
        <f>3121.34429439762/1000</f>
        <v>3.1213442943976202</v>
      </c>
      <c r="J357" s="539" t="s">
        <v>959</v>
      </c>
      <c r="K357" s="450"/>
      <c r="L357" s="450"/>
      <c r="M357" s="450"/>
      <c r="N357" s="451"/>
      <c r="P357" s="450"/>
      <c r="Q357" s="450"/>
      <c r="R357" s="450"/>
      <c r="S357" s="450"/>
      <c r="T357" s="451"/>
      <c r="V357" s="450"/>
      <c r="W357" s="450"/>
      <c r="X357" s="450"/>
      <c r="Y357" s="450"/>
      <c r="Z357" s="451"/>
      <c r="AB357" s="450"/>
      <c r="AC357" s="450"/>
      <c r="AD357" s="450"/>
      <c r="AE357" s="450"/>
      <c r="AF357" s="451"/>
    </row>
    <row r="358" spans="1:32" ht="15" x14ac:dyDescent="0.3">
      <c r="A358" s="336"/>
      <c r="E358" s="912"/>
      <c r="F358" s="536" t="s">
        <v>479</v>
      </c>
      <c r="G358" s="537" t="s">
        <v>578</v>
      </c>
      <c r="H358" s="538">
        <f>3090.81790084456/1000</f>
        <v>3.0908179008445598</v>
      </c>
      <c r="I358" s="538">
        <f>2537.38599752002/1000</f>
        <v>2.5373859975200199</v>
      </c>
      <c r="J358" s="539" t="s">
        <v>959</v>
      </c>
      <c r="K358" s="450"/>
      <c r="L358" s="450"/>
      <c r="M358" s="450"/>
      <c r="N358" s="451"/>
      <c r="P358" s="450"/>
      <c r="Q358" s="450"/>
      <c r="R358" s="450"/>
      <c r="S358" s="450"/>
      <c r="T358" s="451"/>
      <c r="V358" s="450"/>
      <c r="W358" s="450"/>
      <c r="X358" s="450"/>
      <c r="Y358" s="450"/>
      <c r="Z358" s="451"/>
      <c r="AB358" s="450"/>
      <c r="AC358" s="450"/>
      <c r="AD358" s="450"/>
      <c r="AE358" s="450"/>
      <c r="AF358" s="451"/>
    </row>
    <row r="359" spans="1:32" ht="15" x14ac:dyDescent="0.3">
      <c r="A359" s="336"/>
      <c r="E359" s="912"/>
      <c r="F359" s="536" t="s">
        <v>480</v>
      </c>
      <c r="G359" s="537" t="s">
        <v>578</v>
      </c>
      <c r="H359" s="538">
        <f>3764.03980851007/1000</f>
        <v>3.7640398085100699</v>
      </c>
      <c r="I359" s="538">
        <f>3187.08199197162/1000</f>
        <v>3.18708199197162</v>
      </c>
      <c r="J359" s="539" t="s">
        <v>959</v>
      </c>
      <c r="K359" s="450"/>
      <c r="L359" s="450"/>
      <c r="M359" s="450"/>
      <c r="N359" s="451"/>
      <c r="P359" s="450"/>
      <c r="Q359" s="450"/>
      <c r="R359" s="450"/>
      <c r="S359" s="450"/>
      <c r="T359" s="451"/>
      <c r="V359" s="450"/>
      <c r="W359" s="450"/>
      <c r="X359" s="450"/>
      <c r="Y359" s="450"/>
      <c r="Z359" s="451"/>
      <c r="AB359" s="450"/>
      <c r="AC359" s="450"/>
      <c r="AD359" s="450"/>
      <c r="AE359" s="450"/>
      <c r="AF359" s="451"/>
    </row>
    <row r="360" spans="1:32" ht="15" x14ac:dyDescent="0.3">
      <c r="A360" s="336"/>
      <c r="E360" s="912"/>
      <c r="F360" s="536" t="s">
        <v>481</v>
      </c>
      <c r="G360" s="537" t="s">
        <v>578</v>
      </c>
      <c r="H360" s="538">
        <f>3399.1750697041/1000</f>
        <v>3.3991750697041003</v>
      </c>
      <c r="I360" s="538">
        <f>2485.74316637955/1000</f>
        <v>2.48574316637955</v>
      </c>
      <c r="J360" s="539" t="s">
        <v>959</v>
      </c>
      <c r="K360" s="450"/>
      <c r="L360" s="450"/>
      <c r="M360" s="450"/>
      <c r="N360" s="451"/>
      <c r="P360" s="450"/>
      <c r="Q360" s="450"/>
      <c r="R360" s="450"/>
      <c r="S360" s="450"/>
      <c r="T360" s="451"/>
      <c r="V360" s="450"/>
      <c r="W360" s="450"/>
      <c r="X360" s="450"/>
      <c r="Y360" s="450"/>
      <c r="Z360" s="451"/>
      <c r="AB360" s="450"/>
      <c r="AC360" s="450"/>
      <c r="AD360" s="450"/>
      <c r="AE360" s="450"/>
      <c r="AF360" s="451"/>
    </row>
    <row r="361" spans="1:32" ht="15" x14ac:dyDescent="0.3">
      <c r="A361" s="336"/>
      <c r="E361" s="912"/>
      <c r="F361" s="536" t="s">
        <v>482</v>
      </c>
      <c r="G361" s="537" t="s">
        <v>578</v>
      </c>
      <c r="H361" s="538">
        <f>3255.92980072191/1000</f>
        <v>3.2559298007219097</v>
      </c>
      <c r="I361" s="538">
        <f>2346.6890688089/1000</f>
        <v>2.3466890688089004</v>
      </c>
      <c r="J361" s="539" t="s">
        <v>959</v>
      </c>
      <c r="K361" s="450"/>
      <c r="L361" s="450"/>
      <c r="M361" s="450"/>
      <c r="N361" s="451"/>
      <c r="P361" s="450"/>
      <c r="Q361" s="450"/>
      <c r="R361" s="450"/>
      <c r="S361" s="450"/>
      <c r="T361" s="451"/>
      <c r="V361" s="450"/>
      <c r="W361" s="450"/>
      <c r="X361" s="450"/>
      <c r="Y361" s="450"/>
      <c r="Z361" s="451"/>
      <c r="AB361" s="450"/>
      <c r="AC361" s="450"/>
      <c r="AD361" s="450"/>
      <c r="AE361" s="450"/>
      <c r="AF361" s="451"/>
    </row>
    <row r="362" spans="1:32" ht="15" x14ac:dyDescent="0.3">
      <c r="A362" s="336"/>
      <c r="E362" s="912"/>
      <c r="F362" s="536" t="s">
        <v>483</v>
      </c>
      <c r="G362" s="537" t="s">
        <v>578</v>
      </c>
      <c r="H362" s="538">
        <f>2586.72730851007/1000</f>
        <v>2.5867273085100702</v>
      </c>
      <c r="I362" s="538">
        <f>1793.29540518552/1000</f>
        <v>1.7932954051855199</v>
      </c>
      <c r="J362" s="539" t="s">
        <v>959</v>
      </c>
      <c r="K362" s="450"/>
      <c r="L362" s="450"/>
      <c r="M362" s="450"/>
      <c r="N362" s="451"/>
      <c r="P362" s="450"/>
      <c r="Q362" s="450"/>
      <c r="R362" s="450"/>
      <c r="S362" s="450"/>
      <c r="T362" s="451"/>
      <c r="V362" s="450"/>
      <c r="W362" s="450"/>
      <c r="X362" s="450"/>
      <c r="Y362" s="450"/>
      <c r="Z362" s="451"/>
      <c r="AB362" s="450"/>
      <c r="AC362" s="450"/>
      <c r="AD362" s="450"/>
      <c r="AE362" s="450"/>
      <c r="AF362" s="451"/>
    </row>
    <row r="363" spans="1:32" ht="15" x14ac:dyDescent="0.3">
      <c r="A363" s="336"/>
      <c r="E363" s="912"/>
      <c r="F363" s="536" t="s">
        <v>484</v>
      </c>
      <c r="G363" s="537" t="s">
        <v>578</v>
      </c>
      <c r="H363" s="538">
        <f>5.35/1000</f>
        <v>5.3499999999999997E-3</v>
      </c>
      <c r="I363" s="538" t="s">
        <v>31</v>
      </c>
      <c r="J363" s="539" t="s">
        <v>959</v>
      </c>
      <c r="K363" s="450"/>
      <c r="L363" s="450"/>
      <c r="M363" s="450"/>
      <c r="N363" s="451"/>
      <c r="P363" s="450"/>
      <c r="Q363" s="450"/>
      <c r="R363" s="450"/>
      <c r="S363" s="450"/>
      <c r="T363" s="451"/>
      <c r="V363" s="450"/>
      <c r="W363" s="450"/>
      <c r="X363" s="450"/>
      <c r="Y363" s="450"/>
      <c r="Z363" s="451"/>
      <c r="AB363" s="450"/>
      <c r="AC363" s="450"/>
      <c r="AD363" s="450"/>
      <c r="AE363" s="450"/>
      <c r="AF363" s="451"/>
    </row>
    <row r="364" spans="1:32" ht="15" x14ac:dyDescent="0.3">
      <c r="A364" s="336"/>
      <c r="E364" s="912"/>
      <c r="F364" s="536" t="s">
        <v>487</v>
      </c>
      <c r="G364" s="537" t="s">
        <v>578</v>
      </c>
      <c r="H364" s="538">
        <f>3102.44850544029/1000</f>
        <v>3.1024485054402899</v>
      </c>
      <c r="I364" s="538">
        <f>2322.22424901884/1000</f>
        <v>2.3222242490188401</v>
      </c>
      <c r="J364" s="539" t="s">
        <v>959</v>
      </c>
      <c r="K364" s="450"/>
      <c r="L364" s="450"/>
      <c r="M364" s="450"/>
      <c r="N364" s="451"/>
      <c r="P364" s="450"/>
      <c r="Q364" s="450"/>
      <c r="R364" s="450"/>
      <c r="S364" s="450"/>
      <c r="T364" s="451"/>
      <c r="V364" s="450"/>
      <c r="W364" s="450"/>
      <c r="X364" s="450"/>
      <c r="Y364" s="450"/>
      <c r="Z364" s="451"/>
      <c r="AB364" s="450"/>
      <c r="AC364" s="450"/>
      <c r="AD364" s="450"/>
      <c r="AE364" s="450"/>
      <c r="AF364" s="451"/>
    </row>
    <row r="365" spans="1:32" ht="15" x14ac:dyDescent="0.3">
      <c r="A365" s="336"/>
      <c r="E365" s="912"/>
      <c r="F365" s="536" t="s">
        <v>488</v>
      </c>
      <c r="G365" s="537" t="s">
        <v>578</v>
      </c>
      <c r="H365" s="538">
        <f>2560.25566134535/1000</f>
        <v>2.5602556613453498</v>
      </c>
      <c r="I365" s="538">
        <f>1890.70135431747/1000</f>
        <v>1.89070135431747</v>
      </c>
      <c r="J365" s="539" t="s">
        <v>959</v>
      </c>
      <c r="K365" s="450"/>
      <c r="L365" s="450"/>
      <c r="M365" s="450"/>
      <c r="N365" s="451"/>
      <c r="P365" s="450"/>
      <c r="Q365" s="450"/>
      <c r="R365" s="450"/>
      <c r="S365" s="450"/>
      <c r="T365" s="451"/>
      <c r="V365" s="450"/>
      <c r="W365" s="450"/>
      <c r="X365" s="450"/>
      <c r="Y365" s="450"/>
      <c r="Z365" s="451"/>
      <c r="AB365" s="450"/>
      <c r="AC365" s="450"/>
      <c r="AD365" s="450"/>
      <c r="AE365" s="450"/>
      <c r="AF365" s="451"/>
    </row>
    <row r="366" spans="1:32" ht="15" x14ac:dyDescent="0.3">
      <c r="A366" s="336"/>
      <c r="E366" s="912"/>
      <c r="F366" s="536" t="s">
        <v>489</v>
      </c>
      <c r="G366" s="537" t="s">
        <v>578</v>
      </c>
      <c r="H366" s="538">
        <f>3263.92201539022/1000</f>
        <v>3.2639220153902202</v>
      </c>
      <c r="I366" s="538">
        <f>2744.09247671862/1000</f>
        <v>2.7440924767186203</v>
      </c>
      <c r="J366" s="539" t="s">
        <v>959</v>
      </c>
      <c r="K366" s="450"/>
      <c r="L366" s="450"/>
      <c r="M366" s="450"/>
      <c r="N366" s="451"/>
      <c r="P366" s="450"/>
      <c r="Q366" s="450"/>
      <c r="R366" s="450"/>
      <c r="S366" s="450"/>
      <c r="T366" s="451"/>
      <c r="V366" s="450"/>
      <c r="W366" s="450"/>
      <c r="X366" s="450"/>
      <c r="Y366" s="450"/>
      <c r="Z366" s="451"/>
      <c r="AB366" s="450"/>
      <c r="AC366" s="450"/>
      <c r="AD366" s="450"/>
      <c r="AE366" s="450"/>
      <c r="AF366" s="451"/>
    </row>
    <row r="367" spans="1:32" ht="15" x14ac:dyDescent="0.3">
      <c r="A367" s="336"/>
      <c r="E367" s="912" t="s">
        <v>467</v>
      </c>
      <c r="F367" s="536" t="s">
        <v>490</v>
      </c>
      <c r="G367" s="537" t="s">
        <v>578</v>
      </c>
      <c r="H367" s="538">
        <f>9108.72730851007/1000</f>
        <v>9.1087273085100691</v>
      </c>
      <c r="I367" s="538">
        <f>990.478097809396/1000</f>
        <v>0.990478097809396</v>
      </c>
      <c r="J367" s="539" t="s">
        <v>959</v>
      </c>
      <c r="K367" s="450"/>
      <c r="L367" s="450"/>
      <c r="M367" s="450"/>
      <c r="N367" s="451"/>
      <c r="P367" s="450"/>
      <c r="Q367" s="450"/>
      <c r="R367" s="450"/>
      <c r="S367" s="450"/>
      <c r="T367" s="451"/>
      <c r="V367" s="450"/>
      <c r="W367" s="450"/>
      <c r="X367" s="450"/>
      <c r="Y367" s="450"/>
      <c r="Z367" s="451"/>
      <c r="AB367" s="450"/>
      <c r="AC367" s="450"/>
      <c r="AD367" s="450"/>
      <c r="AE367" s="450"/>
      <c r="AF367" s="451"/>
    </row>
    <row r="368" spans="1:32" ht="15" x14ac:dyDescent="0.3">
      <c r="A368" s="336"/>
      <c r="E368" s="912"/>
      <c r="F368" s="536" t="s">
        <v>491</v>
      </c>
      <c r="G368" s="537" t="s">
        <v>578</v>
      </c>
      <c r="H368" s="538">
        <f>3086.72730851007/1000</f>
        <v>3.0867273085100702</v>
      </c>
      <c r="I368" s="538">
        <f>1726.72730851007/1000</f>
        <v>1.7267273085100701</v>
      </c>
      <c r="J368" s="539" t="s">
        <v>959</v>
      </c>
      <c r="K368" s="450"/>
      <c r="L368" s="450"/>
      <c r="M368" s="450"/>
      <c r="N368" s="451"/>
      <c r="P368" s="450"/>
      <c r="Q368" s="450"/>
      <c r="R368" s="450"/>
      <c r="S368" s="450"/>
      <c r="T368" s="451"/>
      <c r="V368" s="450"/>
      <c r="W368" s="450"/>
      <c r="X368" s="450"/>
      <c r="Y368" s="450"/>
      <c r="Z368" s="451"/>
      <c r="AB368" s="450"/>
      <c r="AC368" s="450"/>
      <c r="AD368" s="450"/>
      <c r="AE368" s="450"/>
      <c r="AF368" s="451"/>
    </row>
    <row r="369" spans="1:32" ht="15" x14ac:dyDescent="0.3">
      <c r="A369" s="336"/>
      <c r="E369" s="912"/>
      <c r="F369" s="536" t="s">
        <v>476</v>
      </c>
      <c r="G369" s="537" t="s">
        <v>578</v>
      </c>
      <c r="H369" s="538">
        <f>5254.64730851007/1000</f>
        <v>5.2546473085100693</v>
      </c>
      <c r="I369" s="538">
        <f>1461.67759265783/1000</f>
        <v>1.46167759265783</v>
      </c>
      <c r="J369" s="539" t="s">
        <v>959</v>
      </c>
      <c r="K369" s="450"/>
      <c r="L369" s="450"/>
      <c r="M369" s="450"/>
      <c r="N369" s="451"/>
      <c r="P369" s="450"/>
      <c r="Q369" s="450"/>
      <c r="R369" s="450"/>
      <c r="S369" s="450"/>
      <c r="T369" s="451"/>
      <c r="V369" s="450"/>
      <c r="W369" s="450"/>
      <c r="X369" s="450"/>
      <c r="Y369" s="450"/>
      <c r="Z369" s="451"/>
      <c r="AB369" s="450"/>
      <c r="AC369" s="450"/>
      <c r="AD369" s="450"/>
      <c r="AE369" s="450"/>
      <c r="AF369" s="451"/>
    </row>
    <row r="370" spans="1:32" ht="15" x14ac:dyDescent="0.3">
      <c r="A370" s="336"/>
      <c r="E370" s="912"/>
      <c r="F370" s="536" t="s">
        <v>492</v>
      </c>
      <c r="G370" s="537" t="s">
        <v>578</v>
      </c>
      <c r="H370" s="538">
        <f>9.15</f>
        <v>9.15</v>
      </c>
      <c r="I370" s="538" t="s">
        <v>31</v>
      </c>
      <c r="J370" s="539" t="s">
        <v>959</v>
      </c>
      <c r="K370" s="450"/>
      <c r="L370" s="450"/>
      <c r="M370" s="450"/>
      <c r="N370" s="451"/>
      <c r="P370" s="450"/>
      <c r="Q370" s="450"/>
      <c r="R370" s="450"/>
      <c r="S370" s="450"/>
      <c r="T370" s="451"/>
      <c r="V370" s="450"/>
      <c r="W370" s="450"/>
      <c r="X370" s="450"/>
      <c r="Y370" s="450"/>
      <c r="Z370" s="451"/>
      <c r="AB370" s="450"/>
      <c r="AC370" s="450"/>
      <c r="AD370" s="450"/>
      <c r="AE370" s="450"/>
      <c r="AF370" s="451"/>
    </row>
    <row r="371" spans="1:32" ht="15" x14ac:dyDescent="0.3">
      <c r="A371" s="336"/>
      <c r="E371" s="912"/>
      <c r="F371" s="536" t="s">
        <v>493</v>
      </c>
      <c r="G371" s="537" t="s">
        <v>578</v>
      </c>
      <c r="H371" s="538">
        <f>8.32</f>
        <v>8.32</v>
      </c>
      <c r="I371" s="538" t="s">
        <v>31</v>
      </c>
      <c r="J371" s="539" t="s">
        <v>959</v>
      </c>
      <c r="K371" s="450"/>
      <c r="L371" s="450"/>
      <c r="M371" s="450"/>
      <c r="N371" s="451"/>
      <c r="P371" s="450"/>
      <c r="Q371" s="450"/>
      <c r="R371" s="450"/>
      <c r="S371" s="450"/>
      <c r="T371" s="451"/>
      <c r="V371" s="450"/>
      <c r="W371" s="450"/>
      <c r="X371" s="450"/>
      <c r="Y371" s="450"/>
      <c r="Z371" s="451"/>
    </row>
    <row r="372" spans="1:32" ht="15" x14ac:dyDescent="0.3">
      <c r="A372" s="336"/>
      <c r="E372" s="912" t="s">
        <v>494</v>
      </c>
      <c r="F372" s="536" t="s">
        <v>495</v>
      </c>
      <c r="G372" s="537" t="s">
        <v>578</v>
      </c>
      <c r="H372" s="538">
        <f>4633.47826086957/1000</f>
        <v>4.6334782608695697</v>
      </c>
      <c r="I372" s="538" t="s">
        <v>31</v>
      </c>
      <c r="J372" s="539" t="s">
        <v>959</v>
      </c>
      <c r="K372" s="450"/>
      <c r="L372" s="450"/>
      <c r="M372" s="450"/>
      <c r="N372" s="451"/>
      <c r="P372" s="450"/>
      <c r="Q372" s="450"/>
      <c r="R372" s="450"/>
      <c r="S372" s="450"/>
      <c r="T372" s="451"/>
      <c r="V372" s="450"/>
      <c r="W372" s="450"/>
      <c r="X372" s="450"/>
      <c r="Y372" s="450"/>
      <c r="Z372" s="451"/>
    </row>
    <row r="373" spans="1:32" ht="15" x14ac:dyDescent="0.3">
      <c r="A373" s="336"/>
      <c r="E373" s="912"/>
      <c r="F373" s="536" t="s">
        <v>496</v>
      </c>
      <c r="G373" s="537" t="s">
        <v>578</v>
      </c>
      <c r="H373" s="538">
        <f>6308/1000</f>
        <v>6.3079999999999998</v>
      </c>
      <c r="I373" s="538" t="s">
        <v>31</v>
      </c>
      <c r="J373" s="539" t="s">
        <v>959</v>
      </c>
      <c r="K373" s="450"/>
      <c r="L373" s="450"/>
      <c r="M373" s="450"/>
      <c r="N373" s="451"/>
      <c r="P373" s="450"/>
      <c r="Q373" s="450"/>
      <c r="R373" s="450"/>
      <c r="S373" s="450"/>
      <c r="T373" s="451"/>
      <c r="V373" s="450"/>
      <c r="W373" s="450"/>
      <c r="X373" s="450"/>
      <c r="Y373" s="450"/>
      <c r="Z373" s="451"/>
    </row>
    <row r="374" spans="1:32" ht="15" x14ac:dyDescent="0.3">
      <c r="A374" s="336"/>
      <c r="E374" s="912"/>
      <c r="F374" s="536" t="s">
        <v>497</v>
      </c>
      <c r="G374" s="537" t="s">
        <v>578</v>
      </c>
      <c r="H374" s="538">
        <f>28380/1000</f>
        <v>28.38</v>
      </c>
      <c r="I374" s="538" t="s">
        <v>31</v>
      </c>
      <c r="J374" s="539" t="s">
        <v>959</v>
      </c>
      <c r="K374" s="450"/>
      <c r="L374" s="450"/>
      <c r="M374" s="450"/>
      <c r="N374" s="451"/>
      <c r="P374" s="450"/>
      <c r="Q374" s="450"/>
      <c r="R374" s="450"/>
      <c r="S374" s="450"/>
      <c r="T374" s="451"/>
      <c r="V374" s="450"/>
      <c r="W374" s="450"/>
      <c r="X374" s="450"/>
      <c r="Y374" s="450"/>
      <c r="Z374" s="451"/>
    </row>
    <row r="375" spans="1:32" ht="15" x14ac:dyDescent="0.3">
      <c r="A375" s="336"/>
      <c r="E375" s="912"/>
      <c r="F375" s="536" t="s">
        <v>498</v>
      </c>
      <c r="G375" s="537" t="s">
        <v>578</v>
      </c>
      <c r="H375" s="538">
        <f>5647.94563399524/1000</f>
        <v>5.6479456339952403</v>
      </c>
      <c r="I375" s="538" t="s">
        <v>31</v>
      </c>
      <c r="J375" s="539" t="s">
        <v>959</v>
      </c>
      <c r="K375" s="450"/>
      <c r="L375" s="450"/>
      <c r="M375" s="450"/>
      <c r="N375" s="451"/>
      <c r="P375" s="450"/>
      <c r="Q375" s="450"/>
      <c r="R375" s="450"/>
      <c r="S375" s="450"/>
      <c r="T375" s="451"/>
      <c r="V375" s="450"/>
      <c r="W375" s="450"/>
      <c r="X375" s="450"/>
      <c r="Y375" s="450"/>
      <c r="Z375" s="451"/>
    </row>
    <row r="376" spans="1:32" ht="15" x14ac:dyDescent="0.3">
      <c r="A376" s="336"/>
      <c r="E376" s="912"/>
      <c r="F376" s="536" t="s">
        <v>499</v>
      </c>
      <c r="G376" s="537" t="s">
        <v>578</v>
      </c>
      <c r="H376" s="538">
        <f>24865.4755648975/1000</f>
        <v>24.865475564897501</v>
      </c>
      <c r="I376" s="538" t="s">
        <v>31</v>
      </c>
      <c r="J376" s="539" t="s">
        <v>959</v>
      </c>
      <c r="K376" s="450"/>
      <c r="L376" s="450"/>
      <c r="M376" s="450"/>
      <c r="N376" s="451"/>
      <c r="P376" s="450"/>
      <c r="Q376" s="450"/>
      <c r="R376" s="450"/>
      <c r="S376" s="450"/>
      <c r="T376" s="451"/>
      <c r="V376" s="450"/>
      <c r="W376" s="450"/>
      <c r="X376" s="450"/>
      <c r="Y376" s="450"/>
      <c r="Z376" s="451"/>
    </row>
    <row r="377" spans="1:32" ht="15" x14ac:dyDescent="0.3">
      <c r="A377" s="336"/>
      <c r="E377" s="912" t="s">
        <v>537</v>
      </c>
      <c r="F377" s="536" t="s">
        <v>538</v>
      </c>
      <c r="G377" s="537" t="s">
        <v>32</v>
      </c>
      <c r="H377" s="538">
        <v>4.9000000000000004</v>
      </c>
      <c r="I377" s="538" t="s">
        <v>31</v>
      </c>
      <c r="J377" s="539" t="s">
        <v>960</v>
      </c>
      <c r="K377" s="450"/>
      <c r="L377" s="450"/>
      <c r="M377" s="450"/>
      <c r="N377" s="451"/>
      <c r="P377" s="450"/>
      <c r="Q377" s="450"/>
      <c r="R377" s="450"/>
      <c r="S377" s="450"/>
      <c r="T377" s="451"/>
      <c r="V377" s="450"/>
      <c r="W377" s="450"/>
      <c r="X377" s="450"/>
      <c r="Y377" s="450"/>
      <c r="Z377" s="451"/>
    </row>
    <row r="378" spans="1:32" ht="15" x14ac:dyDescent="0.3">
      <c r="A378" s="336"/>
      <c r="E378" s="912"/>
      <c r="F378" s="536" t="s">
        <v>539</v>
      </c>
      <c r="G378" s="537" t="s">
        <v>32</v>
      </c>
      <c r="H378" s="538">
        <v>30</v>
      </c>
      <c r="I378" s="538" t="s">
        <v>31</v>
      </c>
      <c r="J378" s="539" t="s">
        <v>960</v>
      </c>
      <c r="K378" s="450"/>
      <c r="L378" s="450"/>
      <c r="M378" s="450"/>
      <c r="N378" s="451"/>
      <c r="P378" s="450"/>
      <c r="Q378" s="450"/>
      <c r="R378" s="450"/>
      <c r="S378" s="450"/>
      <c r="T378" s="451"/>
      <c r="V378" s="450"/>
      <c r="W378" s="450"/>
      <c r="X378" s="450"/>
      <c r="Y378" s="450"/>
      <c r="Z378" s="451"/>
    </row>
    <row r="379" spans="1:32" ht="15" x14ac:dyDescent="0.3">
      <c r="A379" s="336"/>
      <c r="E379" s="912"/>
      <c r="F379" s="536" t="s">
        <v>540</v>
      </c>
      <c r="G379" s="537" t="s">
        <v>32</v>
      </c>
      <c r="H379" s="538">
        <v>15</v>
      </c>
      <c r="I379" s="538" t="s">
        <v>31</v>
      </c>
      <c r="J379" s="539" t="s">
        <v>960</v>
      </c>
      <c r="K379" s="450"/>
      <c r="L379" s="450"/>
      <c r="M379" s="450"/>
      <c r="N379" s="451"/>
      <c r="P379" s="450"/>
      <c r="Q379" s="450"/>
      <c r="R379" s="450"/>
      <c r="S379" s="450"/>
      <c r="T379" s="451"/>
      <c r="V379" s="450"/>
      <c r="W379" s="450"/>
      <c r="X379" s="450"/>
      <c r="Y379" s="450"/>
      <c r="Z379" s="451"/>
    </row>
    <row r="380" spans="1:32" ht="15" x14ac:dyDescent="0.3">
      <c r="A380" s="336"/>
      <c r="E380" s="541" t="s">
        <v>503</v>
      </c>
      <c r="F380" s="536" t="s">
        <v>503</v>
      </c>
      <c r="G380" s="537" t="s">
        <v>578</v>
      </c>
      <c r="H380" s="538">
        <f>1402.76666666667/1000</f>
        <v>1.40276666666667</v>
      </c>
      <c r="I380" s="538">
        <f>823.189539185347/1000</f>
        <v>0.82318953918534699</v>
      </c>
      <c r="J380" s="539" t="s">
        <v>959</v>
      </c>
      <c r="K380" s="450"/>
      <c r="L380" s="450"/>
      <c r="M380" s="450"/>
      <c r="N380" s="451"/>
      <c r="P380" s="450"/>
      <c r="Q380" s="450"/>
      <c r="R380" s="450"/>
      <c r="S380" s="450"/>
      <c r="T380" s="451"/>
      <c r="V380" s="450"/>
      <c r="W380" s="450"/>
      <c r="X380" s="450"/>
      <c r="Y380" s="450"/>
      <c r="Z380" s="451"/>
    </row>
    <row r="381" spans="1:32" ht="15" x14ac:dyDescent="0.3">
      <c r="A381" s="336"/>
      <c r="E381" s="912" t="s">
        <v>34</v>
      </c>
      <c r="F381" s="536" t="s">
        <v>517</v>
      </c>
      <c r="G381" s="537" t="s">
        <v>578</v>
      </c>
      <c r="H381" s="538">
        <v>2.62</v>
      </c>
      <c r="I381" s="538" t="s">
        <v>31</v>
      </c>
      <c r="J381" s="539" t="s">
        <v>959</v>
      </c>
      <c r="K381" s="450"/>
      <c r="L381" s="450"/>
      <c r="M381" s="450"/>
      <c r="N381" s="451"/>
      <c r="P381" s="450"/>
      <c r="Q381" s="450"/>
      <c r="R381" s="450"/>
      <c r="S381" s="450"/>
      <c r="T381" s="451"/>
      <c r="V381" s="450"/>
      <c r="W381" s="450"/>
      <c r="X381" s="450"/>
      <c r="Y381" s="450"/>
      <c r="Z381" s="451"/>
    </row>
    <row r="382" spans="1:32" ht="15" x14ac:dyDescent="0.3">
      <c r="A382" s="336"/>
      <c r="E382" s="912"/>
      <c r="F382" s="536" t="s">
        <v>518</v>
      </c>
      <c r="G382" s="537" t="s">
        <v>578</v>
      </c>
      <c r="H382" s="538">
        <v>2.74</v>
      </c>
      <c r="I382" s="538" t="s">
        <v>31</v>
      </c>
      <c r="J382" s="539" t="s">
        <v>959</v>
      </c>
      <c r="K382" s="450"/>
      <c r="L382" s="450"/>
      <c r="M382" s="450"/>
      <c r="N382" s="451"/>
      <c r="P382" s="450"/>
      <c r="Q382" s="450"/>
      <c r="R382" s="450"/>
      <c r="S382" s="450"/>
      <c r="T382" s="451"/>
      <c r="V382" s="450"/>
      <c r="W382" s="450"/>
      <c r="X382" s="450"/>
      <c r="Y382" s="450"/>
      <c r="Z382" s="451"/>
    </row>
    <row r="383" spans="1:32" ht="15" x14ac:dyDescent="0.3">
      <c r="A383" s="336"/>
      <c r="E383" s="912"/>
      <c r="F383" s="536" t="s">
        <v>519</v>
      </c>
      <c r="G383" s="537" t="s">
        <v>578</v>
      </c>
      <c r="H383" s="538">
        <v>2.74</v>
      </c>
      <c r="I383" s="538" t="s">
        <v>31</v>
      </c>
      <c r="J383" s="539" t="s">
        <v>959</v>
      </c>
      <c r="K383" s="450"/>
      <c r="L383" s="450"/>
      <c r="M383" s="450"/>
      <c r="N383" s="451"/>
      <c r="P383" s="450"/>
      <c r="Q383" s="450"/>
      <c r="R383" s="450"/>
      <c r="S383" s="450"/>
      <c r="T383" s="451"/>
      <c r="V383" s="439"/>
    </row>
    <row r="384" spans="1:32" ht="15" x14ac:dyDescent="0.3">
      <c r="A384" s="336"/>
      <c r="E384" s="912"/>
      <c r="F384" s="536" t="s">
        <v>519</v>
      </c>
      <c r="G384" s="537" t="s">
        <v>578</v>
      </c>
      <c r="H384" s="538">
        <v>8.34</v>
      </c>
      <c r="I384" s="538" t="s">
        <v>31</v>
      </c>
      <c r="J384" s="539" t="s">
        <v>959</v>
      </c>
      <c r="K384" s="450"/>
      <c r="L384" s="450"/>
      <c r="M384" s="450"/>
      <c r="N384" s="451"/>
      <c r="P384" s="450"/>
      <c r="Q384" s="450"/>
      <c r="R384" s="450"/>
      <c r="S384" s="450"/>
      <c r="T384" s="451"/>
      <c r="AA384" s="439"/>
    </row>
    <row r="385" spans="1:27" ht="15" x14ac:dyDescent="0.3">
      <c r="A385" s="336"/>
      <c r="E385" s="912"/>
      <c r="F385" s="536" t="s">
        <v>520</v>
      </c>
      <c r="G385" s="537" t="s">
        <v>578</v>
      </c>
      <c r="H385" s="538">
        <v>3.2</v>
      </c>
      <c r="I385" s="538" t="s">
        <v>31</v>
      </c>
      <c r="J385" s="539" t="s">
        <v>959</v>
      </c>
      <c r="K385" s="450"/>
      <c r="L385" s="450"/>
      <c r="M385" s="450"/>
      <c r="N385" s="451"/>
      <c r="P385" s="450"/>
      <c r="Q385" s="450"/>
      <c r="R385" s="450"/>
      <c r="S385" s="450"/>
      <c r="T385" s="451"/>
      <c r="AA385" s="439"/>
    </row>
    <row r="386" spans="1:27" ht="15" x14ac:dyDescent="0.3">
      <c r="A386" s="336"/>
      <c r="E386" s="912"/>
      <c r="F386" s="536" t="s">
        <v>521</v>
      </c>
      <c r="G386" s="537" t="s">
        <v>578</v>
      </c>
      <c r="H386" s="538">
        <v>3.2</v>
      </c>
      <c r="I386" s="538" t="s">
        <v>31</v>
      </c>
      <c r="J386" s="539" t="s">
        <v>959</v>
      </c>
      <c r="K386" s="450"/>
      <c r="L386" s="450"/>
      <c r="M386" s="450"/>
      <c r="N386" s="451"/>
      <c r="P386" s="450"/>
      <c r="Q386" s="450"/>
      <c r="R386" s="450"/>
      <c r="S386" s="450"/>
      <c r="T386" s="451"/>
      <c r="AA386" s="439"/>
    </row>
    <row r="387" spans="1:27" ht="15" x14ac:dyDescent="0.3">
      <c r="A387" s="336"/>
      <c r="E387" s="912"/>
      <c r="F387" s="536" t="s">
        <v>522</v>
      </c>
      <c r="G387" s="537" t="s">
        <v>578</v>
      </c>
      <c r="H387" s="538">
        <v>0.50800000000000001</v>
      </c>
      <c r="I387" s="538" t="s">
        <v>31</v>
      </c>
      <c r="J387" s="539" t="s">
        <v>959</v>
      </c>
      <c r="K387" s="450"/>
      <c r="L387" s="450"/>
      <c r="M387" s="450"/>
      <c r="N387" s="451"/>
      <c r="P387" s="450"/>
      <c r="Q387" s="450"/>
      <c r="R387" s="450"/>
      <c r="S387" s="450"/>
      <c r="T387" s="451"/>
      <c r="AA387" s="439"/>
    </row>
    <row r="388" spans="1:27" ht="15" x14ac:dyDescent="0.3">
      <c r="A388" s="336"/>
      <c r="E388" s="912"/>
      <c r="F388" s="536" t="s">
        <v>523</v>
      </c>
      <c r="G388" s="537" t="s">
        <v>578</v>
      </c>
      <c r="H388" s="538">
        <v>16.100000000000001</v>
      </c>
      <c r="I388" s="538" t="s">
        <v>31</v>
      </c>
      <c r="J388" s="539" t="s">
        <v>959</v>
      </c>
      <c r="K388" s="450"/>
      <c r="L388" s="450"/>
      <c r="M388" s="450"/>
      <c r="N388" s="451"/>
      <c r="P388" s="450"/>
      <c r="Q388" s="450"/>
      <c r="R388" s="450"/>
      <c r="S388" s="450"/>
      <c r="T388" s="451"/>
      <c r="AA388" s="439"/>
    </row>
    <row r="389" spans="1:27" ht="15" x14ac:dyDescent="0.3">
      <c r="A389" s="336"/>
      <c r="E389" s="912"/>
      <c r="F389" s="536" t="s">
        <v>524</v>
      </c>
      <c r="G389" s="537" t="s">
        <v>578</v>
      </c>
      <c r="H389" s="538">
        <v>2.68</v>
      </c>
      <c r="I389" s="538" t="s">
        <v>31</v>
      </c>
      <c r="J389" s="539" t="s">
        <v>959</v>
      </c>
      <c r="K389" s="450"/>
      <c r="L389" s="450"/>
      <c r="M389" s="450"/>
      <c r="N389" s="451"/>
      <c r="P389" s="450"/>
      <c r="Q389" s="450"/>
      <c r="R389" s="450"/>
      <c r="S389" s="450"/>
      <c r="T389" s="451"/>
      <c r="AA389" s="439"/>
    </row>
    <row r="390" spans="1:27" ht="15" x14ac:dyDescent="0.3">
      <c r="A390" s="336"/>
      <c r="E390" s="912"/>
      <c r="F390" s="536" t="s">
        <v>520</v>
      </c>
      <c r="G390" s="537" t="s">
        <v>578</v>
      </c>
      <c r="H390" s="538">
        <v>3.2</v>
      </c>
      <c r="I390" s="538" t="s">
        <v>31</v>
      </c>
      <c r="J390" s="539" t="s">
        <v>959</v>
      </c>
      <c r="K390" s="450"/>
      <c r="L390" s="450"/>
      <c r="M390" s="450"/>
      <c r="N390" s="451"/>
      <c r="P390" s="450"/>
      <c r="Q390" s="450"/>
      <c r="R390" s="450"/>
      <c r="S390" s="450"/>
      <c r="T390" s="451"/>
      <c r="AA390" s="439"/>
    </row>
    <row r="391" spans="1:27" ht="15" x14ac:dyDescent="0.3">
      <c r="A391" s="336"/>
      <c r="E391" s="912"/>
      <c r="F391" s="536" t="s">
        <v>525</v>
      </c>
      <c r="G391" s="537" t="s">
        <v>578</v>
      </c>
      <c r="H391" s="538">
        <v>2.35E-2</v>
      </c>
      <c r="I391" s="538" t="s">
        <v>31</v>
      </c>
      <c r="J391" s="539" t="s">
        <v>959</v>
      </c>
      <c r="K391" s="450"/>
      <c r="L391" s="450"/>
      <c r="M391" s="450"/>
      <c r="N391" s="451"/>
      <c r="P391" s="450"/>
      <c r="Q391" s="450"/>
      <c r="R391" s="450"/>
      <c r="S391" s="450"/>
      <c r="T391" s="451"/>
      <c r="AA391" s="439"/>
    </row>
    <row r="392" spans="1:27" ht="15" x14ac:dyDescent="0.3">
      <c r="A392" s="336"/>
      <c r="E392" s="912"/>
      <c r="F392" s="536" t="s">
        <v>526</v>
      </c>
      <c r="G392" s="537" t="s">
        <v>578</v>
      </c>
      <c r="H392" s="538">
        <v>2.0699999999999998</v>
      </c>
      <c r="I392" s="538" t="s">
        <v>31</v>
      </c>
      <c r="J392" s="539" t="s">
        <v>959</v>
      </c>
      <c r="K392" s="450"/>
      <c r="L392" s="450"/>
      <c r="M392" s="450"/>
      <c r="N392" s="451"/>
      <c r="P392" s="450"/>
      <c r="Q392" s="450"/>
      <c r="R392" s="450"/>
      <c r="S392" s="450"/>
      <c r="T392" s="451"/>
      <c r="AA392" s="439"/>
    </row>
    <row r="393" spans="1:27" ht="15" x14ac:dyDescent="0.3">
      <c r="A393" s="336"/>
      <c r="E393" s="912"/>
      <c r="F393" s="536" t="s">
        <v>527</v>
      </c>
      <c r="G393" s="537" t="s">
        <v>578</v>
      </c>
      <c r="H393" s="538">
        <v>0.46800000000000003</v>
      </c>
      <c r="I393" s="538" t="s">
        <v>31</v>
      </c>
      <c r="J393" s="539" t="s">
        <v>959</v>
      </c>
      <c r="K393" s="450"/>
      <c r="L393" s="450"/>
      <c r="M393" s="450"/>
      <c r="N393" s="451"/>
      <c r="P393" s="450"/>
      <c r="Q393" s="450"/>
      <c r="R393" s="450"/>
      <c r="S393" s="450"/>
      <c r="T393" s="451"/>
      <c r="AA393" s="439"/>
    </row>
    <row r="394" spans="1:27" ht="15" x14ac:dyDescent="0.3">
      <c r="A394" s="336"/>
      <c r="E394" s="912"/>
      <c r="F394" s="536" t="s">
        <v>528</v>
      </c>
      <c r="G394" s="537" t="s">
        <v>578</v>
      </c>
      <c r="H394" s="538">
        <v>2.67</v>
      </c>
      <c r="I394" s="538" t="s">
        <v>31</v>
      </c>
      <c r="J394" s="539" t="s">
        <v>959</v>
      </c>
      <c r="K394" s="450"/>
      <c r="L394" s="450"/>
      <c r="M394" s="450"/>
      <c r="N394" s="451"/>
      <c r="P394" s="450"/>
      <c r="Q394" s="450"/>
      <c r="R394" s="450"/>
      <c r="S394" s="450"/>
      <c r="T394" s="451"/>
      <c r="AA394" s="439"/>
    </row>
    <row r="395" spans="1:27" ht="15" x14ac:dyDescent="0.3">
      <c r="A395" s="336"/>
      <c r="E395" s="912"/>
      <c r="F395" s="536" t="s">
        <v>529</v>
      </c>
      <c r="G395" s="537" t="s">
        <v>578</v>
      </c>
      <c r="H395" s="538">
        <v>0.24399999999999999</v>
      </c>
      <c r="I395" s="538" t="s">
        <v>31</v>
      </c>
      <c r="J395" s="539" t="s">
        <v>959</v>
      </c>
      <c r="K395" s="450"/>
      <c r="L395" s="450"/>
      <c r="M395" s="450"/>
      <c r="N395" s="451"/>
      <c r="P395" s="450"/>
      <c r="Q395" s="450"/>
      <c r="R395" s="450"/>
      <c r="S395" s="450"/>
      <c r="T395" s="451"/>
      <c r="AA395" s="439"/>
    </row>
    <row r="396" spans="1:27" ht="15" x14ac:dyDescent="0.3">
      <c r="A396" s="336"/>
      <c r="E396" s="912" t="s">
        <v>500</v>
      </c>
      <c r="F396" s="536" t="s">
        <v>534</v>
      </c>
      <c r="G396" s="537" t="s">
        <v>32</v>
      </c>
      <c r="H396" s="538">
        <v>6.3</v>
      </c>
      <c r="I396" s="538" t="s">
        <v>31</v>
      </c>
      <c r="J396" s="539" t="s">
        <v>960</v>
      </c>
      <c r="K396" s="450"/>
      <c r="L396" s="450"/>
      <c r="M396" s="450"/>
      <c r="N396" s="451"/>
      <c r="P396" s="450"/>
      <c r="Q396" s="450"/>
      <c r="R396" s="450"/>
      <c r="S396" s="450"/>
      <c r="T396" s="451"/>
      <c r="AA396" s="439"/>
    </row>
    <row r="397" spans="1:27" ht="15" x14ac:dyDescent="0.3">
      <c r="A397" s="336"/>
      <c r="E397" s="912"/>
      <c r="F397" s="536" t="s">
        <v>535</v>
      </c>
      <c r="G397" s="537" t="s">
        <v>32</v>
      </c>
      <c r="H397" s="538">
        <v>9.8000000000000007</v>
      </c>
      <c r="I397" s="538" t="s">
        <v>31</v>
      </c>
      <c r="J397" s="539" t="s">
        <v>960</v>
      </c>
      <c r="K397" s="450"/>
      <c r="L397" s="450"/>
      <c r="M397" s="450"/>
      <c r="N397" s="451"/>
      <c r="P397" s="450"/>
      <c r="Q397" s="450"/>
      <c r="R397" s="450"/>
      <c r="S397" s="450"/>
      <c r="T397" s="451"/>
      <c r="AA397" s="439"/>
    </row>
    <row r="398" spans="1:27" ht="15" x14ac:dyDescent="0.3">
      <c r="A398" s="336"/>
      <c r="E398" s="912"/>
      <c r="F398" s="536" t="s">
        <v>501</v>
      </c>
      <c r="G398" s="537" t="s">
        <v>32</v>
      </c>
      <c r="H398" s="538">
        <v>0.24909999999999999</v>
      </c>
      <c r="I398" s="538" t="s">
        <v>31</v>
      </c>
      <c r="J398" s="539" t="s">
        <v>975</v>
      </c>
      <c r="K398" s="450"/>
      <c r="L398" s="450"/>
      <c r="M398" s="450"/>
      <c r="N398" s="451"/>
      <c r="P398" s="450"/>
      <c r="Q398" s="450"/>
      <c r="R398" s="450"/>
      <c r="S398" s="450"/>
      <c r="T398" s="451"/>
      <c r="AA398" s="439"/>
    </row>
    <row r="399" spans="1:27" ht="15" x14ac:dyDescent="0.3">
      <c r="A399" s="336"/>
      <c r="E399" s="912"/>
      <c r="F399" s="536" t="s">
        <v>502</v>
      </c>
      <c r="G399" s="537" t="s">
        <v>32</v>
      </c>
      <c r="H399" s="538">
        <v>1.8599999999999998E-2</v>
      </c>
      <c r="I399" s="538" t="s">
        <v>31</v>
      </c>
      <c r="J399" s="539" t="s">
        <v>975</v>
      </c>
      <c r="K399" s="450"/>
      <c r="L399" s="450"/>
      <c r="M399" s="450"/>
      <c r="N399" s="451"/>
      <c r="P399" s="450"/>
      <c r="Q399" s="450"/>
      <c r="R399" s="450"/>
      <c r="S399" s="450"/>
      <c r="T399" s="451"/>
      <c r="AA399" s="439"/>
    </row>
    <row r="400" spans="1:27" ht="15" x14ac:dyDescent="0.3">
      <c r="A400" s="336"/>
      <c r="E400" s="912" t="s">
        <v>548</v>
      </c>
      <c r="F400" s="536" t="s">
        <v>504</v>
      </c>
      <c r="G400" s="537" t="s">
        <v>578</v>
      </c>
      <c r="H400" s="538">
        <v>4</v>
      </c>
      <c r="I400" s="538" t="s">
        <v>31</v>
      </c>
      <c r="J400" s="539" t="s">
        <v>959</v>
      </c>
      <c r="K400" s="450"/>
      <c r="L400" s="450"/>
      <c r="M400" s="450"/>
      <c r="N400" s="451"/>
      <c r="P400" s="450"/>
      <c r="Q400" s="450"/>
      <c r="R400" s="450"/>
      <c r="S400" s="450"/>
      <c r="T400" s="451"/>
      <c r="AA400" s="439"/>
    </row>
    <row r="401" spans="1:27" ht="15" x14ac:dyDescent="0.3">
      <c r="A401" s="336"/>
      <c r="E401" s="912"/>
      <c r="F401" s="536" t="s">
        <v>505</v>
      </c>
      <c r="G401" s="537" t="s">
        <v>578</v>
      </c>
      <c r="H401" s="538">
        <v>5</v>
      </c>
      <c r="I401" s="538" t="s">
        <v>31</v>
      </c>
      <c r="J401" s="539" t="s">
        <v>959</v>
      </c>
      <c r="K401" s="450"/>
      <c r="L401" s="450"/>
      <c r="M401" s="450"/>
      <c r="N401" s="451"/>
      <c r="P401" s="450"/>
      <c r="Q401" s="450"/>
      <c r="R401" s="450"/>
      <c r="S401" s="450"/>
      <c r="T401" s="451"/>
      <c r="AA401" s="439"/>
    </row>
    <row r="402" spans="1:27" ht="15" x14ac:dyDescent="0.3">
      <c r="A402" s="336"/>
      <c r="E402" s="912"/>
      <c r="F402" s="536" t="s">
        <v>506</v>
      </c>
      <c r="G402" s="537" t="s">
        <v>578</v>
      </c>
      <c r="H402" s="538">
        <v>7</v>
      </c>
      <c r="I402" s="538" t="s">
        <v>31</v>
      </c>
      <c r="J402" s="539" t="s">
        <v>959</v>
      </c>
      <c r="K402" s="450"/>
      <c r="L402" s="450"/>
      <c r="M402" s="450"/>
      <c r="N402" s="451"/>
      <c r="P402" s="450"/>
      <c r="Q402" s="450"/>
      <c r="R402" s="450"/>
      <c r="S402" s="450"/>
      <c r="T402" s="451"/>
      <c r="AA402" s="439"/>
    </row>
    <row r="403" spans="1:27" ht="15" x14ac:dyDescent="0.3">
      <c r="A403" s="336"/>
      <c r="E403" s="912"/>
      <c r="F403" s="536" t="s">
        <v>507</v>
      </c>
      <c r="G403" s="537" t="s">
        <v>578</v>
      </c>
      <c r="H403" s="538">
        <f>22310/1000</f>
        <v>22.31</v>
      </c>
      <c r="I403" s="538" t="s">
        <v>31</v>
      </c>
      <c r="J403" s="539" t="s">
        <v>959</v>
      </c>
      <c r="K403" s="450"/>
      <c r="L403" s="450"/>
      <c r="M403" s="450"/>
      <c r="N403" s="451"/>
      <c r="P403" s="450"/>
      <c r="Q403" s="450"/>
      <c r="R403" s="450"/>
      <c r="S403" s="450"/>
      <c r="T403" s="451"/>
      <c r="AA403" s="439"/>
    </row>
    <row r="404" spans="1:27" ht="15" x14ac:dyDescent="0.3">
      <c r="A404" s="336"/>
      <c r="E404" s="913" t="s">
        <v>542</v>
      </c>
      <c r="F404" s="536" t="s">
        <v>530</v>
      </c>
      <c r="G404" s="537" t="s">
        <v>32</v>
      </c>
      <c r="H404" s="538">
        <v>7</v>
      </c>
      <c r="I404" s="538" t="s">
        <v>31</v>
      </c>
      <c r="J404" s="539" t="s">
        <v>960</v>
      </c>
      <c r="K404" s="450"/>
      <c r="L404" s="450"/>
      <c r="M404" s="450"/>
      <c r="N404" s="451"/>
      <c r="P404" s="450"/>
      <c r="Q404" s="450"/>
      <c r="R404" s="450"/>
      <c r="S404" s="450"/>
      <c r="T404" s="451"/>
      <c r="AA404" s="439"/>
    </row>
    <row r="405" spans="1:27" ht="15" x14ac:dyDescent="0.3">
      <c r="A405" s="336"/>
      <c r="E405" s="913"/>
      <c r="F405" s="536" t="s">
        <v>532</v>
      </c>
      <c r="G405" s="537" t="s">
        <v>32</v>
      </c>
      <c r="H405" s="538">
        <v>6.1</v>
      </c>
      <c r="I405" s="538" t="s">
        <v>31</v>
      </c>
      <c r="J405" s="539" t="s">
        <v>960</v>
      </c>
      <c r="K405" s="450"/>
      <c r="L405" s="450"/>
      <c r="M405" s="450"/>
      <c r="N405" s="451"/>
      <c r="P405" s="450"/>
      <c r="Q405" s="450"/>
      <c r="R405" s="450"/>
      <c r="S405" s="450"/>
      <c r="T405" s="451"/>
      <c r="AA405" s="439"/>
    </row>
    <row r="406" spans="1:27" ht="15" x14ac:dyDescent="0.3">
      <c r="A406" s="336"/>
      <c r="E406" s="913"/>
      <c r="F406" s="536" t="s">
        <v>533</v>
      </c>
      <c r="G406" s="537" t="s">
        <v>32</v>
      </c>
      <c r="H406" s="538">
        <v>3</v>
      </c>
      <c r="I406" s="538" t="s">
        <v>31</v>
      </c>
      <c r="J406" s="539" t="s">
        <v>960</v>
      </c>
      <c r="K406" s="450"/>
      <c r="L406" s="450"/>
      <c r="M406" s="450"/>
      <c r="N406" s="451"/>
      <c r="P406" s="450"/>
      <c r="Q406" s="450"/>
      <c r="R406" s="450"/>
      <c r="S406" s="450"/>
      <c r="T406" s="451"/>
      <c r="AA406" s="439"/>
    </row>
    <row r="407" spans="1:27" ht="15" x14ac:dyDescent="0.3">
      <c r="A407" s="336"/>
      <c r="E407" s="913"/>
      <c r="F407" s="536" t="s">
        <v>536</v>
      </c>
      <c r="G407" s="537" t="s">
        <v>32</v>
      </c>
      <c r="H407" s="538">
        <v>23</v>
      </c>
      <c r="I407" s="538" t="s">
        <v>31</v>
      </c>
      <c r="J407" s="539" t="s">
        <v>960</v>
      </c>
      <c r="K407" s="450"/>
      <c r="L407" s="450"/>
      <c r="M407" s="450"/>
      <c r="N407" s="451"/>
      <c r="P407" s="450"/>
      <c r="Q407" s="450"/>
      <c r="R407" s="450"/>
      <c r="S407" s="450"/>
      <c r="T407" s="451"/>
      <c r="AA407" s="439"/>
    </row>
    <row r="408" spans="1:27" ht="15" x14ac:dyDescent="0.3">
      <c r="A408" s="336"/>
      <c r="E408" s="912" t="s">
        <v>551</v>
      </c>
      <c r="F408" s="536" t="s">
        <v>603</v>
      </c>
      <c r="G408" s="537" t="s">
        <v>32</v>
      </c>
      <c r="H408" s="538">
        <v>0.84</v>
      </c>
      <c r="I408" s="538" t="s">
        <v>31</v>
      </c>
      <c r="J408" s="539" t="s">
        <v>960</v>
      </c>
      <c r="K408" s="450"/>
      <c r="L408" s="450"/>
      <c r="M408" s="450"/>
      <c r="N408" s="451"/>
      <c r="P408" s="450"/>
      <c r="Q408" s="450"/>
      <c r="R408" s="450"/>
      <c r="S408" s="450"/>
      <c r="T408" s="451"/>
      <c r="AA408" s="439"/>
    </row>
    <row r="409" spans="1:27" ht="15" x14ac:dyDescent="0.3">
      <c r="A409" s="336"/>
      <c r="E409" s="912"/>
      <c r="F409" s="536" t="s">
        <v>604</v>
      </c>
      <c r="G409" s="537" t="s">
        <v>32</v>
      </c>
      <c r="H409" s="538">
        <v>2.33</v>
      </c>
      <c r="I409" s="538" t="s">
        <v>31</v>
      </c>
      <c r="J409" s="539" t="s">
        <v>960</v>
      </c>
      <c r="K409" s="450"/>
      <c r="L409" s="450"/>
      <c r="M409" s="450"/>
      <c r="N409" s="451"/>
      <c r="P409" s="450"/>
      <c r="Q409" s="450"/>
      <c r="R409" s="450"/>
      <c r="S409" s="450"/>
      <c r="T409" s="451"/>
      <c r="AA409" s="439"/>
    </row>
    <row r="410" spans="1:27" ht="18.600000000000001" customHeight="1" x14ac:dyDescent="0.3">
      <c r="A410" s="336"/>
      <c r="E410" s="541" t="s">
        <v>552</v>
      </c>
      <c r="F410" s="536" t="s">
        <v>552</v>
      </c>
      <c r="G410" s="537" t="s">
        <v>32</v>
      </c>
      <c r="H410" s="538">
        <v>2.02</v>
      </c>
      <c r="I410" s="538" t="s">
        <v>31</v>
      </c>
      <c r="J410" s="539" t="s">
        <v>960</v>
      </c>
      <c r="K410" s="420"/>
      <c r="L410" s="420"/>
      <c r="M410" s="420"/>
      <c r="N410" s="420"/>
      <c r="P410" s="450"/>
      <c r="Q410" s="450"/>
      <c r="R410" s="450"/>
      <c r="S410" s="450"/>
      <c r="T410" s="451"/>
      <c r="AA410" s="439"/>
    </row>
    <row r="411" spans="1:27" ht="15" x14ac:dyDescent="0.3">
      <c r="A411" s="336"/>
      <c r="E411" s="912" t="s">
        <v>553</v>
      </c>
      <c r="F411" s="536" t="s">
        <v>617</v>
      </c>
      <c r="G411" s="537" t="s">
        <v>32</v>
      </c>
      <c r="H411" s="538">
        <v>3.6267000654639357E-2</v>
      </c>
      <c r="I411" s="538" t="s">
        <v>31</v>
      </c>
      <c r="J411" s="539" t="s">
        <v>960</v>
      </c>
      <c r="K411" s="420"/>
      <c r="L411" s="420"/>
      <c r="M411" s="420"/>
      <c r="N411" s="420"/>
      <c r="P411" s="450"/>
      <c r="Q411" s="450"/>
      <c r="R411" s="450"/>
      <c r="S411" s="450"/>
      <c r="T411" s="451"/>
      <c r="AA411" s="439"/>
    </row>
    <row r="412" spans="1:27" ht="15" x14ac:dyDescent="0.3">
      <c r="A412" s="336"/>
      <c r="E412" s="912"/>
      <c r="F412" s="536" t="s">
        <v>618</v>
      </c>
      <c r="G412" s="537" t="s">
        <v>32</v>
      </c>
      <c r="H412" s="538">
        <v>0.13411744742216561</v>
      </c>
      <c r="I412" s="538" t="s">
        <v>31</v>
      </c>
      <c r="J412" s="539" t="s">
        <v>960</v>
      </c>
      <c r="K412" s="420"/>
      <c r="L412" s="420"/>
      <c r="M412" s="420"/>
      <c r="N412" s="420"/>
      <c r="P412" s="450"/>
      <c r="Q412" s="450"/>
      <c r="R412" s="450"/>
      <c r="S412" s="450"/>
      <c r="T412" s="451"/>
      <c r="AA412" s="439"/>
    </row>
    <row r="413" spans="1:27" ht="15" x14ac:dyDescent="0.3">
      <c r="A413" s="336"/>
      <c r="E413" s="912"/>
      <c r="F413" s="536" t="s">
        <v>619</v>
      </c>
      <c r="G413" s="537" t="s">
        <v>32</v>
      </c>
      <c r="H413" s="538">
        <v>0.18806577506351757</v>
      </c>
      <c r="I413" s="538" t="s">
        <v>31</v>
      </c>
      <c r="J413" s="539" t="s">
        <v>960</v>
      </c>
      <c r="K413" s="420"/>
      <c r="L413" s="420"/>
      <c r="M413" s="420"/>
      <c r="N413" s="420"/>
      <c r="P413" s="450"/>
      <c r="Q413" s="450"/>
      <c r="R413" s="450"/>
      <c r="S413" s="450"/>
      <c r="T413" s="451"/>
      <c r="AA413" s="439"/>
    </row>
    <row r="414" spans="1:27" ht="15" x14ac:dyDescent="0.3">
      <c r="A414" s="336"/>
      <c r="E414" s="912"/>
      <c r="F414" s="536" t="s">
        <v>512</v>
      </c>
      <c r="G414" s="537" t="s">
        <v>602</v>
      </c>
      <c r="H414" s="538">
        <v>0.2</v>
      </c>
      <c r="I414" s="538" t="s">
        <v>31</v>
      </c>
      <c r="J414" s="539" t="s">
        <v>961</v>
      </c>
      <c r="K414" s="420"/>
      <c r="L414" s="420"/>
      <c r="M414" s="420"/>
      <c r="N414" s="420"/>
      <c r="P414" s="450"/>
      <c r="Q414" s="450"/>
      <c r="R414" s="450"/>
      <c r="S414" s="450"/>
      <c r="T414" s="451"/>
      <c r="AA414" s="439"/>
    </row>
    <row r="415" spans="1:27" ht="15" x14ac:dyDescent="0.3">
      <c r="A415" s="336"/>
      <c r="E415" s="912"/>
      <c r="F415" s="536" t="s">
        <v>986</v>
      </c>
      <c r="G415" s="537" t="s">
        <v>602</v>
      </c>
      <c r="H415" s="538">
        <v>0.51349999999999996</v>
      </c>
      <c r="I415" s="538" t="s">
        <v>31</v>
      </c>
      <c r="J415" s="539" t="s">
        <v>961</v>
      </c>
      <c r="K415" s="420"/>
      <c r="L415" s="420"/>
      <c r="M415" s="420"/>
      <c r="N415" s="420"/>
      <c r="P415" s="450"/>
      <c r="Q415" s="450"/>
      <c r="R415" s="450"/>
      <c r="S415" s="450"/>
      <c r="T415" s="451"/>
      <c r="AA415" s="439"/>
    </row>
    <row r="416" spans="1:27" ht="16.5" customHeight="1" x14ac:dyDescent="0.3">
      <c r="A416" s="336"/>
      <c r="E416" s="912"/>
      <c r="F416" s="536" t="s">
        <v>987</v>
      </c>
      <c r="G416" s="537" t="s">
        <v>602</v>
      </c>
      <c r="H416" s="538">
        <v>1.87</v>
      </c>
      <c r="I416" s="538" t="s">
        <v>31</v>
      </c>
      <c r="J416" s="539" t="s">
        <v>961</v>
      </c>
      <c r="K416" s="420"/>
      <c r="L416" s="420"/>
      <c r="M416" s="420"/>
      <c r="N416" s="420"/>
      <c r="P416" s="439"/>
      <c r="Q416" s="439"/>
      <c r="AA416" s="439"/>
    </row>
    <row r="417" spans="1:48" ht="15" x14ac:dyDescent="0.3">
      <c r="A417" s="336"/>
      <c r="E417" s="912" t="s">
        <v>554</v>
      </c>
      <c r="F417" s="536" t="s">
        <v>605</v>
      </c>
      <c r="G417" s="537" t="s">
        <v>32</v>
      </c>
      <c r="H417" s="538">
        <v>4.7</v>
      </c>
      <c r="I417" s="538" t="s">
        <v>31</v>
      </c>
      <c r="J417" s="539" t="s">
        <v>960</v>
      </c>
      <c r="K417" s="420"/>
      <c r="L417" s="420"/>
      <c r="M417" s="420"/>
      <c r="N417" s="420"/>
    </row>
    <row r="418" spans="1:48" ht="15" x14ac:dyDescent="0.3">
      <c r="A418" s="336"/>
      <c r="C418" s="266"/>
      <c r="D418" s="266"/>
      <c r="E418" s="912"/>
      <c r="F418" s="536" t="s">
        <v>514</v>
      </c>
      <c r="G418" s="537" t="s">
        <v>32</v>
      </c>
      <c r="H418" s="538">
        <v>2.85</v>
      </c>
      <c r="I418" s="538" t="s">
        <v>31</v>
      </c>
      <c r="J418" s="539" t="s">
        <v>960</v>
      </c>
    </row>
    <row r="419" spans="1:48" ht="15" x14ac:dyDescent="0.3">
      <c r="A419" s="336"/>
      <c r="E419" s="912"/>
      <c r="F419" s="536" t="s">
        <v>515</v>
      </c>
      <c r="G419" s="537" t="s">
        <v>32</v>
      </c>
      <c r="H419" s="538">
        <v>3.39</v>
      </c>
      <c r="I419" s="538" t="s">
        <v>31</v>
      </c>
      <c r="J419" s="539" t="s">
        <v>960</v>
      </c>
    </row>
    <row r="420" spans="1:48" ht="15" x14ac:dyDescent="0.3">
      <c r="A420" s="336"/>
      <c r="E420" s="912"/>
      <c r="F420" s="536" t="s">
        <v>516</v>
      </c>
      <c r="G420" s="537" t="s">
        <v>32</v>
      </c>
      <c r="H420" s="538">
        <v>6.93</v>
      </c>
      <c r="I420" s="538" t="s">
        <v>31</v>
      </c>
      <c r="J420" s="539" t="s">
        <v>960</v>
      </c>
    </row>
    <row r="421" spans="1:48" ht="15" x14ac:dyDescent="0.3">
      <c r="A421" s="336"/>
      <c r="E421" s="542" t="s">
        <v>663</v>
      </c>
      <c r="F421" s="536" t="s">
        <v>664</v>
      </c>
      <c r="G421" s="537" t="s">
        <v>606</v>
      </c>
      <c r="H421" s="538">
        <f>3701.4035930512/1000</f>
        <v>3.7014035930512001</v>
      </c>
      <c r="I421" s="538" t="s">
        <v>31</v>
      </c>
      <c r="J421" s="539" t="s">
        <v>959</v>
      </c>
    </row>
    <row r="422" spans="1:48" x14ac:dyDescent="0.25">
      <c r="A422" s="336"/>
      <c r="E422" s="420"/>
      <c r="F422" s="420"/>
      <c r="G422" s="420"/>
      <c r="I422" s="420"/>
    </row>
    <row r="423" spans="1:48" x14ac:dyDescent="0.25">
      <c r="A423" s="336"/>
      <c r="E423" s="420"/>
      <c r="F423" s="420"/>
      <c r="G423" s="420"/>
      <c r="I423" s="420"/>
    </row>
    <row r="424" spans="1:48" s="396" customFormat="1" ht="16.2" customHeight="1" x14ac:dyDescent="0.3">
      <c r="A424" s="336"/>
      <c r="B424" s="441"/>
      <c r="C424" s="420"/>
      <c r="D424" s="341" t="s">
        <v>956</v>
      </c>
      <c r="E424" s="341"/>
      <c r="F424" s="341"/>
      <c r="G424" s="341"/>
      <c r="H424" s="341"/>
      <c r="I424" s="341"/>
      <c r="J424" s="341"/>
      <c r="K424" s="341"/>
      <c r="L424" s="341"/>
      <c r="M424" s="341"/>
      <c r="N424" s="341"/>
      <c r="O424" s="341"/>
      <c r="P424" s="341"/>
      <c r="Q424" s="341"/>
      <c r="R424" s="341"/>
      <c r="S424" s="341"/>
      <c r="T424" s="341"/>
      <c r="U424" s="341"/>
      <c r="V424" s="341"/>
      <c r="W424" s="343"/>
      <c r="X424" s="343"/>
      <c r="Y424" s="343"/>
      <c r="Z424" s="343"/>
      <c r="AA424" s="343"/>
      <c r="AB424" s="343"/>
      <c r="AC424" s="343"/>
      <c r="AD424" s="343"/>
      <c r="AE424" s="343"/>
      <c r="AF424" s="343"/>
      <c r="AG424" s="343"/>
      <c r="AH424" s="343"/>
      <c r="AI424" s="343"/>
      <c r="AJ424" s="343"/>
      <c r="AK424" s="343"/>
      <c r="AL424" s="343"/>
      <c r="AM424" s="343"/>
      <c r="AN424" s="343"/>
      <c r="AO424" s="343"/>
      <c r="AP424" s="343"/>
      <c r="AQ424" s="343"/>
      <c r="AR424" s="343"/>
      <c r="AS424" s="343"/>
      <c r="AT424" s="343"/>
      <c r="AU424" s="343"/>
      <c r="AV424" s="343"/>
    </row>
    <row r="425" spans="1:48" x14ac:dyDescent="0.25">
      <c r="A425" s="336"/>
      <c r="E425" s="420"/>
      <c r="F425" s="420"/>
      <c r="G425" s="420"/>
      <c r="H425" s="420"/>
      <c r="I425" s="420"/>
    </row>
    <row r="426" spans="1:48" ht="15.6" x14ac:dyDescent="0.3">
      <c r="A426" s="336"/>
      <c r="E426" s="421" t="s">
        <v>955</v>
      </c>
      <c r="F426" s="420"/>
      <c r="G426" s="420"/>
      <c r="H426" s="420"/>
      <c r="I426" s="420"/>
    </row>
    <row r="427" spans="1:48" ht="15.6" x14ac:dyDescent="0.3">
      <c r="A427" s="336"/>
      <c r="E427" s="421"/>
      <c r="F427" s="420"/>
      <c r="G427" s="420"/>
      <c r="H427" s="420"/>
      <c r="I427" s="420"/>
    </row>
    <row r="428" spans="1:48" x14ac:dyDescent="0.25">
      <c r="A428" s="336"/>
      <c r="E428" s="420"/>
      <c r="F428" s="543">
        <v>2023</v>
      </c>
      <c r="G428" s="420"/>
      <c r="H428" s="420"/>
      <c r="I428" s="420"/>
    </row>
    <row r="429" spans="1:48" ht="15" x14ac:dyDescent="0.25">
      <c r="A429" s="336"/>
      <c r="E429" s="543" t="s">
        <v>323</v>
      </c>
      <c r="F429" s="543" t="s">
        <v>962</v>
      </c>
      <c r="H429" s="420"/>
      <c r="I429" s="420"/>
    </row>
    <row r="430" spans="1:48" x14ac:dyDescent="0.25">
      <c r="A430" s="336"/>
      <c r="E430" s="544" t="s">
        <v>598</v>
      </c>
      <c r="F430" s="545">
        <v>7</v>
      </c>
      <c r="H430" s="420"/>
      <c r="I430" s="420"/>
    </row>
    <row r="431" spans="1:48" x14ac:dyDescent="0.25">
      <c r="A431" s="336"/>
      <c r="E431" s="544" t="s">
        <v>768</v>
      </c>
      <c r="F431" s="545">
        <v>7</v>
      </c>
      <c r="H431" s="420"/>
      <c r="I431" s="420"/>
    </row>
    <row r="432" spans="1:48" x14ac:dyDescent="0.25">
      <c r="A432" s="336"/>
      <c r="E432" s="544" t="s">
        <v>599</v>
      </c>
      <c r="F432" s="545">
        <v>7</v>
      </c>
      <c r="H432" s="420"/>
      <c r="I432" s="420"/>
    </row>
    <row r="433" spans="1:48" x14ac:dyDescent="0.25">
      <c r="A433" s="336"/>
      <c r="E433" s="420"/>
      <c r="F433" s="420"/>
      <c r="G433" s="420"/>
      <c r="H433" s="420"/>
      <c r="I433" s="420"/>
    </row>
    <row r="434" spans="1:48" x14ac:dyDescent="0.25">
      <c r="A434" s="336"/>
      <c r="E434" s="420"/>
      <c r="F434" s="420"/>
      <c r="G434" s="420"/>
      <c r="H434" s="420"/>
      <c r="I434" s="420"/>
    </row>
    <row r="435" spans="1:48" s="396" customFormat="1" ht="16.2" customHeight="1" x14ac:dyDescent="0.3">
      <c r="A435" s="336"/>
      <c r="B435" s="441"/>
      <c r="C435" s="420"/>
      <c r="D435" s="341" t="s">
        <v>957</v>
      </c>
      <c r="E435" s="341"/>
      <c r="F435" s="341"/>
      <c r="G435" s="341"/>
      <c r="H435" s="341"/>
      <c r="I435" s="341"/>
      <c r="J435" s="341"/>
      <c r="K435" s="341"/>
      <c r="L435" s="341"/>
      <c r="M435" s="341"/>
      <c r="N435" s="341"/>
      <c r="O435" s="341"/>
      <c r="P435" s="341"/>
      <c r="Q435" s="341"/>
      <c r="R435" s="341"/>
      <c r="S435" s="341"/>
      <c r="T435" s="341"/>
      <c r="U435" s="341"/>
      <c r="V435" s="341"/>
      <c r="W435" s="343"/>
      <c r="X435" s="343"/>
      <c r="Y435" s="343"/>
      <c r="Z435" s="343"/>
      <c r="AA435" s="343"/>
      <c r="AB435" s="343"/>
      <c r="AC435" s="343"/>
      <c r="AD435" s="343"/>
      <c r="AE435" s="343"/>
      <c r="AF435" s="343"/>
      <c r="AG435" s="343"/>
      <c r="AH435" s="343"/>
      <c r="AI435" s="343"/>
      <c r="AJ435" s="343"/>
      <c r="AK435" s="343"/>
      <c r="AL435" s="343"/>
      <c r="AM435" s="343"/>
      <c r="AN435" s="343"/>
      <c r="AO435" s="343"/>
      <c r="AP435" s="343"/>
      <c r="AQ435" s="343"/>
      <c r="AR435" s="343"/>
      <c r="AS435" s="343"/>
      <c r="AT435" s="343"/>
      <c r="AU435" s="343"/>
      <c r="AV435" s="343"/>
    </row>
    <row r="436" spans="1:48" x14ac:dyDescent="0.25">
      <c r="A436" s="336"/>
      <c r="E436" s="420"/>
      <c r="F436" s="420"/>
      <c r="G436" s="420"/>
      <c r="H436" s="420"/>
      <c r="I436" s="420"/>
    </row>
    <row r="437" spans="1:48" ht="14.4" x14ac:dyDescent="0.3">
      <c r="A437" s="336"/>
      <c r="E437" s="420"/>
      <c r="F437" s="909" t="s">
        <v>1198</v>
      </c>
      <c r="G437" s="910"/>
      <c r="H437" s="910"/>
      <c r="I437" s="911"/>
    </row>
    <row r="438" spans="1:48" ht="15" x14ac:dyDescent="0.3">
      <c r="A438" s="336"/>
      <c r="E438" s="909" t="s">
        <v>638</v>
      </c>
      <c r="F438" s="911"/>
      <c r="G438" s="442" t="s">
        <v>965</v>
      </c>
      <c r="H438" s="442" t="s">
        <v>966</v>
      </c>
      <c r="I438" s="442" t="s">
        <v>967</v>
      </c>
    </row>
    <row r="439" spans="1:48" ht="14.4" x14ac:dyDescent="0.3">
      <c r="A439" s="336"/>
      <c r="E439" s="668" t="s">
        <v>1079</v>
      </c>
      <c r="F439" s="669"/>
      <c r="G439" s="524">
        <v>0.156</v>
      </c>
      <c r="H439" s="524">
        <v>0</v>
      </c>
      <c r="I439" s="524">
        <v>7.0000000000000001E-3</v>
      </c>
    </row>
    <row r="440" spans="1:48" ht="14.4" x14ac:dyDescent="0.3">
      <c r="A440" s="336"/>
      <c r="E440" s="668" t="s">
        <v>1080</v>
      </c>
      <c r="F440" s="669"/>
      <c r="G440" s="524">
        <v>0.184</v>
      </c>
      <c r="H440" s="524">
        <v>1.7999999999999999E-2</v>
      </c>
      <c r="I440" s="524">
        <v>2E-3</v>
      </c>
    </row>
    <row r="441" spans="1:48" ht="14.4" x14ac:dyDescent="0.3">
      <c r="A441" s="336"/>
      <c r="E441" s="668" t="s">
        <v>1071</v>
      </c>
      <c r="F441" s="669"/>
      <c r="G441" s="524">
        <v>0.185</v>
      </c>
      <c r="H441" s="524">
        <v>2.3E-2</v>
      </c>
      <c r="I441" s="524">
        <v>2E-3</v>
      </c>
    </row>
    <row r="442" spans="1:48" ht="14.4" x14ac:dyDescent="0.3">
      <c r="A442" s="336"/>
      <c r="E442" s="668" t="s">
        <v>1072</v>
      </c>
      <c r="F442" s="669"/>
      <c r="G442" s="524">
        <v>0.17799999999999999</v>
      </c>
      <c r="H442" s="524">
        <v>7.0999999999999994E-2</v>
      </c>
      <c r="I442" s="524">
        <v>2E-3</v>
      </c>
    </row>
    <row r="443" spans="1:48" ht="14.4" x14ac:dyDescent="0.3">
      <c r="A443" s="336"/>
      <c r="E443" s="668" t="s">
        <v>1073</v>
      </c>
      <c r="F443" s="669"/>
      <c r="G443" s="524">
        <v>0.24</v>
      </c>
      <c r="H443" s="524">
        <v>0</v>
      </c>
      <c r="I443" s="524">
        <v>7.0000000000000001E-3</v>
      </c>
    </row>
    <row r="444" spans="1:48" ht="14.4" x14ac:dyDescent="0.3">
      <c r="A444" s="336"/>
      <c r="E444" s="668" t="s">
        <v>1074</v>
      </c>
      <c r="F444" s="669"/>
      <c r="G444" s="524">
        <v>0.23699999999999999</v>
      </c>
      <c r="H444" s="524">
        <v>1.9E-2</v>
      </c>
      <c r="I444" s="524">
        <v>2E-3</v>
      </c>
    </row>
    <row r="445" spans="1:48" ht="14.4" x14ac:dyDescent="0.3">
      <c r="A445" s="336"/>
      <c r="E445" s="668" t="s">
        <v>1075</v>
      </c>
      <c r="F445" s="669"/>
      <c r="G445" s="524">
        <v>0.76800000000000002</v>
      </c>
      <c r="H445" s="524">
        <v>0</v>
      </c>
      <c r="I445" s="524">
        <v>0</v>
      </c>
    </row>
    <row r="446" spans="1:48" ht="14.4" x14ac:dyDescent="0.3">
      <c r="A446" s="336"/>
      <c r="E446" s="668" t="s">
        <v>1076</v>
      </c>
      <c r="F446" s="669"/>
      <c r="G446" s="524">
        <v>0.67100000000000004</v>
      </c>
      <c r="H446" s="524">
        <v>0.14000000000000001</v>
      </c>
      <c r="I446" s="524">
        <v>6.0000000000000001E-3</v>
      </c>
    </row>
    <row r="447" spans="1:48" ht="14.4" x14ac:dyDescent="0.3">
      <c r="A447" s="336"/>
      <c r="E447" s="668" t="s">
        <v>1077</v>
      </c>
      <c r="F447" s="669"/>
      <c r="G447" s="524">
        <v>0.745</v>
      </c>
      <c r="H447" s="524">
        <v>0</v>
      </c>
      <c r="I447" s="524">
        <v>0</v>
      </c>
    </row>
    <row r="448" spans="1:48" ht="14.4" x14ac:dyDescent="0.3">
      <c r="A448" s="336"/>
      <c r="E448" s="668" t="s">
        <v>1078</v>
      </c>
      <c r="F448" s="669"/>
      <c r="G448" s="524">
        <v>9.6000000000000002E-2</v>
      </c>
      <c r="H448" s="524">
        <v>8.1000000000000003E-2</v>
      </c>
      <c r="I448" s="524">
        <v>2E-3</v>
      </c>
    </row>
    <row r="449" spans="1:9" ht="14.4" x14ac:dyDescent="0.3">
      <c r="A449" s="336"/>
      <c r="E449" s="668" t="s">
        <v>693</v>
      </c>
      <c r="F449" s="669"/>
      <c r="G449" s="524">
        <v>0</v>
      </c>
      <c r="H449" s="524">
        <v>0</v>
      </c>
      <c r="I449" s="524">
        <v>0</v>
      </c>
    </row>
    <row r="450" spans="1:9" ht="14.4" x14ac:dyDescent="0.3">
      <c r="A450" s="336"/>
      <c r="E450" s="668" t="s">
        <v>694</v>
      </c>
      <c r="F450" s="669"/>
      <c r="G450" s="524">
        <v>5.2599999999999999E-3</v>
      </c>
      <c r="H450" s="524">
        <v>0</v>
      </c>
      <c r="I450" s="524">
        <v>0</v>
      </c>
    </row>
    <row r="451" spans="1:9" ht="14.4" x14ac:dyDescent="0.3">
      <c r="A451" s="336"/>
      <c r="E451" s="668" t="s">
        <v>695</v>
      </c>
      <c r="F451" s="669"/>
      <c r="G451" s="524">
        <v>0.15942000000000001</v>
      </c>
      <c r="H451" s="524">
        <v>0</v>
      </c>
      <c r="I451" s="524">
        <v>0</v>
      </c>
    </row>
    <row r="452" spans="1:9" ht="14.4" x14ac:dyDescent="0.3">
      <c r="A452" s="336"/>
      <c r="E452" s="668" t="s">
        <v>692</v>
      </c>
      <c r="F452" s="669"/>
      <c r="G452" s="524">
        <v>0.10703</v>
      </c>
      <c r="H452" s="524">
        <v>0</v>
      </c>
      <c r="I452" s="524">
        <v>0</v>
      </c>
    </row>
    <row r="453" spans="1:9" ht="14.4" x14ac:dyDescent="0.3">
      <c r="A453" s="336"/>
      <c r="E453" s="668" t="s">
        <v>710</v>
      </c>
      <c r="F453" s="669"/>
      <c r="G453" s="524">
        <v>0.11712</v>
      </c>
      <c r="H453" s="524">
        <v>0</v>
      </c>
      <c r="I453" s="524">
        <v>0</v>
      </c>
    </row>
    <row r="454" spans="1:9" ht="14.4" x14ac:dyDescent="0.3">
      <c r="A454" s="336"/>
      <c r="E454" s="668" t="s">
        <v>697</v>
      </c>
      <c r="F454" s="669"/>
      <c r="G454" s="524">
        <v>2.3390000000000001E-2</v>
      </c>
      <c r="H454" s="524">
        <v>0</v>
      </c>
      <c r="I454" s="524">
        <v>0</v>
      </c>
    </row>
    <row r="455" spans="1:9" ht="14.4" x14ac:dyDescent="0.3">
      <c r="A455" s="336"/>
      <c r="E455" s="668" t="s">
        <v>711</v>
      </c>
      <c r="F455" s="669"/>
      <c r="G455" s="524">
        <v>4.122E-2</v>
      </c>
      <c r="H455" s="524">
        <v>0</v>
      </c>
      <c r="I455" s="524">
        <v>0</v>
      </c>
    </row>
    <row r="456" spans="1:9" ht="14.4" x14ac:dyDescent="0.3">
      <c r="A456" s="336"/>
      <c r="E456" s="668" t="s">
        <v>696</v>
      </c>
      <c r="F456" s="669"/>
      <c r="G456" s="524">
        <v>1.289E-2</v>
      </c>
      <c r="H456" s="524">
        <v>0</v>
      </c>
      <c r="I456" s="524">
        <v>0</v>
      </c>
    </row>
    <row r="457" spans="1:9" ht="14.4" x14ac:dyDescent="0.3">
      <c r="A457" s="336"/>
      <c r="E457" s="668" t="s">
        <v>709</v>
      </c>
      <c r="F457" s="669"/>
      <c r="G457" s="524">
        <v>0.1215</v>
      </c>
      <c r="H457" s="524">
        <v>0</v>
      </c>
      <c r="I457" s="524">
        <v>0</v>
      </c>
    </row>
    <row r="458" spans="1:9" ht="14.4" x14ac:dyDescent="0.3">
      <c r="A458" s="336"/>
      <c r="E458" s="668" t="s">
        <v>698</v>
      </c>
      <c r="F458" s="669"/>
      <c r="G458" s="524">
        <v>2.7181E-2</v>
      </c>
      <c r="H458" s="524">
        <v>0</v>
      </c>
      <c r="I458" s="524">
        <v>0</v>
      </c>
    </row>
    <row r="459" spans="1:9" ht="14.4" x14ac:dyDescent="0.3">
      <c r="A459" s="336"/>
      <c r="E459" s="668" t="s">
        <v>712</v>
      </c>
      <c r="F459" s="669"/>
      <c r="G459" s="524">
        <v>5.6600000000000004E-2</v>
      </c>
      <c r="H459" s="524">
        <v>0</v>
      </c>
      <c r="I459" s="524">
        <v>0</v>
      </c>
    </row>
    <row r="460" spans="1:9" ht="14.4" x14ac:dyDescent="0.3">
      <c r="A460" s="336"/>
      <c r="E460" s="668" t="s">
        <v>700</v>
      </c>
      <c r="F460" s="669"/>
      <c r="G460" s="524">
        <v>5.1499999999999997E-2</v>
      </c>
      <c r="H460" s="524">
        <v>0</v>
      </c>
      <c r="I460" s="524">
        <v>0</v>
      </c>
    </row>
    <row r="461" spans="1:9" ht="14.4" x14ac:dyDescent="0.3">
      <c r="A461" s="336"/>
      <c r="E461" s="668" t="s">
        <v>702</v>
      </c>
      <c r="F461" s="669"/>
      <c r="G461" s="524">
        <v>0.11781</v>
      </c>
      <c r="H461" s="524">
        <v>6.7999999999999996E-3</v>
      </c>
      <c r="I461" s="524">
        <v>3.691275167785234E-3</v>
      </c>
    </row>
    <row r="462" spans="1:9" ht="14.4" x14ac:dyDescent="0.3">
      <c r="A462" s="336"/>
      <c r="E462" s="668" t="s">
        <v>704</v>
      </c>
      <c r="F462" s="669"/>
      <c r="G462" s="524">
        <v>5.425E-2</v>
      </c>
      <c r="H462" s="524">
        <v>8.3999999999999995E-3</v>
      </c>
      <c r="I462" s="524">
        <v>1.1744966442953019E-3</v>
      </c>
    </row>
    <row r="463" spans="1:9" ht="14.4" x14ac:dyDescent="0.3">
      <c r="A463" s="336"/>
      <c r="E463" s="668" t="s">
        <v>717</v>
      </c>
      <c r="F463" s="669"/>
      <c r="G463" s="524">
        <v>7.2919999999999999E-2</v>
      </c>
      <c r="H463" s="524">
        <v>8.0000000000000002E-3</v>
      </c>
      <c r="I463" s="524">
        <v>1.1744966442953019E-3</v>
      </c>
    </row>
    <row r="464" spans="1:9" ht="14.4" x14ac:dyDescent="0.3">
      <c r="A464" s="336"/>
      <c r="E464" s="668" t="s">
        <v>706</v>
      </c>
      <c r="F464" s="669"/>
      <c r="G464" s="524">
        <v>0.11441391471625499</v>
      </c>
      <c r="H464" s="524">
        <v>0</v>
      </c>
      <c r="I464" s="524">
        <v>0</v>
      </c>
    </row>
    <row r="465" spans="1:48" x14ac:dyDescent="0.25">
      <c r="A465" s="336"/>
      <c r="E465" s="420"/>
      <c r="F465" s="420"/>
      <c r="G465" s="420"/>
      <c r="H465" s="420"/>
      <c r="I465" s="420"/>
      <c r="J465" s="420"/>
      <c r="K465" s="420"/>
      <c r="L465" s="420"/>
    </row>
    <row r="466" spans="1:48" x14ac:dyDescent="0.25">
      <c r="A466" s="336"/>
      <c r="E466" s="420"/>
      <c r="F466" s="420"/>
      <c r="G466" s="420"/>
      <c r="H466" s="420"/>
      <c r="I466" s="420"/>
    </row>
    <row r="467" spans="1:48" x14ac:dyDescent="0.25">
      <c r="A467" s="336"/>
      <c r="E467" s="420"/>
      <c r="F467" s="420"/>
      <c r="G467" s="420"/>
      <c r="H467" s="420"/>
      <c r="I467" s="420"/>
    </row>
    <row r="468" spans="1:48" s="396" customFormat="1" ht="16.2" customHeight="1" x14ac:dyDescent="0.3">
      <c r="A468" s="336"/>
      <c r="B468" s="441"/>
      <c r="C468" s="420"/>
      <c r="D468" s="341" t="s">
        <v>958</v>
      </c>
      <c r="E468" s="341"/>
      <c r="F468" s="341"/>
      <c r="G468" s="341"/>
      <c r="H468" s="341"/>
      <c r="I468" s="341"/>
      <c r="J468" s="341"/>
      <c r="K468" s="341"/>
      <c r="L468" s="341"/>
      <c r="M468" s="341"/>
      <c r="N468" s="341"/>
      <c r="O468" s="341"/>
      <c r="P468" s="341"/>
      <c r="Q468" s="341"/>
      <c r="R468" s="341"/>
      <c r="S468" s="341"/>
      <c r="T468" s="341"/>
      <c r="U468" s="341"/>
      <c r="V468" s="341"/>
      <c r="W468" s="343"/>
      <c r="X468" s="343"/>
      <c r="Y468" s="343"/>
      <c r="Z468" s="343"/>
      <c r="AA468" s="343"/>
      <c r="AB468" s="343"/>
      <c r="AC468" s="343"/>
      <c r="AD468" s="343"/>
      <c r="AE468" s="343"/>
      <c r="AF468" s="343"/>
      <c r="AG468" s="343"/>
      <c r="AH468" s="343"/>
      <c r="AI468" s="343"/>
      <c r="AJ468" s="343"/>
      <c r="AK468" s="343"/>
      <c r="AL468" s="343"/>
      <c r="AM468" s="343"/>
      <c r="AN468" s="343"/>
      <c r="AO468" s="343"/>
      <c r="AP468" s="343"/>
      <c r="AQ468" s="343"/>
      <c r="AR468" s="343"/>
      <c r="AS468" s="343"/>
      <c r="AT468" s="343"/>
      <c r="AU468" s="343"/>
      <c r="AV468" s="343"/>
    </row>
    <row r="469" spans="1:48" x14ac:dyDescent="0.25">
      <c r="A469" s="336"/>
      <c r="E469" s="420"/>
      <c r="F469" s="420"/>
      <c r="G469" s="420"/>
      <c r="H469" s="420"/>
      <c r="I469" s="420"/>
    </row>
    <row r="470" spans="1:48" ht="15.6" x14ac:dyDescent="0.3">
      <c r="A470" s="336"/>
      <c r="E470" s="421" t="s">
        <v>955</v>
      </c>
      <c r="F470" s="420"/>
      <c r="G470" s="420"/>
      <c r="H470" s="420"/>
      <c r="I470" s="420"/>
    </row>
    <row r="471" spans="1:48" ht="14.4" x14ac:dyDescent="0.3">
      <c r="A471" s="336"/>
      <c r="E471" s="289"/>
      <c r="F471" s="289"/>
      <c r="G471" s="289"/>
      <c r="H471" s="289"/>
      <c r="I471" s="522"/>
    </row>
    <row r="472" spans="1:48" ht="14.4" x14ac:dyDescent="0.3">
      <c r="A472" s="336"/>
      <c r="E472" s="289"/>
      <c r="F472" s="906">
        <v>2023</v>
      </c>
      <c r="G472" s="908"/>
      <c r="H472" s="289"/>
      <c r="I472" s="522"/>
    </row>
    <row r="473" spans="1:48" ht="15.6" x14ac:dyDescent="0.35">
      <c r="A473" s="336"/>
      <c r="E473" s="543" t="s">
        <v>574</v>
      </c>
      <c r="F473" s="523" t="s">
        <v>963</v>
      </c>
      <c r="G473" s="442" t="s">
        <v>964</v>
      </c>
      <c r="H473" s="289"/>
    </row>
    <row r="474" spans="1:48" ht="14.4" x14ac:dyDescent="0.3">
      <c r="A474" s="336"/>
      <c r="E474" s="544" t="s">
        <v>575</v>
      </c>
      <c r="F474" s="545">
        <f>360.73/1000</f>
        <v>0.36073</v>
      </c>
      <c r="G474" s="546">
        <v>216.44</v>
      </c>
      <c r="H474" s="289"/>
    </row>
    <row r="475" spans="1:48" ht="14.4" x14ac:dyDescent="0.3">
      <c r="A475" s="336"/>
      <c r="E475" s="544" t="s">
        <v>475</v>
      </c>
      <c r="F475" s="547">
        <f>56.41/1000</f>
        <v>5.6409999999999995E-2</v>
      </c>
      <c r="G475" s="547">
        <v>3.67</v>
      </c>
      <c r="H475" s="289"/>
    </row>
    <row r="476" spans="1:48" ht="14.4" x14ac:dyDescent="0.3">
      <c r="A476" s="336"/>
      <c r="E476" s="544" t="s">
        <v>576</v>
      </c>
      <c r="F476" s="547">
        <f>120.09/1000</f>
        <v>0.12009</v>
      </c>
      <c r="G476" s="547">
        <v>3.36</v>
      </c>
      <c r="H476" s="289"/>
    </row>
    <row r="477" spans="1:48" ht="14.4" x14ac:dyDescent="0.3">
      <c r="A477" s="336"/>
      <c r="E477" s="544" t="s">
        <v>503</v>
      </c>
      <c r="F477" s="547">
        <f>30.5/1000</f>
        <v>3.0499999999999999E-2</v>
      </c>
      <c r="G477" s="547">
        <v>9.15</v>
      </c>
      <c r="H477" s="289"/>
    </row>
    <row r="478" spans="1:48" ht="14.4" x14ac:dyDescent="0.3">
      <c r="A478" s="336"/>
      <c r="E478" s="544" t="s">
        <v>577</v>
      </c>
      <c r="F478" s="547">
        <f>744.49/1000</f>
        <v>0.74448999999999999</v>
      </c>
      <c r="G478" s="547">
        <v>89.34</v>
      </c>
      <c r="H478" s="289"/>
    </row>
    <row r="479" spans="1:48" ht="14.4" x14ac:dyDescent="0.3">
      <c r="A479" s="336"/>
      <c r="G479" s="289"/>
      <c r="H479" s="289"/>
    </row>
    <row r="480" spans="1:48" ht="14.4" x14ac:dyDescent="0.3">
      <c r="A480" s="336"/>
      <c r="G480" s="289"/>
      <c r="H480" s="289"/>
    </row>
    <row r="481" spans="1:8" ht="14.4" x14ac:dyDescent="0.3">
      <c r="A481" s="336"/>
      <c r="G481" s="289"/>
      <c r="H481" s="289"/>
    </row>
    <row r="482" spans="1:8" ht="14.4" x14ac:dyDescent="0.3">
      <c r="A482" s="336"/>
      <c r="G482" s="289"/>
    </row>
    <row r="483" spans="1:8" x14ac:dyDescent="0.25">
      <c r="A483" s="336"/>
    </row>
    <row r="484" spans="1:8" x14ac:dyDescent="0.25">
      <c r="A484" s="336"/>
    </row>
    <row r="485" spans="1:8" x14ac:dyDescent="0.25">
      <c r="A485" s="336"/>
    </row>
    <row r="486" spans="1:8" x14ac:dyDescent="0.25">
      <c r="A486" s="336"/>
    </row>
    <row r="487" spans="1:8" x14ac:dyDescent="0.25">
      <c r="A487" s="336"/>
    </row>
    <row r="488" spans="1:8" x14ac:dyDescent="0.25">
      <c r="A488" s="336"/>
    </row>
    <row r="489" spans="1:8" x14ac:dyDescent="0.25">
      <c r="A489" s="336"/>
    </row>
    <row r="490" spans="1:8" x14ac:dyDescent="0.25">
      <c r="A490" s="336"/>
    </row>
    <row r="491" spans="1:8" x14ac:dyDescent="0.25">
      <c r="A491" s="336"/>
    </row>
    <row r="492" spans="1:8" x14ac:dyDescent="0.25">
      <c r="A492" s="336"/>
    </row>
    <row r="493" spans="1:8" x14ac:dyDescent="0.25">
      <c r="A493" s="336"/>
    </row>
    <row r="494" spans="1:8" x14ac:dyDescent="0.25">
      <c r="A494" s="336"/>
    </row>
    <row r="495" spans="1:8" x14ac:dyDescent="0.25">
      <c r="A495" s="336"/>
    </row>
    <row r="496" spans="1:8" x14ac:dyDescent="0.25">
      <c r="A496" s="336"/>
    </row>
    <row r="497" spans="1:1" x14ac:dyDescent="0.25">
      <c r="A497" s="336"/>
    </row>
    <row r="498" spans="1:1" x14ac:dyDescent="0.25">
      <c r="A498" s="336"/>
    </row>
    <row r="499" spans="1:1" x14ac:dyDescent="0.25">
      <c r="A499" s="336"/>
    </row>
    <row r="500" spans="1:1" x14ac:dyDescent="0.25">
      <c r="A500" s="336"/>
    </row>
    <row r="501" spans="1:1" x14ac:dyDescent="0.25">
      <c r="A501" s="336"/>
    </row>
    <row r="502" spans="1:1" x14ac:dyDescent="0.25">
      <c r="A502" s="336"/>
    </row>
    <row r="503" spans="1:1" x14ac:dyDescent="0.25">
      <c r="A503" s="336"/>
    </row>
    <row r="504" spans="1:1" x14ac:dyDescent="0.25">
      <c r="A504" s="336"/>
    </row>
    <row r="505" spans="1:1" x14ac:dyDescent="0.25">
      <c r="A505" s="336"/>
    </row>
    <row r="506" spans="1:1" x14ac:dyDescent="0.25">
      <c r="A506" s="336"/>
    </row>
    <row r="507" spans="1:1" x14ac:dyDescent="0.25">
      <c r="A507" s="336"/>
    </row>
    <row r="508" spans="1:1" x14ac:dyDescent="0.25">
      <c r="A508" s="336"/>
    </row>
    <row r="509" spans="1:1" x14ac:dyDescent="0.25">
      <c r="A509" s="336"/>
    </row>
    <row r="510" spans="1:1" x14ac:dyDescent="0.25">
      <c r="A510" s="336"/>
    </row>
    <row r="511" spans="1:1" x14ac:dyDescent="0.25">
      <c r="A511" s="336"/>
    </row>
    <row r="512" spans="1:1" x14ac:dyDescent="0.25">
      <c r="A512" s="336"/>
    </row>
    <row r="513" spans="1:4" x14ac:dyDescent="0.25">
      <c r="A513" s="336"/>
    </row>
    <row r="514" spans="1:4" x14ac:dyDescent="0.25">
      <c r="A514" s="336"/>
    </row>
    <row r="515" spans="1:4" x14ac:dyDescent="0.25">
      <c r="A515" s="336"/>
    </row>
    <row r="516" spans="1:4" x14ac:dyDescent="0.25">
      <c r="A516" s="336"/>
    </row>
    <row r="517" spans="1:4" x14ac:dyDescent="0.25">
      <c r="A517" s="336"/>
    </row>
    <row r="518" spans="1:4" x14ac:dyDescent="0.25">
      <c r="A518" s="336"/>
    </row>
    <row r="519" spans="1:4" x14ac:dyDescent="0.25">
      <c r="A519" s="336"/>
    </row>
    <row r="520" spans="1:4" x14ac:dyDescent="0.25">
      <c r="A520" s="336"/>
    </row>
    <row r="521" spans="1:4" x14ac:dyDescent="0.25">
      <c r="A521" s="336"/>
    </row>
    <row r="522" spans="1:4" x14ac:dyDescent="0.25">
      <c r="A522" s="336"/>
    </row>
    <row r="523" spans="1:4" x14ac:dyDescent="0.25">
      <c r="A523" s="336"/>
    </row>
    <row r="524" spans="1:4" x14ac:dyDescent="0.25">
      <c r="A524" s="336"/>
    </row>
    <row r="525" spans="1:4" x14ac:dyDescent="0.25">
      <c r="A525" s="336"/>
    </row>
    <row r="526" spans="1:4" ht="9" customHeight="1" x14ac:dyDescent="0.25">
      <c r="A526" s="336"/>
    </row>
    <row r="527" spans="1:4" x14ac:dyDescent="0.25">
      <c r="A527" s="336"/>
    </row>
    <row r="528" spans="1:4" ht="16.5" customHeight="1" x14ac:dyDescent="0.25">
      <c r="A528" s="336"/>
      <c r="C528" s="266"/>
      <c r="D528" s="266"/>
    </row>
    <row r="529" spans="1:1" ht="4.5" customHeight="1" x14ac:dyDescent="0.25">
      <c r="A529" s="336"/>
    </row>
    <row r="530" spans="1:1" ht="16.5" customHeight="1" x14ac:dyDescent="0.25">
      <c r="A530" s="336"/>
    </row>
    <row r="531" spans="1:1" ht="4.5" customHeight="1" x14ac:dyDescent="0.25">
      <c r="A531" s="336"/>
    </row>
    <row r="532" spans="1:1" ht="16.5" customHeight="1" x14ac:dyDescent="0.25">
      <c r="A532" s="336"/>
    </row>
    <row r="533" spans="1:1" ht="9" customHeight="1" x14ac:dyDescent="0.25">
      <c r="A533" s="336"/>
    </row>
    <row r="534" spans="1:1" x14ac:dyDescent="0.25">
      <c r="A534" s="336"/>
    </row>
    <row r="535" spans="1:1" x14ac:dyDescent="0.25">
      <c r="A535" s="336"/>
    </row>
    <row r="536" spans="1:1" x14ac:dyDescent="0.25">
      <c r="A536" s="336"/>
    </row>
    <row r="537" spans="1:1" x14ac:dyDescent="0.25">
      <c r="A537" s="336"/>
    </row>
    <row r="538" spans="1:1" x14ac:dyDescent="0.25">
      <c r="A538" s="336"/>
    </row>
    <row r="539" spans="1:1" x14ac:dyDescent="0.25">
      <c r="A539" s="336"/>
    </row>
    <row r="540" spans="1:1" x14ac:dyDescent="0.25">
      <c r="A540" s="336"/>
    </row>
    <row r="541" spans="1:1" x14ac:dyDescent="0.25">
      <c r="A541" s="336"/>
    </row>
    <row r="542" spans="1:1" x14ac:dyDescent="0.25">
      <c r="A542" s="336"/>
    </row>
    <row r="543" spans="1:1" x14ac:dyDescent="0.25">
      <c r="A543" s="336"/>
    </row>
    <row r="544" spans="1:1" x14ac:dyDescent="0.25">
      <c r="A544" s="336"/>
    </row>
    <row r="545" spans="1:1" x14ac:dyDescent="0.25">
      <c r="A545" s="336"/>
    </row>
    <row r="546" spans="1:1" x14ac:dyDescent="0.25">
      <c r="A546" s="336"/>
    </row>
    <row r="547" spans="1:1" x14ac:dyDescent="0.25">
      <c r="A547" s="336"/>
    </row>
    <row r="548" spans="1:1" x14ac:dyDescent="0.25">
      <c r="A548" s="336"/>
    </row>
    <row r="549" spans="1:1" x14ac:dyDescent="0.25">
      <c r="A549" s="336"/>
    </row>
    <row r="550" spans="1:1" x14ac:dyDescent="0.25">
      <c r="A550" s="336"/>
    </row>
    <row r="551" spans="1:1" x14ac:dyDescent="0.25">
      <c r="A551" s="336"/>
    </row>
    <row r="552" spans="1:1" x14ac:dyDescent="0.25">
      <c r="A552" s="336"/>
    </row>
    <row r="553" spans="1:1" x14ac:dyDescent="0.25">
      <c r="A553" s="336"/>
    </row>
    <row r="554" spans="1:1" x14ac:dyDescent="0.25">
      <c r="A554" s="336"/>
    </row>
    <row r="555" spans="1:1" x14ac:dyDescent="0.25">
      <c r="A555" s="336"/>
    </row>
    <row r="556" spans="1:1" x14ac:dyDescent="0.25">
      <c r="A556" s="336"/>
    </row>
    <row r="557" spans="1:1" x14ac:dyDescent="0.25">
      <c r="A557" s="336"/>
    </row>
    <row r="558" spans="1:1" x14ac:dyDescent="0.25">
      <c r="A558" s="336"/>
    </row>
    <row r="559" spans="1:1" x14ac:dyDescent="0.25">
      <c r="A559" s="336"/>
    </row>
    <row r="560" spans="1:1" x14ac:dyDescent="0.25">
      <c r="A560" s="336"/>
    </row>
    <row r="561" spans="1:1" x14ac:dyDescent="0.25">
      <c r="A561" s="336"/>
    </row>
    <row r="562" spans="1:1" x14ac:dyDescent="0.25">
      <c r="A562" s="336"/>
    </row>
    <row r="563" spans="1:1" x14ac:dyDescent="0.25">
      <c r="A563" s="336"/>
    </row>
    <row r="564" spans="1:1" x14ac:dyDescent="0.25">
      <c r="A564" s="336"/>
    </row>
    <row r="565" spans="1:1" x14ac:dyDescent="0.25">
      <c r="A565" s="336"/>
    </row>
    <row r="566" spans="1:1" x14ac:dyDescent="0.25">
      <c r="A566" s="336"/>
    </row>
    <row r="567" spans="1:1" x14ac:dyDescent="0.25">
      <c r="A567" s="336"/>
    </row>
    <row r="568" spans="1:1" x14ac:dyDescent="0.25">
      <c r="A568" s="336"/>
    </row>
    <row r="569" spans="1:1" x14ac:dyDescent="0.25">
      <c r="A569" s="336"/>
    </row>
    <row r="570" spans="1:1" x14ac:dyDescent="0.25">
      <c r="A570" s="336"/>
    </row>
    <row r="571" spans="1:1" x14ac:dyDescent="0.25">
      <c r="A571" s="336"/>
    </row>
    <row r="572" spans="1:1" x14ac:dyDescent="0.25">
      <c r="A572" s="336"/>
    </row>
    <row r="573" spans="1:1" x14ac:dyDescent="0.25">
      <c r="A573" s="336"/>
    </row>
    <row r="574" spans="1:1" x14ac:dyDescent="0.25">
      <c r="A574" s="336"/>
    </row>
    <row r="575" spans="1:1" x14ac:dyDescent="0.25">
      <c r="A575" s="336"/>
    </row>
    <row r="576" spans="1:1" x14ac:dyDescent="0.25">
      <c r="A576" s="336"/>
    </row>
    <row r="577" spans="1:1" x14ac:dyDescent="0.25">
      <c r="A577" s="336"/>
    </row>
    <row r="578" spans="1:1" x14ac:dyDescent="0.25">
      <c r="A578" s="336"/>
    </row>
    <row r="579" spans="1:1" x14ac:dyDescent="0.25">
      <c r="A579" s="336"/>
    </row>
    <row r="580" spans="1:1" x14ac:dyDescent="0.25">
      <c r="A580" s="336"/>
    </row>
    <row r="581" spans="1:1" x14ac:dyDescent="0.25">
      <c r="A581" s="336"/>
    </row>
    <row r="582" spans="1:1" x14ac:dyDescent="0.25">
      <c r="A582" s="336"/>
    </row>
    <row r="583" spans="1:1" x14ac:dyDescent="0.25">
      <c r="A583" s="336"/>
    </row>
    <row r="584" spans="1:1" x14ac:dyDescent="0.25">
      <c r="A584" s="336"/>
    </row>
    <row r="585" spans="1:1" x14ac:dyDescent="0.25">
      <c r="A585" s="336"/>
    </row>
    <row r="586" spans="1:1" x14ac:dyDescent="0.25">
      <c r="A586" s="336"/>
    </row>
    <row r="587" spans="1:1" x14ac:dyDescent="0.25">
      <c r="A587" s="336"/>
    </row>
    <row r="588" spans="1:1" x14ac:dyDescent="0.25">
      <c r="A588" s="336"/>
    </row>
    <row r="589" spans="1:1" x14ac:dyDescent="0.25">
      <c r="A589" s="336"/>
    </row>
    <row r="590" spans="1:1" x14ac:dyDescent="0.25">
      <c r="A590" s="336"/>
    </row>
    <row r="591" spans="1:1" x14ac:dyDescent="0.25">
      <c r="A591" s="336"/>
    </row>
    <row r="592" spans="1:1" x14ac:dyDescent="0.25">
      <c r="A592" s="336"/>
    </row>
    <row r="593" spans="1:1" x14ac:dyDescent="0.25">
      <c r="A593" s="336"/>
    </row>
    <row r="594" spans="1:1" x14ac:dyDescent="0.25">
      <c r="A594" s="336"/>
    </row>
    <row r="595" spans="1:1" x14ac:dyDescent="0.25">
      <c r="A595" s="336"/>
    </row>
    <row r="596" spans="1:1" x14ac:dyDescent="0.25">
      <c r="A596" s="336"/>
    </row>
    <row r="597" spans="1:1" x14ac:dyDescent="0.25">
      <c r="A597" s="336"/>
    </row>
    <row r="598" spans="1:1" x14ac:dyDescent="0.25">
      <c r="A598" s="336"/>
    </row>
    <row r="599" spans="1:1" x14ac:dyDescent="0.25">
      <c r="A599" s="336"/>
    </row>
    <row r="600" spans="1:1" x14ac:dyDescent="0.25">
      <c r="A600" s="336"/>
    </row>
    <row r="601" spans="1:1" x14ac:dyDescent="0.25">
      <c r="A601" s="336"/>
    </row>
    <row r="602" spans="1:1" x14ac:dyDescent="0.25">
      <c r="A602" s="336"/>
    </row>
    <row r="603" spans="1:1" x14ac:dyDescent="0.25">
      <c r="A603" s="336"/>
    </row>
    <row r="604" spans="1:1" x14ac:dyDescent="0.25">
      <c r="A604" s="336"/>
    </row>
    <row r="605" spans="1:1" x14ac:dyDescent="0.25">
      <c r="A605" s="336"/>
    </row>
    <row r="606" spans="1:1" x14ac:dyDescent="0.25">
      <c r="A606" s="336"/>
    </row>
    <row r="607" spans="1:1" x14ac:dyDescent="0.25">
      <c r="A607" s="336"/>
    </row>
    <row r="608" spans="1:1" x14ac:dyDescent="0.25">
      <c r="A608" s="336"/>
    </row>
    <row r="609" spans="1:1" x14ac:dyDescent="0.25">
      <c r="A609" s="336"/>
    </row>
    <row r="610" spans="1:1" x14ac:dyDescent="0.25">
      <c r="A610" s="336"/>
    </row>
    <row r="611" spans="1:1" x14ac:dyDescent="0.25">
      <c r="A611" s="336"/>
    </row>
    <row r="612" spans="1:1" x14ac:dyDescent="0.25">
      <c r="A612" s="336"/>
    </row>
    <row r="613" spans="1:1" x14ac:dyDescent="0.25">
      <c r="A613" s="336"/>
    </row>
    <row r="614" spans="1:1" x14ac:dyDescent="0.25">
      <c r="A614" s="336"/>
    </row>
    <row r="615" spans="1:1" x14ac:dyDescent="0.25">
      <c r="A615" s="336"/>
    </row>
    <row r="616" spans="1:1" x14ac:dyDescent="0.25">
      <c r="A616" s="336"/>
    </row>
    <row r="617" spans="1:1" x14ac:dyDescent="0.25">
      <c r="A617" s="336"/>
    </row>
    <row r="618" spans="1:1" x14ac:dyDescent="0.25">
      <c r="A618" s="336"/>
    </row>
    <row r="619" spans="1:1" x14ac:dyDescent="0.25">
      <c r="A619" s="336"/>
    </row>
    <row r="620" spans="1:1" x14ac:dyDescent="0.25">
      <c r="A620" s="336"/>
    </row>
    <row r="621" spans="1:1" x14ac:dyDescent="0.25">
      <c r="A621" s="336"/>
    </row>
    <row r="622" spans="1:1" x14ac:dyDescent="0.25">
      <c r="A622" s="336"/>
    </row>
    <row r="623" spans="1:1" x14ac:dyDescent="0.25">
      <c r="A623" s="336"/>
    </row>
    <row r="624" spans="1:1" x14ac:dyDescent="0.25">
      <c r="A624" s="336"/>
    </row>
    <row r="625" spans="1:1" x14ac:dyDescent="0.25">
      <c r="A625" s="336"/>
    </row>
    <row r="626" spans="1:1" x14ac:dyDescent="0.25">
      <c r="A626" s="336"/>
    </row>
    <row r="627" spans="1:1" x14ac:dyDescent="0.25">
      <c r="A627" s="336"/>
    </row>
    <row r="628" spans="1:1" x14ac:dyDescent="0.25">
      <c r="A628" s="336"/>
    </row>
    <row r="629" spans="1:1" x14ac:dyDescent="0.25">
      <c r="A629" s="336"/>
    </row>
    <row r="630" spans="1:1" x14ac:dyDescent="0.25">
      <c r="A630" s="336"/>
    </row>
    <row r="631" spans="1:1" x14ac:dyDescent="0.25">
      <c r="A631" s="336"/>
    </row>
    <row r="632" spans="1:1" x14ac:dyDescent="0.25">
      <c r="A632" s="336"/>
    </row>
    <row r="633" spans="1:1" x14ac:dyDescent="0.25">
      <c r="A633" s="336"/>
    </row>
    <row r="634" spans="1:1" x14ac:dyDescent="0.25">
      <c r="A634" s="336"/>
    </row>
    <row r="635" spans="1:1" x14ac:dyDescent="0.25">
      <c r="A635" s="336"/>
    </row>
    <row r="636" spans="1:1" x14ac:dyDescent="0.25">
      <c r="A636" s="336"/>
    </row>
    <row r="637" spans="1:1" x14ac:dyDescent="0.25">
      <c r="A637" s="336"/>
    </row>
    <row r="638" spans="1:1" x14ac:dyDescent="0.25">
      <c r="A638" s="336"/>
    </row>
    <row r="639" spans="1:1" x14ac:dyDescent="0.25">
      <c r="A639" s="336"/>
    </row>
    <row r="640" spans="1:1" x14ac:dyDescent="0.25">
      <c r="A640" s="336"/>
    </row>
    <row r="641" spans="1:4" x14ac:dyDescent="0.25">
      <c r="A641" s="336"/>
    </row>
    <row r="642" spans="1:4" x14ac:dyDescent="0.25">
      <c r="A642" s="336"/>
    </row>
    <row r="643" spans="1:4" x14ac:dyDescent="0.25">
      <c r="A643" s="336"/>
    </row>
    <row r="644" spans="1:4" x14ac:dyDescent="0.25">
      <c r="A644" s="336"/>
    </row>
    <row r="645" spans="1:4" x14ac:dyDescent="0.25">
      <c r="A645" s="336"/>
    </row>
    <row r="646" spans="1:4" x14ac:dyDescent="0.25">
      <c r="A646" s="336"/>
    </row>
    <row r="647" spans="1:4" x14ac:dyDescent="0.25">
      <c r="A647" s="336"/>
    </row>
    <row r="648" spans="1:4" x14ac:dyDescent="0.25">
      <c r="A648" s="336"/>
    </row>
    <row r="649" spans="1:4" x14ac:dyDescent="0.25">
      <c r="A649" s="336"/>
    </row>
    <row r="650" spans="1:4" x14ac:dyDescent="0.25">
      <c r="A650" s="336"/>
    </row>
    <row r="651" spans="1:4" x14ac:dyDescent="0.25">
      <c r="A651" s="336"/>
    </row>
    <row r="652" spans="1:4" x14ac:dyDescent="0.25">
      <c r="A652" s="336"/>
    </row>
    <row r="653" spans="1:4" x14ac:dyDescent="0.25">
      <c r="A653" s="336"/>
    </row>
    <row r="654" spans="1:4" ht="7.5" customHeight="1" x14ac:dyDescent="0.25">
      <c r="A654" s="336"/>
    </row>
    <row r="655" spans="1:4" x14ac:dyDescent="0.25">
      <c r="A655" s="336"/>
    </row>
    <row r="656" spans="1:4" ht="16.5" customHeight="1" x14ac:dyDescent="0.25">
      <c r="A656" s="336"/>
      <c r="C656" s="266"/>
      <c r="D656" s="266"/>
    </row>
    <row r="657" spans="1:16" ht="4.5" customHeight="1" x14ac:dyDescent="0.25">
      <c r="A657" s="336"/>
    </row>
    <row r="658" spans="1:16" ht="16.5" customHeight="1" x14ac:dyDescent="0.25">
      <c r="A658" s="336"/>
      <c r="P658" s="297"/>
    </row>
    <row r="659" spans="1:16" ht="4.5" customHeight="1" x14ac:dyDescent="0.25">
      <c r="A659" s="336"/>
    </row>
    <row r="660" spans="1:16" ht="16.5" customHeight="1" x14ac:dyDescent="0.25">
      <c r="A660" s="336"/>
      <c r="P660" s="427"/>
    </row>
    <row r="661" spans="1:16" ht="9" customHeight="1" x14ac:dyDescent="0.25">
      <c r="A661" s="336"/>
    </row>
    <row r="662" spans="1:16" x14ac:dyDescent="0.25">
      <c r="A662" s="336"/>
      <c r="C662" s="266"/>
      <c r="D662" s="266"/>
    </row>
    <row r="663" spans="1:16" x14ac:dyDescent="0.25">
      <c r="A663" s="336"/>
      <c r="C663" s="266"/>
      <c r="D663" s="266"/>
      <c r="P663" s="427"/>
    </row>
    <row r="664" spans="1:16" x14ac:dyDescent="0.25">
      <c r="A664" s="336"/>
      <c r="D664" s="266"/>
    </row>
    <row r="665" spans="1:16" x14ac:dyDescent="0.25">
      <c r="A665" s="336"/>
      <c r="D665" s="266"/>
    </row>
    <row r="666" spans="1:16" x14ac:dyDescent="0.25">
      <c r="A666" s="336"/>
      <c r="D666" s="266"/>
    </row>
    <row r="667" spans="1:16" x14ac:dyDescent="0.25">
      <c r="A667" s="336"/>
      <c r="D667" s="266"/>
    </row>
    <row r="668" spans="1:16" x14ac:dyDescent="0.25">
      <c r="A668" s="336"/>
      <c r="D668" s="266"/>
    </row>
    <row r="669" spans="1:16" x14ac:dyDescent="0.25">
      <c r="A669" s="336"/>
      <c r="D669" s="266"/>
    </row>
    <row r="670" spans="1:16" x14ac:dyDescent="0.25">
      <c r="A670" s="336"/>
      <c r="D670" s="266"/>
    </row>
    <row r="671" spans="1:16" x14ac:dyDescent="0.25">
      <c r="A671" s="336"/>
      <c r="D671" s="266"/>
    </row>
    <row r="672" spans="1:16" x14ac:dyDescent="0.25">
      <c r="A672" s="336"/>
      <c r="D672" s="266"/>
    </row>
    <row r="673" spans="1:4" x14ac:dyDescent="0.25">
      <c r="A673" s="336"/>
      <c r="D673" s="266"/>
    </row>
    <row r="674" spans="1:4" x14ac:dyDescent="0.25">
      <c r="A674" s="336"/>
      <c r="D674" s="266"/>
    </row>
    <row r="675" spans="1:4" x14ac:dyDescent="0.25">
      <c r="A675" s="336"/>
      <c r="D675" s="266"/>
    </row>
    <row r="676" spans="1:4" x14ac:dyDescent="0.25">
      <c r="A676" s="336"/>
      <c r="D676" s="266"/>
    </row>
    <row r="677" spans="1:4" x14ac:dyDescent="0.25">
      <c r="A677" s="336"/>
      <c r="D677" s="266"/>
    </row>
    <row r="678" spans="1:4" x14ac:dyDescent="0.25">
      <c r="D678" s="266"/>
    </row>
    <row r="679" spans="1:4" x14ac:dyDescent="0.25">
      <c r="D679" s="266"/>
    </row>
    <row r="680" spans="1:4" x14ac:dyDescent="0.25">
      <c r="D680" s="266"/>
    </row>
    <row r="681" spans="1:4" x14ac:dyDescent="0.25">
      <c r="D681" s="266"/>
    </row>
    <row r="682" spans="1:4" x14ac:dyDescent="0.25">
      <c r="D682" s="266"/>
    </row>
    <row r="683" spans="1:4" x14ac:dyDescent="0.25">
      <c r="D683" s="266"/>
    </row>
    <row r="684" spans="1:4" x14ac:dyDescent="0.25">
      <c r="D684" s="266"/>
    </row>
    <row r="685" spans="1:4" x14ac:dyDescent="0.25">
      <c r="D685" s="266"/>
    </row>
    <row r="686" spans="1:4" x14ac:dyDescent="0.25">
      <c r="D686" s="266"/>
    </row>
    <row r="687" spans="1:4" x14ac:dyDescent="0.25">
      <c r="D687" s="266"/>
    </row>
    <row r="688" spans="1:4" x14ac:dyDescent="0.25">
      <c r="D688" s="266"/>
    </row>
    <row r="689" spans="4:4" x14ac:dyDescent="0.25">
      <c r="D689" s="266"/>
    </row>
    <row r="690" spans="4:4" x14ac:dyDescent="0.25">
      <c r="D690" s="266"/>
    </row>
    <row r="691" spans="4:4" x14ac:dyDescent="0.25">
      <c r="D691" s="266"/>
    </row>
    <row r="692" spans="4:4" x14ac:dyDescent="0.25">
      <c r="D692" s="266"/>
    </row>
    <row r="693" spans="4:4" x14ac:dyDescent="0.25">
      <c r="D693" s="266"/>
    </row>
    <row r="694" spans="4:4" x14ac:dyDescent="0.25">
      <c r="D694" s="266"/>
    </row>
    <row r="695" spans="4:4" x14ac:dyDescent="0.25">
      <c r="D695" s="266"/>
    </row>
    <row r="696" spans="4:4" x14ac:dyDescent="0.25">
      <c r="D696" s="266"/>
    </row>
    <row r="697" spans="4:4" x14ac:dyDescent="0.25">
      <c r="D697" s="266"/>
    </row>
    <row r="698" spans="4:4" x14ac:dyDescent="0.25">
      <c r="D698" s="266"/>
    </row>
    <row r="699" spans="4:4" x14ac:dyDescent="0.25">
      <c r="D699" s="266"/>
    </row>
    <row r="700" spans="4:4" x14ac:dyDescent="0.25">
      <c r="D700" s="266"/>
    </row>
    <row r="701" spans="4:4" x14ac:dyDescent="0.25">
      <c r="D701" s="266"/>
    </row>
    <row r="702" spans="4:4" x14ac:dyDescent="0.25">
      <c r="D702" s="266"/>
    </row>
    <row r="703" spans="4:4" x14ac:dyDescent="0.25">
      <c r="D703" s="266"/>
    </row>
    <row r="704" spans="4:4" x14ac:dyDescent="0.25">
      <c r="D704" s="266"/>
    </row>
    <row r="705" spans="3:16" ht="15" customHeight="1" x14ac:dyDescent="0.25">
      <c r="D705" s="266"/>
    </row>
    <row r="706" spans="3:16" x14ac:dyDescent="0.25">
      <c r="C706" s="266"/>
      <c r="D706" s="266"/>
    </row>
    <row r="707" spans="3:16" ht="16.5" customHeight="1" x14ac:dyDescent="0.25">
      <c r="D707" s="266"/>
    </row>
    <row r="708" spans="3:16" ht="4.5" customHeight="1" x14ac:dyDescent="0.25"/>
    <row r="709" spans="3:16" ht="16.5" customHeight="1" x14ac:dyDescent="0.25">
      <c r="P709" s="297"/>
    </row>
    <row r="710" spans="3:16" ht="4.5" customHeight="1" x14ac:dyDescent="0.25"/>
    <row r="711" spans="3:16" ht="16.5" customHeight="1" x14ac:dyDescent="0.25">
      <c r="P711" s="427"/>
    </row>
    <row r="712" spans="3:16" ht="11.25" customHeight="1" x14ac:dyDescent="0.25"/>
    <row r="713" spans="3:16" x14ac:dyDescent="0.25">
      <c r="D713" s="266"/>
    </row>
  </sheetData>
  <sheetProtection algorithmName="SHA-512" hashValue="Gemw8sAREAT+8kfL4SSLT7J/vA243xYPxfrgxdHyYWBXSVLdwUM2GaVBuCDfu5hEof3BEC1pYPa3Yfr1C6L4tg==" saltValue="RKHGqjSPH5YRwQr7XVX3yA==" spinCount="100000" sheet="1" objects="1" scenarios="1"/>
  <protectedRanges>
    <protectedRange sqref="F116:F119" name="Rango1_2_3"/>
    <protectedRange sqref="F120:F124" name="Rango1_2_1_1"/>
    <protectedRange sqref="F125:F129" name="Rango1_2_2_1"/>
  </protectedRanges>
  <mergeCells count="28">
    <mergeCell ref="C1:S1"/>
    <mergeCell ref="BS177:CO177"/>
    <mergeCell ref="K189:N189"/>
    <mergeCell ref="E189:H189"/>
    <mergeCell ref="G7:I7"/>
    <mergeCell ref="G48:I48"/>
    <mergeCell ref="G114:I114"/>
    <mergeCell ref="G134:I134"/>
    <mergeCell ref="E50:E54"/>
    <mergeCell ref="E126:E128"/>
    <mergeCell ref="E120:E124"/>
    <mergeCell ref="F472:G472"/>
    <mergeCell ref="E417:E420"/>
    <mergeCell ref="E396:E399"/>
    <mergeCell ref="E400:E403"/>
    <mergeCell ref="E404:E407"/>
    <mergeCell ref="E408:E409"/>
    <mergeCell ref="E411:E416"/>
    <mergeCell ref="E438:F438"/>
    <mergeCell ref="G339:J339"/>
    <mergeCell ref="F437:I437"/>
    <mergeCell ref="E377:E379"/>
    <mergeCell ref="E381:E395"/>
    <mergeCell ref="E341:E353"/>
    <mergeCell ref="E354:E356"/>
    <mergeCell ref="E357:E366"/>
    <mergeCell ref="E367:E371"/>
    <mergeCell ref="E372:E376"/>
  </mergeCells>
  <hyperlinks>
    <hyperlink ref="A4" location="'2. Fase - Materiales'!A1" display="2. Fase: Materiales" xr:uid="{EFABEE64-ED94-4A18-AB17-09D2A6281C48}"/>
    <hyperlink ref="A5" location="'3. Fase - Montaje'!A1" display="3. Fase: Montaje" xr:uid="{7C86F1F7-02A0-4652-9715-EC2BAE15DAB1}"/>
    <hyperlink ref="A7" location="'5. Fase - Desmontaje'!A1" display="5. Fase: Desmontaje" xr:uid="{7853D448-4DED-4BB0-9FE8-19AA15B8CFD4}"/>
    <hyperlink ref="A6" location="'4. Fase - Celebración'!A1" display="4. Fase: Celebración" xr:uid="{606C3490-30B9-4C46-B3EB-BAB5294C81B4}"/>
    <hyperlink ref="A8" location="'6. Informe final. Resultados'!A1" display="6. Informe final. Resultados" xr:uid="{3305FE1E-C009-461D-BB22-48ECAB821DEB}"/>
    <hyperlink ref="A9" location="'7. Factores de emisión'!A1" display="7.Factores de emisión" xr:uid="{415EC8C8-1408-47C2-8D34-3954DF00029C}"/>
    <hyperlink ref="A10" location="'8. Instrucciones uso'!A1" display="8. Instrucciones de uso" xr:uid="{DA7CC47A-97CF-4602-BED3-08C316DCE29A}"/>
    <hyperlink ref="A11" location="'9. Revisiones calculadora'!A1" display="9. Revisiones de la calculadora" xr:uid="{FF32852C-4E27-489C-A0DB-AEA8C7866454}"/>
    <hyperlink ref="A3" location="'1.Datos generales del evento '!A1" display="1. Datos del evento" xr:uid="{111B7EBC-6D45-431E-A00E-C0D2D650FB21}"/>
    <hyperlink ref="E332" r:id="rId1" xr:uid="{C3C749AD-049B-4612-A770-FC7DFF70E31B}"/>
    <hyperlink ref="K281" r:id="rId2" xr:uid="{C33B30A8-9AAA-4A63-85B6-53DEDA537AEE}"/>
    <hyperlink ref="E42" r:id="rId3" xr:uid="{CE9C85E7-CFAA-4991-961E-CA157DBA1A09}"/>
    <hyperlink ref="E111" r:id="rId4" xr:uid="{DA03E3F0-A26A-420C-B81E-01F99B096FC8}"/>
    <hyperlink ref="E176" r:id="rId5" xr:uid="{27D9C7BD-BC45-4A85-8688-1575A0CFD9C9}"/>
  </hyperlinks>
  <pageMargins left="0.7" right="0.7" top="0.75" bottom="0.75" header="0.3" footer="0.3"/>
  <pageSetup paperSize="9" scale="54" orientation="portrait" horizontalDpi="300" verticalDpi="300" r:id="rId6"/>
  <colBreaks count="1" manualBreakCount="1">
    <brk id="18" max="1048575" man="1"/>
  </colBreaks>
  <drawing r:id="rId7"/>
  <legacy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80E1-8E3C-4967-BEF7-2CF31FE6C3A7}">
  <dimension ref="A1:GV531"/>
  <sheetViews>
    <sheetView showRowColHeaders="0" zoomScale="70" zoomScaleNormal="70" workbookViewId="0">
      <pane ySplit="2" topLeftCell="A3" activePane="bottomLeft" state="frozen"/>
      <selection activeCell="O15" sqref="O15"/>
      <selection pane="bottomLeft" activeCell="C2" sqref="C2:P2"/>
    </sheetView>
  </sheetViews>
  <sheetFormatPr baseColWidth="10" defaultColWidth="11.44140625" defaultRowHeight="14.4" x14ac:dyDescent="0.3"/>
  <cols>
    <col min="1" max="2" width="11.44140625" style="64" customWidth="1"/>
    <col min="3" max="3" width="2.5546875" style="77" customWidth="1"/>
    <col min="4" max="4" width="4.109375" style="77" customWidth="1"/>
    <col min="5" max="5" width="14" style="77" customWidth="1"/>
    <col min="6" max="6" width="11.44140625" style="77"/>
    <col min="7" max="7" width="16.88671875" style="77" customWidth="1"/>
    <col min="8" max="9" width="8.5546875" style="77" customWidth="1"/>
    <col min="10" max="10" width="13.44140625" style="77" customWidth="1"/>
    <col min="11" max="11" width="14.109375" style="77" customWidth="1"/>
    <col min="12" max="12" width="13.44140625" style="77" customWidth="1"/>
    <col min="13" max="13" width="11.44140625" style="77"/>
    <col min="14" max="14" width="13.44140625" style="77" customWidth="1"/>
    <col min="15" max="15" width="14" style="77" customWidth="1"/>
    <col min="16" max="16" width="4.44140625" style="77" customWidth="1"/>
    <col min="17" max="16384" width="11.44140625" style="64"/>
  </cols>
  <sheetData>
    <row r="1" spans="1:204" ht="79.5" customHeight="1" x14ac:dyDescent="0.3">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row>
    <row r="2" spans="1:204" ht="36" customHeight="1" x14ac:dyDescent="0.3">
      <c r="A2" s="289"/>
      <c r="B2" s="289"/>
      <c r="C2" s="927" t="s">
        <v>361</v>
      </c>
      <c r="D2" s="927"/>
      <c r="E2" s="927"/>
      <c r="F2" s="927"/>
      <c r="G2" s="927"/>
      <c r="H2" s="927"/>
      <c r="I2" s="927"/>
      <c r="J2" s="927"/>
      <c r="K2" s="927"/>
      <c r="L2" s="927"/>
      <c r="M2" s="927"/>
      <c r="N2" s="927"/>
      <c r="O2" s="927"/>
      <c r="P2" s="927"/>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89"/>
      <c r="DP2" s="289"/>
      <c r="DQ2" s="289"/>
      <c r="DR2" s="289"/>
      <c r="DS2" s="289"/>
      <c r="DT2" s="289"/>
      <c r="DU2" s="289"/>
      <c r="DV2" s="289"/>
      <c r="DW2" s="289"/>
      <c r="DX2" s="289"/>
      <c r="DY2" s="289"/>
      <c r="DZ2" s="289"/>
      <c r="EA2" s="289"/>
      <c r="EB2" s="289"/>
      <c r="EC2" s="289"/>
      <c r="ED2" s="289"/>
      <c r="EE2" s="289"/>
      <c r="EF2" s="289"/>
      <c r="EG2" s="289"/>
      <c r="EH2" s="289"/>
      <c r="EI2" s="289"/>
      <c r="EJ2" s="289"/>
      <c r="EK2" s="289"/>
      <c r="EL2" s="289"/>
      <c r="EM2" s="289"/>
      <c r="EN2" s="289"/>
      <c r="EO2" s="289"/>
      <c r="EP2" s="289"/>
      <c r="EQ2" s="289"/>
      <c r="ER2" s="289"/>
      <c r="ES2" s="289"/>
      <c r="ET2" s="289"/>
      <c r="EU2" s="289"/>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row>
    <row r="3" spans="1:204" ht="30.75" customHeight="1" x14ac:dyDescent="0.3">
      <c r="A3" s="289"/>
      <c r="B3" s="289"/>
      <c r="C3" s="470"/>
      <c r="D3" s="470"/>
      <c r="E3" s="470"/>
      <c r="F3" s="470"/>
      <c r="G3" s="470"/>
      <c r="H3" s="470"/>
      <c r="I3" s="470"/>
      <c r="J3" s="470"/>
      <c r="K3" s="470"/>
      <c r="L3" s="470"/>
      <c r="M3" s="470"/>
      <c r="N3" s="470"/>
      <c r="O3" s="470"/>
      <c r="P3" s="470"/>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row>
    <row r="4" spans="1:204" ht="15.6" x14ac:dyDescent="0.3">
      <c r="A4" s="289"/>
      <c r="B4" s="289"/>
      <c r="C4" s="769" t="s">
        <v>808</v>
      </c>
      <c r="D4" s="769"/>
      <c r="E4" s="769"/>
      <c r="F4" s="769"/>
      <c r="G4" s="769"/>
      <c r="H4" s="769"/>
      <c r="I4" s="769"/>
      <c r="J4" s="769"/>
      <c r="K4" s="769"/>
      <c r="L4" s="769"/>
      <c r="M4" s="769"/>
      <c r="N4" s="769"/>
      <c r="O4" s="769"/>
      <c r="P4" s="76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row>
    <row r="5" spans="1:204" s="289" customFormat="1" ht="18" customHeight="1" thickBot="1" x14ac:dyDescent="0.35">
      <c r="C5" s="470"/>
      <c r="D5" s="470"/>
      <c r="E5" s="470"/>
      <c r="F5" s="471"/>
      <c r="G5" s="470"/>
      <c r="H5" s="470"/>
      <c r="I5" s="470"/>
      <c r="J5" s="470"/>
      <c r="K5" s="470"/>
      <c r="L5" s="470"/>
      <c r="M5" s="470"/>
      <c r="N5" s="470"/>
      <c r="O5" s="470"/>
      <c r="P5" s="470"/>
    </row>
    <row r="6" spans="1:204" ht="25.05" customHeight="1" x14ac:dyDescent="0.3">
      <c r="A6" s="289"/>
      <c r="B6" s="289"/>
      <c r="C6" s="470"/>
      <c r="D6" s="982" t="s">
        <v>864</v>
      </c>
      <c r="E6" s="983"/>
      <c r="F6" s="983"/>
      <c r="G6" s="983"/>
      <c r="H6" s="983"/>
      <c r="I6" s="983"/>
      <c r="J6" s="983"/>
      <c r="K6" s="983"/>
      <c r="L6" s="983"/>
      <c r="M6" s="983"/>
      <c r="N6" s="983"/>
      <c r="O6" s="983"/>
      <c r="P6" s="984"/>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row>
    <row r="7" spans="1:204" ht="25.05" customHeight="1" x14ac:dyDescent="0.3">
      <c r="A7" s="289"/>
      <c r="B7" s="289"/>
      <c r="C7" s="470"/>
      <c r="D7" s="484" t="s">
        <v>865</v>
      </c>
      <c r="E7" s="482"/>
      <c r="F7" s="482"/>
      <c r="G7" s="482"/>
      <c r="H7" s="482"/>
      <c r="I7" s="482"/>
      <c r="J7" s="482"/>
      <c r="K7" s="482"/>
      <c r="L7" s="482"/>
      <c r="M7" s="482"/>
      <c r="N7" s="482"/>
      <c r="O7" s="482"/>
      <c r="P7" s="483"/>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row>
    <row r="8" spans="1:204" s="76" customFormat="1" ht="25.05" customHeight="1" x14ac:dyDescent="0.3">
      <c r="A8" s="466"/>
      <c r="B8" s="466"/>
      <c r="C8" s="472"/>
      <c r="D8" s="945" t="s">
        <v>671</v>
      </c>
      <c r="E8" s="946"/>
      <c r="F8" s="946"/>
      <c r="G8" s="946"/>
      <c r="H8" s="946"/>
      <c r="I8" s="946"/>
      <c r="J8" s="946"/>
      <c r="K8" s="946"/>
      <c r="L8" s="946"/>
      <c r="M8" s="946"/>
      <c r="N8" s="946"/>
      <c r="O8" s="946"/>
      <c r="P8" s="94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c r="DJ8" s="466"/>
      <c r="DK8" s="466"/>
      <c r="DL8" s="466"/>
      <c r="DM8" s="466"/>
      <c r="DN8" s="466"/>
      <c r="DO8" s="466"/>
      <c r="DP8" s="466"/>
      <c r="DQ8" s="466"/>
      <c r="DR8" s="466"/>
      <c r="DS8" s="466"/>
      <c r="DT8" s="466"/>
      <c r="DU8" s="466"/>
      <c r="DV8" s="466"/>
      <c r="DW8" s="466"/>
      <c r="DX8" s="466"/>
      <c r="DY8" s="466"/>
      <c r="DZ8" s="466"/>
      <c r="EA8" s="466"/>
      <c r="EB8" s="466"/>
      <c r="EC8" s="466"/>
      <c r="ED8" s="466"/>
      <c r="EE8" s="466"/>
      <c r="EF8" s="466"/>
      <c r="EG8" s="466"/>
      <c r="EH8" s="466"/>
      <c r="EI8" s="466"/>
    </row>
    <row r="9" spans="1:204" ht="25.05" customHeight="1" x14ac:dyDescent="0.3">
      <c r="A9" s="289"/>
      <c r="B9" s="289"/>
      <c r="C9" s="470"/>
      <c r="D9" s="939" t="s">
        <v>810</v>
      </c>
      <c r="E9" s="940"/>
      <c r="F9" s="940"/>
      <c r="G9" s="940"/>
      <c r="H9" s="940"/>
      <c r="I9" s="940"/>
      <c r="J9" s="940"/>
      <c r="K9" s="940"/>
      <c r="L9" s="940"/>
      <c r="M9" s="940"/>
      <c r="N9" s="940"/>
      <c r="O9" s="940"/>
      <c r="P9" s="941"/>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289"/>
      <c r="EB9" s="289"/>
      <c r="EC9" s="289"/>
      <c r="ED9" s="289"/>
      <c r="EE9" s="289"/>
      <c r="EF9" s="289"/>
      <c r="EG9" s="289"/>
      <c r="EH9" s="289"/>
      <c r="EI9" s="289"/>
    </row>
    <row r="10" spans="1:204" ht="25.05" customHeight="1" x14ac:dyDescent="0.3">
      <c r="A10" s="289"/>
      <c r="B10" s="289"/>
      <c r="C10" s="470"/>
      <c r="D10" s="939" t="s">
        <v>809</v>
      </c>
      <c r="E10" s="947"/>
      <c r="F10" s="947"/>
      <c r="G10" s="947"/>
      <c r="H10" s="947"/>
      <c r="I10" s="947"/>
      <c r="J10" s="947"/>
      <c r="K10" s="947"/>
      <c r="L10" s="947"/>
      <c r="M10" s="947"/>
      <c r="N10" s="947"/>
      <c r="O10" s="947"/>
      <c r="P10" s="948"/>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89"/>
      <c r="CZ10" s="289"/>
      <c r="DA10" s="289"/>
      <c r="DB10" s="289"/>
      <c r="DC10" s="289"/>
      <c r="DD10" s="289"/>
      <c r="DE10" s="289"/>
      <c r="DF10" s="289"/>
      <c r="DG10" s="289"/>
      <c r="DH10" s="289"/>
      <c r="DI10" s="289"/>
      <c r="DJ10" s="289"/>
      <c r="DK10" s="289"/>
      <c r="DL10" s="289"/>
      <c r="DM10" s="289"/>
      <c r="DN10" s="289"/>
      <c r="DO10" s="289"/>
      <c r="DP10" s="289"/>
      <c r="DQ10" s="289"/>
      <c r="DR10" s="289"/>
      <c r="DS10" s="289"/>
      <c r="DT10" s="289"/>
      <c r="DU10" s="289"/>
      <c r="DV10" s="289"/>
      <c r="DW10" s="289"/>
      <c r="DX10" s="289"/>
      <c r="DY10" s="289"/>
      <c r="DZ10" s="289"/>
      <c r="EA10" s="289"/>
      <c r="EB10" s="289"/>
      <c r="EC10" s="289"/>
      <c r="ED10" s="289"/>
      <c r="EE10" s="289"/>
      <c r="EF10" s="289"/>
      <c r="EG10" s="289"/>
      <c r="EH10" s="289"/>
      <c r="EI10" s="289"/>
    </row>
    <row r="11" spans="1:204" ht="25.05" customHeight="1" x14ac:dyDescent="0.3">
      <c r="A11" s="289"/>
      <c r="B11" s="289"/>
      <c r="C11" s="470"/>
      <c r="D11" s="939" t="s">
        <v>672</v>
      </c>
      <c r="E11" s="940"/>
      <c r="F11" s="940"/>
      <c r="G11" s="940"/>
      <c r="H11" s="940"/>
      <c r="I11" s="940"/>
      <c r="J11" s="940"/>
      <c r="K11" s="940"/>
      <c r="L11" s="940"/>
      <c r="M11" s="940"/>
      <c r="N11" s="940"/>
      <c r="O11" s="940"/>
      <c r="P11" s="941"/>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89"/>
      <c r="DW11" s="289"/>
      <c r="DX11" s="289"/>
      <c r="DY11" s="289"/>
      <c r="DZ11" s="289"/>
      <c r="EA11" s="289"/>
      <c r="EB11" s="289"/>
      <c r="EC11" s="289"/>
      <c r="ED11" s="289"/>
      <c r="EE11" s="289"/>
      <c r="EF11" s="289"/>
      <c r="EG11" s="289"/>
      <c r="EH11" s="289"/>
      <c r="EI11" s="289"/>
    </row>
    <row r="12" spans="1:204" ht="30" customHeight="1" x14ac:dyDescent="0.3">
      <c r="A12" s="289"/>
      <c r="B12" s="289"/>
      <c r="C12" s="470"/>
      <c r="D12" s="945" t="s">
        <v>866</v>
      </c>
      <c r="E12" s="946"/>
      <c r="F12" s="946"/>
      <c r="G12" s="946"/>
      <c r="H12" s="946"/>
      <c r="I12" s="946"/>
      <c r="J12" s="946"/>
      <c r="K12" s="946"/>
      <c r="L12" s="946"/>
      <c r="M12" s="946"/>
      <c r="N12" s="946"/>
      <c r="O12" s="946"/>
      <c r="P12" s="946"/>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289"/>
      <c r="CU12" s="289"/>
      <c r="CV12" s="289"/>
      <c r="CW12" s="289"/>
      <c r="CX12" s="289"/>
      <c r="CY12" s="289"/>
      <c r="CZ12" s="289"/>
      <c r="DA12" s="289"/>
      <c r="DB12" s="289"/>
      <c r="DC12" s="289"/>
      <c r="DD12" s="289"/>
      <c r="DE12" s="289"/>
      <c r="DF12" s="289"/>
      <c r="DG12" s="289"/>
      <c r="DH12" s="289"/>
      <c r="DI12" s="289"/>
      <c r="DJ12" s="289"/>
      <c r="DK12" s="289"/>
      <c r="DL12" s="289"/>
      <c r="DM12" s="289"/>
      <c r="DN12" s="289"/>
      <c r="DO12" s="289"/>
      <c r="DP12" s="289"/>
      <c r="DQ12" s="289"/>
      <c r="DR12" s="289"/>
      <c r="DS12" s="289"/>
      <c r="DT12" s="289"/>
      <c r="DU12" s="289"/>
      <c r="DV12" s="289"/>
      <c r="DW12" s="289"/>
      <c r="DX12" s="289"/>
      <c r="DY12" s="289"/>
      <c r="DZ12" s="289"/>
      <c r="EA12" s="289"/>
      <c r="EB12" s="289"/>
      <c r="EC12" s="289"/>
      <c r="ED12" s="289"/>
      <c r="EE12" s="289"/>
      <c r="EF12" s="289"/>
      <c r="EG12" s="289"/>
      <c r="EH12" s="289"/>
      <c r="EI12" s="289"/>
    </row>
    <row r="13" spans="1:204" ht="25.05" customHeight="1" x14ac:dyDescent="0.3">
      <c r="A13" s="289"/>
      <c r="B13" s="289"/>
      <c r="C13" s="470"/>
      <c r="D13" s="985" t="s">
        <v>867</v>
      </c>
      <c r="E13" s="986"/>
      <c r="F13" s="986"/>
      <c r="G13" s="986"/>
      <c r="H13" s="986"/>
      <c r="I13" s="986"/>
      <c r="J13" s="986"/>
      <c r="K13" s="986"/>
      <c r="L13" s="986"/>
      <c r="M13" s="986"/>
      <c r="N13" s="986"/>
      <c r="O13" s="986"/>
      <c r="P13" s="987"/>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289"/>
      <c r="CJ13" s="289"/>
      <c r="CK13" s="289"/>
      <c r="CL13" s="289"/>
      <c r="CM13" s="289"/>
      <c r="CN13" s="289"/>
      <c r="CO13" s="289"/>
      <c r="CP13" s="289"/>
      <c r="CQ13" s="289"/>
      <c r="CR13" s="289"/>
      <c r="CS13" s="289"/>
      <c r="CT13" s="289"/>
      <c r="CU13" s="289"/>
      <c r="CV13" s="289"/>
      <c r="CW13" s="289"/>
      <c r="CX13" s="289"/>
      <c r="CY13" s="289"/>
      <c r="CZ13" s="289"/>
      <c r="DA13" s="289"/>
      <c r="DB13" s="289"/>
      <c r="DC13" s="289"/>
      <c r="DD13" s="289"/>
      <c r="DE13" s="289"/>
      <c r="DF13" s="289"/>
      <c r="DG13" s="289"/>
      <c r="DH13" s="289"/>
      <c r="DI13" s="289"/>
      <c r="DJ13" s="289"/>
      <c r="DK13" s="289"/>
      <c r="DL13" s="289"/>
      <c r="DM13" s="289"/>
      <c r="DN13" s="289"/>
      <c r="DO13" s="289"/>
      <c r="DP13" s="289"/>
      <c r="DQ13" s="289"/>
      <c r="DR13" s="289"/>
      <c r="DS13" s="289"/>
      <c r="DT13" s="289"/>
      <c r="DU13" s="289"/>
      <c r="DV13" s="289"/>
      <c r="DW13" s="289"/>
      <c r="DX13" s="289"/>
      <c r="DY13" s="289"/>
      <c r="DZ13" s="289"/>
      <c r="EA13" s="289"/>
      <c r="EB13" s="289"/>
      <c r="EC13" s="289"/>
      <c r="ED13" s="289"/>
      <c r="EE13" s="289"/>
      <c r="EF13" s="289"/>
      <c r="EG13" s="289"/>
      <c r="EH13" s="289"/>
      <c r="EI13" s="289"/>
    </row>
    <row r="14" spans="1:204" ht="36" customHeight="1" thickBot="1" x14ac:dyDescent="0.35">
      <c r="A14" s="289"/>
      <c r="B14" s="289"/>
      <c r="C14" s="470"/>
      <c r="D14" s="945" t="s">
        <v>811</v>
      </c>
      <c r="E14" s="946"/>
      <c r="F14" s="946"/>
      <c r="G14" s="946"/>
      <c r="H14" s="946"/>
      <c r="I14" s="946"/>
      <c r="J14" s="946"/>
      <c r="K14" s="946"/>
      <c r="L14" s="946"/>
      <c r="M14" s="946"/>
      <c r="N14" s="946"/>
      <c r="O14" s="946"/>
      <c r="P14" s="946"/>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c r="DF14" s="289"/>
      <c r="DG14" s="289"/>
      <c r="DH14" s="289"/>
      <c r="DI14" s="289"/>
      <c r="DJ14" s="289"/>
      <c r="DK14" s="289"/>
      <c r="DL14" s="289"/>
      <c r="DM14" s="289"/>
      <c r="DN14" s="289"/>
      <c r="DO14" s="289"/>
      <c r="DP14" s="289"/>
      <c r="DQ14" s="289"/>
      <c r="DR14" s="289"/>
      <c r="DS14" s="289"/>
      <c r="DT14" s="289"/>
      <c r="DU14" s="289"/>
      <c r="DV14" s="289"/>
      <c r="DW14" s="289"/>
      <c r="DX14" s="289"/>
      <c r="DY14" s="289"/>
      <c r="DZ14" s="289"/>
      <c r="EA14" s="289"/>
      <c r="EB14" s="289"/>
      <c r="EC14" s="289"/>
      <c r="ED14" s="289"/>
      <c r="EE14" s="289"/>
      <c r="EF14" s="289"/>
      <c r="EG14" s="289"/>
      <c r="EH14" s="289"/>
      <c r="EI14" s="289"/>
    </row>
    <row r="15" spans="1:204" ht="25.05" customHeight="1" x14ac:dyDescent="0.3">
      <c r="A15" s="289"/>
      <c r="B15" s="289"/>
      <c r="C15" s="470"/>
      <c r="D15" s="66"/>
      <c r="E15" s="563"/>
      <c r="F15" s="67" t="s">
        <v>345</v>
      </c>
      <c r="G15" s="949" t="s">
        <v>38</v>
      </c>
      <c r="H15" s="949"/>
      <c r="I15" s="949"/>
      <c r="J15" s="949"/>
      <c r="K15" s="949"/>
      <c r="L15" s="563"/>
      <c r="M15" s="563"/>
      <c r="N15" s="563"/>
      <c r="O15" s="563"/>
      <c r="P15" s="564"/>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c r="CL15" s="289"/>
      <c r="CM15" s="289"/>
      <c r="CN15" s="289"/>
      <c r="CO15" s="289"/>
      <c r="CP15" s="289"/>
      <c r="CQ15" s="289"/>
      <c r="CR15" s="289"/>
      <c r="CS15" s="289"/>
      <c r="CT15" s="289"/>
      <c r="CU15" s="289"/>
      <c r="CV15" s="289"/>
      <c r="CW15" s="289"/>
      <c r="CX15" s="289"/>
      <c r="CY15" s="289"/>
      <c r="CZ15" s="289"/>
      <c r="DA15" s="289"/>
      <c r="DB15" s="289"/>
      <c r="DC15" s="289"/>
      <c r="DD15" s="289"/>
      <c r="DE15" s="289"/>
      <c r="DF15" s="289"/>
      <c r="DG15" s="289"/>
      <c r="DH15" s="289"/>
      <c r="DI15" s="289"/>
      <c r="DJ15" s="289"/>
      <c r="DK15" s="289"/>
      <c r="DL15" s="289"/>
      <c r="DM15" s="289"/>
      <c r="DN15" s="289"/>
      <c r="DO15" s="289"/>
      <c r="DP15" s="289"/>
      <c r="DQ15" s="289"/>
      <c r="DR15" s="289"/>
      <c r="DS15" s="289"/>
      <c r="DT15" s="289"/>
      <c r="DU15" s="289"/>
      <c r="DV15" s="289"/>
      <c r="DW15" s="289"/>
      <c r="DX15" s="289"/>
      <c r="DY15" s="289"/>
      <c r="DZ15" s="289"/>
      <c r="EA15" s="289"/>
      <c r="EB15" s="289"/>
      <c r="EC15" s="289"/>
      <c r="ED15" s="289"/>
      <c r="EE15" s="289"/>
      <c r="EF15" s="289"/>
      <c r="EG15" s="289"/>
      <c r="EH15" s="289"/>
      <c r="EI15" s="289"/>
    </row>
    <row r="16" spans="1:204" ht="25.05" customHeight="1" x14ac:dyDescent="0.3">
      <c r="A16" s="289"/>
      <c r="B16" s="289"/>
      <c r="C16" s="470"/>
      <c r="D16" s="66"/>
      <c r="E16" s="563"/>
      <c r="F16" s="563"/>
      <c r="G16" s="950" t="s">
        <v>30</v>
      </c>
      <c r="H16" s="951"/>
      <c r="I16" s="952" t="s">
        <v>6</v>
      </c>
      <c r="J16" s="953"/>
      <c r="K16" s="68" t="s">
        <v>32</v>
      </c>
      <c r="L16" s="563"/>
      <c r="M16" s="563"/>
      <c r="N16" s="563"/>
      <c r="O16" s="563"/>
      <c r="P16" s="564"/>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89"/>
      <c r="CJ16" s="289"/>
      <c r="CK16" s="289"/>
      <c r="CL16" s="289"/>
      <c r="CM16" s="289"/>
      <c r="CN16" s="289"/>
      <c r="CO16" s="289"/>
      <c r="CP16" s="289"/>
      <c r="CQ16" s="289"/>
      <c r="CR16" s="289"/>
      <c r="CS16" s="289"/>
      <c r="CT16" s="289"/>
      <c r="CU16" s="289"/>
      <c r="CV16" s="289"/>
      <c r="CW16" s="289"/>
      <c r="CX16" s="289"/>
      <c r="CY16" s="289"/>
      <c r="CZ16" s="289"/>
      <c r="DA16" s="289"/>
      <c r="DB16" s="289"/>
      <c r="DC16" s="289"/>
      <c r="DD16" s="289"/>
      <c r="DE16" s="289"/>
      <c r="DF16" s="289"/>
      <c r="DG16" s="289"/>
      <c r="DH16" s="289"/>
      <c r="DI16" s="289"/>
      <c r="DJ16" s="289"/>
      <c r="DK16" s="289"/>
      <c r="DL16" s="289"/>
      <c r="DM16" s="289"/>
      <c r="DN16" s="289"/>
      <c r="DO16" s="289"/>
      <c r="DP16" s="289"/>
      <c r="DQ16" s="289"/>
      <c r="DR16" s="289"/>
      <c r="DS16" s="289"/>
      <c r="DT16" s="289"/>
      <c r="DU16" s="289"/>
      <c r="DV16" s="289"/>
      <c r="DW16" s="289"/>
      <c r="DX16" s="289"/>
      <c r="DY16" s="289"/>
      <c r="DZ16" s="289"/>
      <c r="EA16" s="289"/>
      <c r="EB16" s="289"/>
      <c r="EC16" s="289"/>
      <c r="ED16" s="289"/>
      <c r="EE16" s="289"/>
      <c r="EF16" s="289"/>
      <c r="EG16" s="289"/>
      <c r="EH16" s="289"/>
      <c r="EI16" s="289"/>
    </row>
    <row r="17" spans="1:139" ht="25.05" customHeight="1" x14ac:dyDescent="0.3">
      <c r="A17" s="289"/>
      <c r="B17" s="289"/>
      <c r="C17" s="470"/>
      <c r="D17" s="66"/>
      <c r="E17" s="563"/>
      <c r="F17" s="563"/>
      <c r="G17" s="954" t="s">
        <v>812</v>
      </c>
      <c r="H17" s="955"/>
      <c r="I17" s="992">
        <v>157</v>
      </c>
      <c r="J17" s="992"/>
      <c r="K17" s="473" t="s">
        <v>813</v>
      </c>
      <c r="L17" s="563"/>
      <c r="M17" s="563"/>
      <c r="N17" s="563"/>
      <c r="O17" s="563"/>
      <c r="P17" s="564"/>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89"/>
      <c r="CW17" s="289"/>
      <c r="CX17" s="289"/>
      <c r="CY17" s="289"/>
      <c r="CZ17" s="289"/>
      <c r="DA17" s="289"/>
      <c r="DB17" s="289"/>
      <c r="DC17" s="289"/>
      <c r="DD17" s="289"/>
      <c r="DE17" s="289"/>
      <c r="DF17" s="289"/>
      <c r="DG17" s="289"/>
      <c r="DH17" s="289"/>
      <c r="DI17" s="289"/>
      <c r="DJ17" s="289"/>
      <c r="DK17" s="289"/>
      <c r="DL17" s="289"/>
      <c r="DM17" s="289"/>
      <c r="DN17" s="289"/>
      <c r="DO17" s="289"/>
      <c r="DP17" s="289"/>
      <c r="DQ17" s="289"/>
      <c r="DR17" s="289"/>
      <c r="DS17" s="289"/>
      <c r="DT17" s="289"/>
      <c r="DU17" s="289"/>
      <c r="DV17" s="289"/>
      <c r="DW17" s="289"/>
      <c r="DX17" s="289"/>
      <c r="DY17" s="289"/>
      <c r="DZ17" s="289"/>
      <c r="EA17" s="289"/>
      <c r="EB17" s="289"/>
      <c r="EC17" s="289"/>
      <c r="ED17" s="289"/>
      <c r="EE17" s="289"/>
      <c r="EF17" s="289"/>
      <c r="EG17" s="289"/>
      <c r="EH17" s="289"/>
      <c r="EI17" s="289"/>
    </row>
    <row r="18" spans="1:139" ht="25.05" customHeight="1" thickBot="1" x14ac:dyDescent="0.35">
      <c r="A18" s="289"/>
      <c r="B18" s="289"/>
      <c r="C18" s="470"/>
      <c r="D18" s="979"/>
      <c r="E18" s="979"/>
      <c r="F18" s="979"/>
      <c r="G18" s="979"/>
      <c r="H18" s="979"/>
      <c r="I18" s="979"/>
      <c r="J18" s="979"/>
      <c r="K18" s="979"/>
      <c r="L18" s="979"/>
      <c r="M18" s="979"/>
      <c r="N18" s="979"/>
      <c r="O18" s="979"/>
      <c r="P18" s="97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c r="DM18" s="289"/>
      <c r="DN18" s="289"/>
      <c r="DO18" s="289"/>
      <c r="DP18" s="289"/>
      <c r="DQ18" s="289"/>
      <c r="DR18" s="289"/>
      <c r="DS18" s="289"/>
      <c r="DT18" s="289"/>
      <c r="DU18" s="289"/>
      <c r="DV18" s="289"/>
      <c r="DW18" s="289"/>
      <c r="DX18" s="289"/>
      <c r="DY18" s="289"/>
      <c r="DZ18" s="289"/>
      <c r="EA18" s="289"/>
      <c r="EB18" s="289"/>
      <c r="EC18" s="289"/>
      <c r="ED18" s="289"/>
      <c r="EE18" s="289"/>
      <c r="EF18" s="289"/>
      <c r="EG18" s="289"/>
      <c r="EH18" s="289"/>
      <c r="EI18" s="289"/>
    </row>
    <row r="19" spans="1:139" s="289" customFormat="1" ht="18" customHeight="1" x14ac:dyDescent="0.3"/>
    <row r="20" spans="1:139" ht="18" customHeight="1" x14ac:dyDescent="0.3">
      <c r="A20" s="289"/>
      <c r="B20" s="289"/>
      <c r="C20" s="769" t="s">
        <v>820</v>
      </c>
      <c r="D20" s="769"/>
      <c r="E20" s="769"/>
      <c r="F20" s="769"/>
      <c r="G20" s="769"/>
      <c r="H20" s="769"/>
      <c r="I20" s="769"/>
      <c r="J20" s="769"/>
      <c r="K20" s="769"/>
      <c r="L20" s="769"/>
      <c r="M20" s="769"/>
      <c r="N20" s="769"/>
      <c r="O20" s="769"/>
      <c r="P20" s="76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89"/>
      <c r="DI20" s="289"/>
      <c r="DJ20" s="289"/>
      <c r="DK20" s="289"/>
      <c r="DL20" s="289"/>
      <c r="DM20" s="289"/>
      <c r="DN20" s="289"/>
      <c r="DO20" s="289"/>
      <c r="DP20" s="289"/>
      <c r="DQ20" s="289"/>
      <c r="DR20" s="289"/>
      <c r="DS20" s="289"/>
      <c r="DT20" s="289"/>
      <c r="DU20" s="289"/>
      <c r="DV20" s="289"/>
      <c r="DW20" s="289"/>
      <c r="DX20" s="289"/>
      <c r="DY20" s="289"/>
      <c r="DZ20" s="289"/>
      <c r="EA20" s="289"/>
      <c r="EB20" s="289"/>
      <c r="EC20" s="289"/>
      <c r="ED20" s="289"/>
      <c r="EE20" s="289"/>
      <c r="EF20" s="289"/>
      <c r="EG20" s="289"/>
      <c r="EH20" s="289"/>
      <c r="EI20" s="289"/>
    </row>
    <row r="21" spans="1:139" s="289" customFormat="1" ht="18" customHeight="1" thickBot="1" x14ac:dyDescent="0.35">
      <c r="C21" s="470"/>
    </row>
    <row r="22" spans="1:139" ht="24.6" customHeight="1" x14ac:dyDescent="0.3">
      <c r="A22" s="289"/>
      <c r="B22" s="289"/>
      <c r="C22" s="470"/>
      <c r="D22" s="988" t="s">
        <v>868</v>
      </c>
      <c r="E22" s="989"/>
      <c r="F22" s="989"/>
      <c r="G22" s="989"/>
      <c r="H22" s="989"/>
      <c r="I22" s="989"/>
      <c r="J22" s="989"/>
      <c r="K22" s="989"/>
      <c r="L22" s="989"/>
      <c r="M22" s="989"/>
      <c r="N22" s="989"/>
      <c r="O22" s="989"/>
      <c r="P22" s="9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c r="CQ22" s="289"/>
      <c r="CR22" s="289"/>
      <c r="CS22" s="289"/>
      <c r="CT22" s="289"/>
      <c r="CU22" s="289"/>
      <c r="CV22" s="289"/>
      <c r="CW22" s="289"/>
      <c r="CX22" s="289"/>
      <c r="CY22" s="289"/>
      <c r="CZ22" s="289"/>
      <c r="DA22" s="289"/>
      <c r="DB22" s="289"/>
      <c r="DC22" s="289"/>
      <c r="DD22" s="289"/>
      <c r="DE22" s="289"/>
      <c r="DF22" s="289"/>
      <c r="DG22" s="289"/>
      <c r="DH22" s="289"/>
      <c r="DI22" s="289"/>
      <c r="DJ22" s="289"/>
      <c r="DK22" s="289"/>
      <c r="DL22" s="289"/>
      <c r="DM22" s="289"/>
      <c r="DN22" s="289"/>
      <c r="DO22" s="289"/>
      <c r="DP22" s="289"/>
      <c r="DQ22" s="289"/>
      <c r="DR22" s="289"/>
      <c r="DS22" s="289"/>
      <c r="DT22" s="289"/>
      <c r="DU22" s="289"/>
      <c r="DV22" s="289"/>
      <c r="DW22" s="289"/>
      <c r="DX22" s="289"/>
      <c r="DY22" s="289"/>
      <c r="DZ22" s="289"/>
      <c r="EA22" s="289"/>
      <c r="EB22" s="289"/>
      <c r="EC22" s="289"/>
      <c r="ED22" s="289"/>
      <c r="EE22" s="289"/>
      <c r="EF22" s="289"/>
      <c r="EG22" s="289"/>
      <c r="EH22" s="289"/>
      <c r="EI22" s="289"/>
    </row>
    <row r="23" spans="1:139" ht="52.2" customHeight="1" x14ac:dyDescent="0.3">
      <c r="A23" s="289"/>
      <c r="B23" s="289"/>
      <c r="C23" s="470"/>
      <c r="D23" s="937" t="s">
        <v>869</v>
      </c>
      <c r="E23" s="938"/>
      <c r="F23" s="938"/>
      <c r="G23" s="938"/>
      <c r="H23" s="938"/>
      <c r="I23" s="938"/>
      <c r="J23" s="938"/>
      <c r="K23" s="938"/>
      <c r="L23" s="938"/>
      <c r="M23" s="938"/>
      <c r="N23" s="938"/>
      <c r="O23" s="938"/>
      <c r="P23" s="938"/>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89"/>
      <c r="DI23" s="289"/>
      <c r="DJ23" s="289"/>
      <c r="DK23" s="289"/>
      <c r="DL23" s="289"/>
      <c r="DM23" s="289"/>
      <c r="DN23" s="289"/>
      <c r="DO23" s="289"/>
      <c r="DP23" s="289"/>
      <c r="DQ23" s="289"/>
      <c r="DR23" s="289"/>
      <c r="DS23" s="289"/>
      <c r="DT23" s="289"/>
      <c r="DU23" s="289"/>
      <c r="DV23" s="289"/>
      <c r="DW23" s="289"/>
      <c r="DX23" s="289"/>
      <c r="DY23" s="289"/>
      <c r="DZ23" s="289"/>
      <c r="EA23" s="289"/>
      <c r="EB23" s="289"/>
      <c r="EC23" s="289"/>
      <c r="ED23" s="289"/>
      <c r="EE23" s="289"/>
      <c r="EF23" s="289"/>
      <c r="EG23" s="289"/>
      <c r="EH23" s="289"/>
      <c r="EI23" s="289"/>
    </row>
    <row r="24" spans="1:139" ht="47.4" customHeight="1" x14ac:dyDescent="0.3">
      <c r="A24" s="289"/>
      <c r="B24" s="289"/>
      <c r="C24" s="470"/>
      <c r="D24" s="937" t="s">
        <v>870</v>
      </c>
      <c r="E24" s="938"/>
      <c r="F24" s="938"/>
      <c r="G24" s="938"/>
      <c r="H24" s="938"/>
      <c r="I24" s="938"/>
      <c r="J24" s="938"/>
      <c r="K24" s="938"/>
      <c r="L24" s="938"/>
      <c r="M24" s="938"/>
      <c r="N24" s="938"/>
      <c r="O24" s="938"/>
      <c r="P24" s="938"/>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89"/>
      <c r="CW24" s="289"/>
      <c r="CX24" s="289"/>
      <c r="CY24" s="289"/>
      <c r="CZ24" s="289"/>
      <c r="DA24" s="289"/>
      <c r="DB24" s="289"/>
      <c r="DC24" s="289"/>
      <c r="DD24" s="289"/>
      <c r="DE24" s="289"/>
      <c r="DF24" s="289"/>
      <c r="DG24" s="289"/>
      <c r="DH24" s="289"/>
      <c r="DI24" s="289"/>
      <c r="DJ24" s="289"/>
      <c r="DK24" s="289"/>
      <c r="DL24" s="289"/>
      <c r="DM24" s="289"/>
      <c r="DN24" s="289"/>
      <c r="DO24" s="289"/>
      <c r="DP24" s="289"/>
      <c r="DQ24" s="289"/>
      <c r="DR24" s="289"/>
      <c r="DS24" s="289"/>
      <c r="DT24" s="289"/>
      <c r="DU24" s="289"/>
      <c r="DV24" s="289"/>
      <c r="DW24" s="289"/>
      <c r="DX24" s="289"/>
      <c r="DY24" s="289"/>
      <c r="DZ24" s="289"/>
      <c r="EA24" s="289"/>
      <c r="EB24" s="289"/>
      <c r="EC24" s="289"/>
      <c r="ED24" s="289"/>
      <c r="EE24" s="289"/>
      <c r="EF24" s="289"/>
      <c r="EG24" s="289"/>
      <c r="EH24" s="289"/>
      <c r="EI24" s="289"/>
    </row>
    <row r="25" spans="1:139" ht="39" customHeight="1" x14ac:dyDescent="0.3">
      <c r="A25" s="289"/>
      <c r="B25" s="289"/>
      <c r="C25" s="470"/>
      <c r="D25" s="956" t="s">
        <v>817</v>
      </c>
      <c r="E25" s="957"/>
      <c r="F25" s="957"/>
      <c r="G25" s="957"/>
      <c r="H25" s="957"/>
      <c r="I25" s="957"/>
      <c r="J25" s="957"/>
      <c r="K25" s="957"/>
      <c r="L25" s="957"/>
      <c r="M25" s="957"/>
      <c r="N25" s="957"/>
      <c r="O25" s="957"/>
      <c r="P25" s="958"/>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89"/>
      <c r="CB25" s="289"/>
      <c r="CC25" s="289"/>
      <c r="CD25" s="289"/>
      <c r="CE25" s="289"/>
      <c r="CF25" s="289"/>
      <c r="CG25" s="289"/>
      <c r="CH25" s="289"/>
      <c r="CI25" s="289"/>
      <c r="CJ25" s="289"/>
      <c r="CK25" s="289"/>
      <c r="CL25" s="289"/>
      <c r="CM25" s="289"/>
      <c r="CN25" s="289"/>
      <c r="CO25" s="289"/>
      <c r="CP25" s="289"/>
      <c r="CQ25" s="289"/>
      <c r="CR25" s="289"/>
      <c r="CS25" s="289"/>
      <c r="CT25" s="289"/>
      <c r="CU25" s="289"/>
      <c r="CV25" s="289"/>
      <c r="CW25" s="289"/>
      <c r="CX25" s="289"/>
      <c r="CY25" s="289"/>
      <c r="CZ25" s="289"/>
      <c r="DA25" s="289"/>
      <c r="DB25" s="289"/>
      <c r="DC25" s="289"/>
      <c r="DD25" s="289"/>
      <c r="DE25" s="289"/>
      <c r="DF25" s="289"/>
      <c r="DG25" s="289"/>
      <c r="DH25" s="289"/>
      <c r="DI25" s="289"/>
      <c r="DJ25" s="289"/>
      <c r="DK25" s="289"/>
      <c r="DL25" s="289"/>
      <c r="DM25" s="289"/>
      <c r="DN25" s="289"/>
      <c r="DO25" s="289"/>
      <c r="DP25" s="289"/>
      <c r="DQ25" s="289"/>
      <c r="DR25" s="289"/>
      <c r="DS25" s="289"/>
      <c r="DT25" s="289"/>
      <c r="DU25" s="289"/>
      <c r="DV25" s="289"/>
      <c r="DW25" s="289"/>
      <c r="DX25" s="289"/>
      <c r="DY25" s="289"/>
      <c r="DZ25" s="289"/>
      <c r="EA25" s="289"/>
      <c r="EB25" s="289"/>
      <c r="EC25" s="289"/>
      <c r="ED25" s="289"/>
      <c r="EE25" s="289"/>
      <c r="EF25" s="289"/>
      <c r="EG25" s="289"/>
      <c r="EH25" s="289"/>
      <c r="EI25" s="289"/>
    </row>
    <row r="26" spans="1:139" ht="35.4" customHeight="1" x14ac:dyDescent="0.3">
      <c r="A26" s="289"/>
      <c r="B26" s="289"/>
      <c r="C26" s="470"/>
      <c r="D26" s="937" t="s">
        <v>818</v>
      </c>
      <c r="E26" s="938"/>
      <c r="F26" s="938"/>
      <c r="G26" s="938"/>
      <c r="H26" s="938"/>
      <c r="I26" s="938"/>
      <c r="J26" s="938"/>
      <c r="K26" s="938"/>
      <c r="L26" s="938"/>
      <c r="M26" s="938"/>
      <c r="N26" s="938"/>
      <c r="O26" s="938"/>
      <c r="P26" s="938"/>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89"/>
      <c r="CW26" s="289"/>
      <c r="CX26" s="289"/>
      <c r="CY26" s="289"/>
      <c r="CZ26" s="289"/>
      <c r="DA26" s="289"/>
      <c r="DB26" s="289"/>
      <c r="DC26" s="289"/>
      <c r="DD26" s="289"/>
      <c r="DE26" s="289"/>
      <c r="DF26" s="289"/>
      <c r="DG26" s="289"/>
      <c r="DH26" s="289"/>
      <c r="DI26" s="289"/>
      <c r="DJ26" s="289"/>
      <c r="DK26" s="289"/>
      <c r="DL26" s="289"/>
      <c r="DM26" s="289"/>
      <c r="DN26" s="289"/>
      <c r="DO26" s="289"/>
      <c r="DP26" s="289"/>
      <c r="DQ26" s="289"/>
      <c r="DR26" s="289"/>
      <c r="DS26" s="289"/>
      <c r="DT26" s="289"/>
      <c r="DU26" s="289"/>
      <c r="DV26" s="289"/>
      <c r="DW26" s="289"/>
      <c r="DX26" s="289"/>
      <c r="DY26" s="289"/>
      <c r="DZ26" s="289"/>
      <c r="EA26" s="289"/>
      <c r="EB26" s="289"/>
      <c r="EC26" s="289"/>
      <c r="ED26" s="289"/>
      <c r="EE26" s="289"/>
      <c r="EF26" s="289"/>
      <c r="EG26" s="289"/>
      <c r="EH26" s="289"/>
      <c r="EI26" s="289"/>
    </row>
    <row r="27" spans="1:139" ht="36" customHeight="1" x14ac:dyDescent="0.3">
      <c r="A27" s="289"/>
      <c r="B27" s="289"/>
      <c r="C27" s="470"/>
      <c r="D27" s="956" t="s">
        <v>871</v>
      </c>
      <c r="E27" s="957"/>
      <c r="F27" s="957"/>
      <c r="G27" s="957"/>
      <c r="H27" s="957"/>
      <c r="I27" s="957"/>
      <c r="J27" s="957"/>
      <c r="K27" s="957"/>
      <c r="L27" s="957"/>
      <c r="M27" s="957"/>
      <c r="N27" s="957"/>
      <c r="O27" s="957"/>
      <c r="P27" s="958"/>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c r="BS27" s="289"/>
      <c r="BT27" s="289"/>
      <c r="BU27" s="289"/>
      <c r="BV27" s="289"/>
      <c r="BW27" s="289"/>
      <c r="BX27" s="289"/>
      <c r="BY27" s="289"/>
      <c r="BZ27" s="289"/>
      <c r="CA27" s="289"/>
      <c r="CB27" s="289"/>
      <c r="CC27" s="289"/>
      <c r="CD27" s="289"/>
      <c r="CE27" s="289"/>
      <c r="CF27" s="289"/>
      <c r="CG27" s="289"/>
      <c r="CH27" s="289"/>
      <c r="CI27" s="289"/>
      <c r="CJ27" s="289"/>
      <c r="CK27" s="289"/>
      <c r="CL27" s="289"/>
      <c r="CM27" s="289"/>
      <c r="CN27" s="289"/>
      <c r="CO27" s="289"/>
      <c r="CP27" s="289"/>
      <c r="CQ27" s="289"/>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c r="DN27" s="289"/>
      <c r="DO27" s="289"/>
      <c r="DP27" s="289"/>
      <c r="DQ27" s="289"/>
      <c r="DR27" s="289"/>
      <c r="DS27" s="289"/>
      <c r="DT27" s="289"/>
      <c r="DU27" s="289"/>
      <c r="DV27" s="289"/>
      <c r="DW27" s="289"/>
      <c r="DX27" s="289"/>
      <c r="DY27" s="289"/>
      <c r="DZ27" s="289"/>
      <c r="EA27" s="289"/>
      <c r="EB27" s="289"/>
      <c r="EC27" s="289"/>
      <c r="ED27" s="289"/>
      <c r="EE27" s="289"/>
      <c r="EF27" s="289"/>
      <c r="EG27" s="289"/>
      <c r="EH27" s="289"/>
      <c r="EI27" s="289"/>
    </row>
    <row r="28" spans="1:139" ht="37.200000000000003" customHeight="1" x14ac:dyDescent="0.3">
      <c r="A28" s="289"/>
      <c r="B28" s="289"/>
      <c r="C28" s="470"/>
      <c r="D28" s="937" t="s">
        <v>819</v>
      </c>
      <c r="E28" s="938"/>
      <c r="F28" s="938"/>
      <c r="G28" s="938"/>
      <c r="H28" s="938"/>
      <c r="I28" s="938"/>
      <c r="J28" s="938"/>
      <c r="K28" s="938"/>
      <c r="L28" s="938"/>
      <c r="M28" s="938"/>
      <c r="N28" s="938"/>
      <c r="O28" s="938"/>
      <c r="P28" s="938"/>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c r="DG28" s="289"/>
      <c r="DH28" s="289"/>
      <c r="DI28" s="289"/>
      <c r="DJ28" s="289"/>
      <c r="DK28" s="289"/>
      <c r="DL28" s="289"/>
      <c r="DM28" s="289"/>
      <c r="DN28" s="289"/>
      <c r="DO28" s="289"/>
      <c r="DP28" s="289"/>
      <c r="DQ28" s="289"/>
      <c r="DR28" s="289"/>
      <c r="DS28" s="289"/>
      <c r="DT28" s="289"/>
      <c r="DU28" s="289"/>
      <c r="DV28" s="289"/>
      <c r="DW28" s="289"/>
      <c r="DX28" s="289"/>
      <c r="DY28" s="289"/>
      <c r="DZ28" s="289"/>
      <c r="EA28" s="289"/>
      <c r="EB28" s="289"/>
      <c r="EC28" s="289"/>
      <c r="ED28" s="289"/>
      <c r="EE28" s="289"/>
      <c r="EF28" s="289"/>
      <c r="EG28" s="289"/>
      <c r="EH28" s="289"/>
      <c r="EI28" s="289"/>
    </row>
    <row r="29" spans="1:139" ht="17.399999999999999" customHeight="1" x14ac:dyDescent="0.3">
      <c r="A29" s="289"/>
      <c r="B29" s="289"/>
      <c r="C29" s="470"/>
      <c r="D29" s="939" t="s">
        <v>829</v>
      </c>
      <c r="E29" s="940"/>
      <c r="F29" s="940"/>
      <c r="G29" s="940"/>
      <c r="H29" s="940"/>
      <c r="I29" s="940"/>
      <c r="J29" s="940"/>
      <c r="K29" s="940"/>
      <c r="L29" s="940"/>
      <c r="M29" s="940"/>
      <c r="N29" s="940"/>
      <c r="O29" s="940"/>
      <c r="P29" s="941"/>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c r="BS29" s="289"/>
      <c r="BT29" s="289"/>
      <c r="BU29" s="289"/>
      <c r="BV29" s="289"/>
      <c r="BW29" s="289"/>
      <c r="BX29" s="289"/>
      <c r="BY29" s="289"/>
      <c r="BZ29" s="289"/>
      <c r="CA29" s="289"/>
      <c r="CB29" s="289"/>
      <c r="CC29" s="289"/>
      <c r="CD29" s="289"/>
      <c r="CE29" s="289"/>
      <c r="CF29" s="289"/>
      <c r="CG29" s="289"/>
      <c r="CH29" s="289"/>
      <c r="CI29" s="289"/>
      <c r="CJ29" s="289"/>
      <c r="CK29" s="289"/>
      <c r="CL29" s="289"/>
      <c r="CM29" s="289"/>
      <c r="CN29" s="289"/>
      <c r="CO29" s="289"/>
      <c r="CP29" s="289"/>
      <c r="CQ29" s="289"/>
      <c r="CR29" s="289"/>
      <c r="CS29" s="289"/>
      <c r="CT29" s="289"/>
      <c r="CU29" s="289"/>
      <c r="CV29" s="289"/>
      <c r="CW29" s="289"/>
      <c r="CX29" s="289"/>
      <c r="CY29" s="289"/>
      <c r="CZ29" s="289"/>
      <c r="DA29" s="289"/>
      <c r="DB29" s="289"/>
      <c r="DC29" s="289"/>
      <c r="DD29" s="289"/>
      <c r="DE29" s="289"/>
      <c r="DF29" s="289"/>
      <c r="DG29" s="289"/>
      <c r="DH29" s="289"/>
      <c r="DI29" s="289"/>
      <c r="DJ29" s="289"/>
      <c r="DK29" s="289"/>
      <c r="DL29" s="289"/>
      <c r="DM29" s="289"/>
      <c r="DN29" s="289"/>
      <c r="DO29" s="289"/>
      <c r="DP29" s="289"/>
      <c r="DQ29" s="289"/>
      <c r="DR29" s="289"/>
      <c r="DS29" s="289"/>
      <c r="DT29" s="289"/>
      <c r="DU29" s="289"/>
      <c r="DV29" s="289"/>
      <c r="DW29" s="289"/>
      <c r="DX29" s="289"/>
      <c r="DY29" s="289"/>
      <c r="DZ29" s="289"/>
      <c r="EA29" s="289"/>
      <c r="EB29" s="289"/>
      <c r="EC29" s="289"/>
      <c r="ED29" s="289"/>
      <c r="EE29" s="289"/>
      <c r="EF29" s="289"/>
      <c r="EG29" s="289"/>
      <c r="EH29" s="289"/>
      <c r="EI29" s="289"/>
    </row>
    <row r="30" spans="1:139" ht="15.6" customHeight="1" thickBot="1" x14ac:dyDescent="0.35">
      <c r="A30" s="289"/>
      <c r="B30" s="289"/>
      <c r="C30" s="470"/>
      <c r="D30" s="979"/>
      <c r="E30" s="979"/>
      <c r="F30" s="979"/>
      <c r="G30" s="979"/>
      <c r="H30" s="979"/>
      <c r="I30" s="979"/>
      <c r="J30" s="979"/>
      <c r="K30" s="979"/>
      <c r="L30" s="979"/>
      <c r="M30" s="979"/>
      <c r="N30" s="979"/>
      <c r="O30" s="979"/>
      <c r="P30" s="97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M30" s="289"/>
      <c r="DN30" s="289"/>
      <c r="DO30" s="289"/>
      <c r="DP30" s="289"/>
      <c r="DQ30" s="289"/>
      <c r="DR30" s="289"/>
      <c r="DS30" s="289"/>
      <c r="DT30" s="289"/>
      <c r="DU30" s="289"/>
      <c r="DV30" s="289"/>
      <c r="DW30" s="289"/>
      <c r="DX30" s="289"/>
      <c r="DY30" s="289"/>
      <c r="DZ30" s="289"/>
      <c r="EA30" s="289"/>
      <c r="EB30" s="289"/>
      <c r="EC30" s="289"/>
      <c r="ED30" s="289"/>
      <c r="EE30" s="289"/>
      <c r="EF30" s="289"/>
      <c r="EG30" s="289"/>
      <c r="EH30" s="289"/>
      <c r="EI30" s="289"/>
    </row>
    <row r="31" spans="1:139" s="289" customFormat="1" x14ac:dyDescent="0.3"/>
    <row r="32" spans="1:139" ht="15.6" x14ac:dyDescent="0.3">
      <c r="A32" s="289"/>
      <c r="B32" s="289"/>
      <c r="C32" s="769" t="s">
        <v>882</v>
      </c>
      <c r="D32" s="769"/>
      <c r="E32" s="769"/>
      <c r="F32" s="769"/>
      <c r="G32" s="769"/>
      <c r="H32" s="769"/>
      <c r="I32" s="769"/>
      <c r="J32" s="769"/>
      <c r="K32" s="769"/>
      <c r="L32" s="769"/>
      <c r="M32" s="769"/>
      <c r="N32" s="769"/>
      <c r="O32" s="769"/>
      <c r="P32" s="76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c r="CQ32" s="289"/>
      <c r="CR32" s="289"/>
      <c r="CS32" s="289"/>
      <c r="CT32" s="289"/>
      <c r="CU32" s="289"/>
      <c r="CV32" s="289"/>
      <c r="CW32" s="289"/>
      <c r="CX32" s="289"/>
      <c r="CY32" s="289"/>
      <c r="CZ32" s="289"/>
      <c r="DA32" s="289"/>
      <c r="DB32" s="289"/>
      <c r="DC32" s="289"/>
      <c r="DD32" s="289"/>
      <c r="DE32" s="289"/>
      <c r="DF32" s="289"/>
      <c r="DG32" s="289"/>
      <c r="DH32" s="289"/>
      <c r="DI32" s="289"/>
      <c r="DJ32" s="289"/>
      <c r="DK32" s="289"/>
      <c r="DL32" s="289"/>
      <c r="DM32" s="289"/>
      <c r="DN32" s="289"/>
      <c r="DO32" s="289"/>
      <c r="DP32" s="289"/>
      <c r="DQ32" s="289"/>
      <c r="DR32" s="289"/>
      <c r="DS32" s="289"/>
      <c r="DT32" s="289"/>
      <c r="DU32" s="289"/>
      <c r="DV32" s="289"/>
      <c r="DW32" s="289"/>
      <c r="DX32" s="289"/>
      <c r="DY32" s="289"/>
      <c r="DZ32" s="289"/>
      <c r="EA32" s="289"/>
      <c r="EB32" s="289"/>
      <c r="EC32" s="289"/>
      <c r="ED32" s="289"/>
      <c r="EE32" s="289"/>
      <c r="EF32" s="289"/>
      <c r="EG32" s="289"/>
      <c r="EH32" s="289"/>
      <c r="EI32" s="289"/>
    </row>
    <row r="33" spans="1:139" s="289" customFormat="1" ht="15" thickBot="1" x14ac:dyDescent="0.35"/>
    <row r="34" spans="1:139" s="474" customFormat="1" ht="26.4" customHeight="1" x14ac:dyDescent="0.3">
      <c r="D34" s="990" t="s">
        <v>823</v>
      </c>
      <c r="E34" s="991"/>
      <c r="F34" s="991"/>
      <c r="G34" s="991"/>
      <c r="H34" s="991"/>
      <c r="I34" s="991"/>
      <c r="J34" s="991"/>
      <c r="K34" s="991"/>
      <c r="L34" s="991"/>
      <c r="M34" s="991"/>
      <c r="N34" s="991"/>
      <c r="O34" s="991"/>
      <c r="P34" s="991"/>
    </row>
    <row r="35" spans="1:139" ht="21" customHeight="1" x14ac:dyDescent="0.3">
      <c r="A35" s="289"/>
      <c r="B35" s="289"/>
      <c r="C35" s="289"/>
      <c r="D35" s="937" t="s">
        <v>824</v>
      </c>
      <c r="E35" s="938"/>
      <c r="F35" s="938"/>
      <c r="G35" s="938"/>
      <c r="H35" s="938"/>
      <c r="I35" s="938"/>
      <c r="J35" s="938"/>
      <c r="K35" s="938"/>
      <c r="L35" s="938"/>
      <c r="M35" s="938"/>
      <c r="N35" s="938"/>
      <c r="O35" s="938"/>
      <c r="P35" s="938"/>
      <c r="Q35" s="289"/>
      <c r="R35" s="289"/>
      <c r="S35" s="46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c r="DV35" s="289"/>
      <c r="DW35" s="289"/>
      <c r="DX35" s="289"/>
      <c r="DY35" s="289"/>
      <c r="DZ35" s="289"/>
      <c r="EA35" s="289"/>
      <c r="EB35" s="289"/>
      <c r="EC35" s="289"/>
      <c r="ED35" s="289"/>
      <c r="EE35" s="289"/>
      <c r="EF35" s="289"/>
      <c r="EG35" s="289"/>
      <c r="EH35" s="289"/>
      <c r="EI35" s="289"/>
    </row>
    <row r="36" spans="1:139" ht="78" customHeight="1" x14ac:dyDescent="0.3">
      <c r="A36" s="289"/>
      <c r="B36" s="289"/>
      <c r="C36" s="289"/>
      <c r="D36" s="937" t="s">
        <v>673</v>
      </c>
      <c r="E36" s="938"/>
      <c r="F36" s="938"/>
      <c r="G36" s="938"/>
      <c r="H36" s="938"/>
      <c r="I36" s="938"/>
      <c r="J36" s="938"/>
      <c r="K36" s="938"/>
      <c r="L36" s="938"/>
      <c r="M36" s="938"/>
      <c r="N36" s="938"/>
      <c r="O36" s="938"/>
      <c r="P36" s="938"/>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row>
    <row r="37" spans="1:139" ht="40.5" customHeight="1" x14ac:dyDescent="0.3">
      <c r="A37" s="289"/>
      <c r="B37" s="289"/>
      <c r="C37" s="289"/>
      <c r="D37" s="937" t="s">
        <v>356</v>
      </c>
      <c r="E37" s="938"/>
      <c r="F37" s="938"/>
      <c r="G37" s="938"/>
      <c r="H37" s="938"/>
      <c r="I37" s="938"/>
      <c r="J37" s="938"/>
      <c r="K37" s="938"/>
      <c r="L37" s="938"/>
      <c r="M37" s="938"/>
      <c r="N37" s="938"/>
      <c r="O37" s="938"/>
      <c r="P37" s="938"/>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c r="BZ37" s="289"/>
      <c r="CA37" s="289"/>
      <c r="CB37" s="289"/>
      <c r="CC37" s="289"/>
      <c r="CD37" s="289"/>
      <c r="CE37" s="289"/>
      <c r="CF37" s="289"/>
      <c r="CG37" s="289"/>
      <c r="CH37" s="289"/>
      <c r="CI37" s="289"/>
      <c r="CJ37" s="289"/>
      <c r="CK37" s="289"/>
      <c r="CL37" s="289"/>
      <c r="CM37" s="289"/>
      <c r="CN37" s="289"/>
      <c r="CO37" s="289"/>
      <c r="CP37" s="289"/>
      <c r="CQ37" s="289"/>
      <c r="CR37" s="289"/>
      <c r="CS37" s="289"/>
      <c r="CT37" s="289"/>
      <c r="CU37" s="289"/>
      <c r="CV37" s="289"/>
      <c r="CW37" s="289"/>
      <c r="CX37" s="289"/>
      <c r="CY37" s="289"/>
      <c r="CZ37" s="289"/>
      <c r="DA37" s="289"/>
      <c r="DB37" s="289"/>
      <c r="DC37" s="289"/>
      <c r="DD37" s="289"/>
      <c r="DE37" s="289"/>
      <c r="DF37" s="289"/>
      <c r="DG37" s="289"/>
      <c r="DH37" s="289"/>
      <c r="DI37" s="289"/>
      <c r="DJ37" s="289"/>
      <c r="DK37" s="289"/>
      <c r="DL37" s="289"/>
      <c r="DM37" s="289"/>
      <c r="DN37" s="289"/>
      <c r="DO37" s="289"/>
      <c r="DP37" s="289"/>
      <c r="DQ37" s="289"/>
      <c r="DR37" s="289"/>
      <c r="DS37" s="289"/>
      <c r="DT37" s="289"/>
      <c r="DU37" s="289"/>
      <c r="DV37" s="289"/>
      <c r="DW37" s="289"/>
      <c r="DX37" s="289"/>
      <c r="DY37" s="289"/>
      <c r="DZ37" s="289"/>
      <c r="EA37" s="289"/>
      <c r="EB37" s="289"/>
      <c r="EC37" s="289"/>
      <c r="ED37" s="289"/>
      <c r="EE37" s="289"/>
      <c r="EF37" s="289"/>
      <c r="EG37" s="289"/>
      <c r="EH37" s="289"/>
      <c r="EI37" s="289"/>
    </row>
    <row r="38" spans="1:139" ht="54" customHeight="1" x14ac:dyDescent="0.3">
      <c r="A38" s="289"/>
      <c r="B38" s="289"/>
      <c r="C38" s="289"/>
      <c r="D38" s="937" t="s">
        <v>674</v>
      </c>
      <c r="E38" s="938"/>
      <c r="F38" s="938"/>
      <c r="G38" s="938"/>
      <c r="H38" s="938"/>
      <c r="I38" s="938"/>
      <c r="J38" s="938"/>
      <c r="K38" s="938"/>
      <c r="L38" s="938"/>
      <c r="M38" s="938"/>
      <c r="N38" s="938"/>
      <c r="O38" s="938"/>
      <c r="P38" s="938"/>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c r="CQ38" s="289"/>
      <c r="CR38" s="289"/>
      <c r="CS38" s="289"/>
      <c r="CT38" s="289"/>
      <c r="CU38" s="289"/>
      <c r="CV38" s="289"/>
      <c r="CW38" s="289"/>
      <c r="CX38" s="289"/>
      <c r="CY38" s="289"/>
      <c r="CZ38" s="289"/>
      <c r="DA38" s="289"/>
      <c r="DB38" s="289"/>
      <c r="DC38" s="289"/>
      <c r="DD38" s="289"/>
      <c r="DE38" s="289"/>
      <c r="DF38" s="289"/>
      <c r="DG38" s="289"/>
      <c r="DH38" s="289"/>
      <c r="DI38" s="289"/>
      <c r="DJ38" s="289"/>
      <c r="DK38" s="289"/>
      <c r="DL38" s="289"/>
      <c r="DM38" s="289"/>
      <c r="DN38" s="289"/>
      <c r="DO38" s="289"/>
      <c r="DP38" s="289"/>
      <c r="DQ38" s="289"/>
      <c r="DR38" s="289"/>
      <c r="DS38" s="289"/>
      <c r="DT38" s="289"/>
      <c r="DU38" s="289"/>
      <c r="DV38" s="289"/>
      <c r="DW38" s="289"/>
      <c r="DX38" s="289"/>
      <c r="DY38" s="289"/>
      <c r="DZ38" s="289"/>
      <c r="EA38" s="289"/>
      <c r="EB38" s="289"/>
      <c r="EC38" s="289"/>
      <c r="ED38" s="289"/>
      <c r="EE38" s="289"/>
      <c r="EF38" s="289"/>
      <c r="EG38" s="289"/>
      <c r="EH38" s="289"/>
      <c r="EI38" s="289"/>
    </row>
    <row r="39" spans="1:139" ht="21.6" customHeight="1" x14ac:dyDescent="0.3">
      <c r="A39" s="289"/>
      <c r="B39" s="289"/>
      <c r="C39" s="289"/>
      <c r="D39" s="937" t="s">
        <v>362</v>
      </c>
      <c r="E39" s="938"/>
      <c r="F39" s="938"/>
      <c r="G39" s="938"/>
      <c r="H39" s="938"/>
      <c r="I39" s="938"/>
      <c r="J39" s="938"/>
      <c r="K39" s="938"/>
      <c r="L39" s="938"/>
      <c r="M39" s="938"/>
      <c r="N39" s="938"/>
      <c r="O39" s="938"/>
      <c r="P39" s="938"/>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c r="CM39" s="289"/>
      <c r="CN39" s="289"/>
      <c r="CO39" s="289"/>
      <c r="CP39" s="289"/>
      <c r="CQ39" s="289"/>
      <c r="CR39" s="289"/>
      <c r="CS39" s="289"/>
      <c r="CT39" s="289"/>
      <c r="CU39" s="289"/>
      <c r="CV39" s="289"/>
      <c r="CW39" s="289"/>
      <c r="CX39" s="289"/>
      <c r="CY39" s="289"/>
      <c r="CZ39" s="289"/>
      <c r="DA39" s="289"/>
      <c r="DB39" s="289"/>
      <c r="DC39" s="289"/>
      <c r="DD39" s="289"/>
      <c r="DE39" s="289"/>
      <c r="DF39" s="289"/>
      <c r="DG39" s="289"/>
      <c r="DH39" s="289"/>
      <c r="DI39" s="289"/>
      <c r="DJ39" s="289"/>
      <c r="DK39" s="289"/>
      <c r="DL39" s="289"/>
      <c r="DM39" s="289"/>
      <c r="DN39" s="289"/>
      <c r="DO39" s="289"/>
      <c r="DP39" s="289"/>
      <c r="DQ39" s="289"/>
      <c r="DR39" s="289"/>
      <c r="DS39" s="289"/>
      <c r="DT39" s="289"/>
      <c r="DU39" s="289"/>
      <c r="DV39" s="289"/>
      <c r="DW39" s="289"/>
      <c r="DX39" s="289"/>
      <c r="DY39" s="289"/>
      <c r="DZ39" s="289"/>
      <c r="EA39" s="289"/>
      <c r="EB39" s="289"/>
      <c r="EC39" s="289"/>
      <c r="ED39" s="289"/>
      <c r="EE39" s="289"/>
      <c r="EF39" s="289"/>
      <c r="EG39" s="289"/>
      <c r="EH39" s="289"/>
      <c r="EI39" s="289"/>
    </row>
    <row r="40" spans="1:139" ht="18" customHeight="1" x14ac:dyDescent="0.3">
      <c r="A40" s="289"/>
      <c r="B40" s="289"/>
      <c r="C40" s="289"/>
      <c r="D40" s="939" t="s">
        <v>829</v>
      </c>
      <c r="E40" s="940"/>
      <c r="F40" s="940"/>
      <c r="G40" s="940"/>
      <c r="H40" s="940"/>
      <c r="I40" s="940"/>
      <c r="J40" s="940"/>
      <c r="K40" s="940"/>
      <c r="L40" s="940"/>
      <c r="M40" s="940"/>
      <c r="N40" s="940"/>
      <c r="O40" s="940"/>
      <c r="P40" s="941"/>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89"/>
      <c r="BZ40" s="289"/>
      <c r="CA40" s="289"/>
      <c r="CB40" s="289"/>
      <c r="CC40" s="289"/>
      <c r="CD40" s="289"/>
      <c r="CE40" s="289"/>
      <c r="CF40" s="289"/>
      <c r="CG40" s="289"/>
      <c r="CH40" s="289"/>
      <c r="CI40" s="289"/>
      <c r="CJ40" s="289"/>
      <c r="CK40" s="289"/>
      <c r="CL40" s="289"/>
      <c r="CM40" s="289"/>
      <c r="CN40" s="289"/>
      <c r="CO40" s="289"/>
      <c r="CP40" s="289"/>
      <c r="CQ40" s="289"/>
      <c r="CR40" s="289"/>
      <c r="CS40" s="289"/>
      <c r="CT40" s="289"/>
      <c r="CU40" s="289"/>
      <c r="CV40" s="289"/>
      <c r="CW40" s="289"/>
      <c r="CX40" s="289"/>
      <c r="CY40" s="289"/>
      <c r="CZ40" s="289"/>
      <c r="DA40" s="289"/>
      <c r="DB40" s="289"/>
      <c r="DC40" s="289"/>
      <c r="DD40" s="289"/>
      <c r="DE40" s="289"/>
      <c r="DF40" s="289"/>
      <c r="DG40" s="289"/>
      <c r="DH40" s="289"/>
      <c r="DI40" s="289"/>
      <c r="DJ40" s="289"/>
      <c r="DK40" s="289"/>
      <c r="DL40" s="289"/>
      <c r="DM40" s="289"/>
      <c r="DN40" s="289"/>
      <c r="DO40" s="289"/>
      <c r="DP40" s="289"/>
      <c r="DQ40" s="289"/>
      <c r="DR40" s="289"/>
      <c r="DS40" s="289"/>
      <c r="DT40" s="289"/>
      <c r="DU40" s="289"/>
      <c r="DV40" s="289"/>
      <c r="DW40" s="289"/>
      <c r="DX40" s="289"/>
      <c r="DY40" s="289"/>
      <c r="DZ40" s="289"/>
      <c r="EA40" s="289"/>
      <c r="EB40" s="289"/>
      <c r="EC40" s="289"/>
      <c r="ED40" s="289"/>
      <c r="EE40" s="289"/>
      <c r="EF40" s="289"/>
      <c r="EG40" s="289"/>
      <c r="EH40" s="289"/>
      <c r="EI40" s="289"/>
    </row>
    <row r="41" spans="1:139" ht="15" thickBot="1" x14ac:dyDescent="0.35">
      <c r="A41" s="289"/>
      <c r="B41" s="289"/>
      <c r="C41" s="289"/>
      <c r="D41" s="979"/>
      <c r="E41" s="979"/>
      <c r="F41" s="979"/>
      <c r="G41" s="979"/>
      <c r="H41" s="979"/>
      <c r="I41" s="979"/>
      <c r="J41" s="979"/>
      <c r="K41" s="979"/>
      <c r="L41" s="979"/>
      <c r="M41" s="979"/>
      <c r="N41" s="979"/>
      <c r="O41" s="979"/>
      <c r="P41" s="97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c r="CQ41" s="289"/>
      <c r="CR41" s="289"/>
      <c r="CS41" s="289"/>
      <c r="CT41" s="289"/>
      <c r="CU41" s="289"/>
      <c r="CV41" s="289"/>
      <c r="CW41" s="289"/>
      <c r="CX41" s="289"/>
      <c r="CY41" s="289"/>
      <c r="CZ41" s="289"/>
      <c r="DA41" s="289"/>
      <c r="DB41" s="289"/>
      <c r="DC41" s="289"/>
      <c r="DD41" s="289"/>
      <c r="DE41" s="289"/>
      <c r="DF41" s="289"/>
      <c r="DG41" s="289"/>
      <c r="DH41" s="289"/>
      <c r="DI41" s="289"/>
      <c r="DJ41" s="289"/>
      <c r="DK41" s="289"/>
      <c r="DL41" s="289"/>
      <c r="DM41" s="289"/>
      <c r="DN41" s="289"/>
      <c r="DO41" s="289"/>
      <c r="DP41" s="289"/>
      <c r="DQ41" s="289"/>
      <c r="DR41" s="289"/>
      <c r="DS41" s="289"/>
      <c r="DT41" s="289"/>
      <c r="DU41" s="289"/>
      <c r="DV41" s="289"/>
      <c r="DW41" s="289"/>
      <c r="DX41" s="289"/>
      <c r="DY41" s="289"/>
      <c r="DZ41" s="289"/>
      <c r="EA41" s="289"/>
      <c r="EB41" s="289"/>
      <c r="EC41" s="289"/>
      <c r="ED41" s="289"/>
      <c r="EE41" s="289"/>
      <c r="EF41" s="289"/>
      <c r="EG41" s="289"/>
      <c r="EH41" s="289"/>
      <c r="EI41" s="289"/>
    </row>
    <row r="42" spans="1:139" s="289" customFormat="1" ht="15" thickBot="1" x14ac:dyDescent="0.35">
      <c r="C42" s="470"/>
      <c r="D42" s="470"/>
      <c r="E42" s="470"/>
      <c r="F42" s="470"/>
      <c r="G42" s="470"/>
      <c r="H42" s="470"/>
      <c r="I42" s="470"/>
      <c r="J42" s="470"/>
      <c r="K42" s="470"/>
      <c r="L42" s="470"/>
      <c r="M42" s="470"/>
      <c r="N42" s="470"/>
      <c r="O42" s="470"/>
      <c r="P42" s="470"/>
    </row>
    <row r="43" spans="1:139" s="289" customFormat="1" ht="21.6" customHeight="1" x14ac:dyDescent="0.3">
      <c r="C43" s="470"/>
      <c r="D43" s="980" t="s">
        <v>736</v>
      </c>
      <c r="E43" s="981"/>
      <c r="F43" s="981"/>
      <c r="G43" s="981"/>
      <c r="H43" s="981"/>
      <c r="I43" s="981"/>
      <c r="J43" s="981"/>
      <c r="K43" s="981"/>
      <c r="L43" s="981"/>
      <c r="M43" s="981"/>
      <c r="N43" s="981"/>
      <c r="O43" s="981"/>
      <c r="P43" s="981"/>
    </row>
    <row r="44" spans="1:139" ht="16.2" x14ac:dyDescent="0.3">
      <c r="A44" s="289"/>
      <c r="B44" s="289"/>
      <c r="C44" s="470"/>
      <c r="D44" s="968" t="s">
        <v>825</v>
      </c>
      <c r="E44" s="969"/>
      <c r="F44" s="969"/>
      <c r="G44" s="969"/>
      <c r="H44" s="969"/>
      <c r="I44" s="969"/>
      <c r="J44" s="969"/>
      <c r="K44" s="969"/>
      <c r="L44" s="969"/>
      <c r="M44" s="969"/>
      <c r="N44" s="969"/>
      <c r="O44" s="969"/>
      <c r="P44" s="96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89"/>
      <c r="CA44" s="289"/>
      <c r="CB44" s="289"/>
      <c r="CC44" s="289"/>
      <c r="CD44" s="289"/>
      <c r="CE44" s="289"/>
      <c r="CF44" s="289"/>
      <c r="CG44" s="289"/>
      <c r="CH44" s="289"/>
      <c r="CI44" s="289"/>
      <c r="CJ44" s="289"/>
      <c r="CK44" s="289"/>
      <c r="CL44" s="289"/>
      <c r="CM44" s="289"/>
      <c r="CN44" s="289"/>
      <c r="CO44" s="289"/>
      <c r="CP44" s="289"/>
      <c r="CQ44" s="289"/>
      <c r="CR44" s="289"/>
      <c r="CS44" s="289"/>
      <c r="CT44" s="289"/>
      <c r="CU44" s="289"/>
      <c r="CV44" s="289"/>
      <c r="CW44" s="289"/>
      <c r="CX44" s="289"/>
      <c r="CY44" s="289"/>
      <c r="CZ44" s="289"/>
      <c r="DA44" s="289"/>
      <c r="DB44" s="289"/>
      <c r="DC44" s="289"/>
      <c r="DD44" s="289"/>
      <c r="DE44" s="289"/>
      <c r="DF44" s="289"/>
      <c r="DG44" s="289"/>
      <c r="DH44" s="289"/>
      <c r="DI44" s="289"/>
      <c r="DJ44" s="289"/>
      <c r="DK44" s="289"/>
      <c r="DL44" s="289"/>
      <c r="DM44" s="289"/>
      <c r="DN44" s="289"/>
      <c r="DO44" s="289"/>
      <c r="DP44" s="289"/>
      <c r="DQ44" s="289"/>
      <c r="DR44" s="289"/>
      <c r="DS44" s="289"/>
      <c r="DT44" s="289"/>
      <c r="DU44" s="289"/>
      <c r="DV44" s="289"/>
      <c r="DW44" s="289"/>
      <c r="DX44" s="289"/>
      <c r="DY44" s="289"/>
      <c r="DZ44" s="289"/>
      <c r="EA44" s="289"/>
      <c r="EB44" s="289"/>
      <c r="EC44" s="289"/>
      <c r="ED44" s="289"/>
      <c r="EE44" s="289"/>
      <c r="EF44" s="289"/>
      <c r="EG44" s="289"/>
      <c r="EH44" s="289"/>
      <c r="EI44" s="289"/>
    </row>
    <row r="45" spans="1:139" ht="18" customHeight="1" x14ac:dyDescent="0.3">
      <c r="A45" s="289"/>
      <c r="B45" s="289"/>
      <c r="C45" s="470"/>
      <c r="D45" s="968" t="s">
        <v>349</v>
      </c>
      <c r="E45" s="969"/>
      <c r="F45" s="969"/>
      <c r="G45" s="969"/>
      <c r="H45" s="969"/>
      <c r="I45" s="969"/>
      <c r="J45" s="969"/>
      <c r="K45" s="969"/>
      <c r="L45" s="969"/>
      <c r="M45" s="969"/>
      <c r="N45" s="969"/>
      <c r="O45" s="969"/>
      <c r="P45" s="96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89"/>
      <c r="BR45" s="289"/>
      <c r="BS45" s="289"/>
      <c r="BT45" s="289"/>
      <c r="BU45" s="289"/>
      <c r="BV45" s="289"/>
      <c r="BW45" s="289"/>
      <c r="BX45" s="289"/>
      <c r="BY45" s="289"/>
      <c r="BZ45" s="289"/>
      <c r="CA45" s="289"/>
      <c r="CB45" s="289"/>
      <c r="CC45" s="289"/>
      <c r="CD45" s="289"/>
      <c r="CE45" s="289"/>
      <c r="CF45" s="289"/>
      <c r="CG45" s="289"/>
      <c r="CH45" s="289"/>
      <c r="CI45" s="289"/>
      <c r="CJ45" s="289"/>
      <c r="CK45" s="289"/>
      <c r="CL45" s="289"/>
      <c r="CM45" s="289"/>
      <c r="CN45" s="289"/>
      <c r="CO45" s="289"/>
      <c r="CP45" s="289"/>
      <c r="CQ45" s="289"/>
      <c r="CR45" s="289"/>
      <c r="CS45" s="289"/>
      <c r="CT45" s="289"/>
      <c r="CU45" s="289"/>
      <c r="CV45" s="289"/>
      <c r="CW45" s="289"/>
      <c r="CX45" s="289"/>
      <c r="CY45" s="289"/>
      <c r="CZ45" s="289"/>
      <c r="DA45" s="289"/>
      <c r="DB45" s="289"/>
      <c r="DC45" s="289"/>
      <c r="DD45" s="289"/>
      <c r="DE45" s="289"/>
      <c r="DF45" s="289"/>
      <c r="DG45" s="289"/>
      <c r="DH45" s="289"/>
      <c r="DI45" s="289"/>
      <c r="DJ45" s="289"/>
      <c r="DK45" s="289"/>
      <c r="DL45" s="289"/>
      <c r="DM45" s="289"/>
      <c r="DN45" s="289"/>
      <c r="DO45" s="289"/>
      <c r="DP45" s="289"/>
      <c r="DQ45" s="289"/>
      <c r="DR45" s="289"/>
      <c r="DS45" s="289"/>
      <c r="DT45" s="289"/>
      <c r="DU45" s="289"/>
      <c r="DV45" s="289"/>
      <c r="DW45" s="289"/>
      <c r="DX45" s="289"/>
      <c r="DY45" s="289"/>
      <c r="DZ45" s="289"/>
      <c r="EA45" s="289"/>
      <c r="EB45" s="289"/>
      <c r="EC45" s="289"/>
      <c r="ED45" s="289"/>
      <c r="EE45" s="289"/>
      <c r="EF45" s="289"/>
      <c r="EG45" s="289"/>
      <c r="EH45" s="289"/>
      <c r="EI45" s="289"/>
    </row>
    <row r="46" spans="1:139" ht="18" customHeight="1" x14ac:dyDescent="0.3">
      <c r="A46" s="289"/>
      <c r="B46" s="289"/>
      <c r="C46" s="470"/>
      <c r="D46" s="959" t="s">
        <v>226</v>
      </c>
      <c r="E46" s="960"/>
      <c r="F46" s="960"/>
      <c r="G46" s="960"/>
      <c r="H46" s="960"/>
      <c r="I46" s="960"/>
      <c r="J46" s="960"/>
      <c r="K46" s="960"/>
      <c r="L46" s="960"/>
      <c r="M46" s="960"/>
      <c r="N46" s="960"/>
      <c r="O46" s="960"/>
      <c r="P46" s="961"/>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c r="CH46" s="289"/>
      <c r="CI46" s="289"/>
      <c r="CJ46" s="289"/>
      <c r="CK46" s="289"/>
      <c r="CL46" s="289"/>
      <c r="CM46" s="289"/>
      <c r="CN46" s="289"/>
      <c r="CO46" s="289"/>
      <c r="CP46" s="289"/>
      <c r="CQ46" s="289"/>
      <c r="CR46" s="289"/>
      <c r="CS46" s="289"/>
      <c r="CT46" s="289"/>
      <c r="CU46" s="289"/>
      <c r="CV46" s="289"/>
      <c r="CW46" s="289"/>
      <c r="CX46" s="289"/>
      <c r="CY46" s="289"/>
      <c r="CZ46" s="289"/>
      <c r="DA46" s="289"/>
      <c r="DB46" s="289"/>
      <c r="DC46" s="289"/>
      <c r="DD46" s="289"/>
      <c r="DE46" s="289"/>
      <c r="DF46" s="289"/>
      <c r="DG46" s="289"/>
      <c r="DH46" s="289"/>
      <c r="DI46" s="289"/>
      <c r="DJ46" s="289"/>
      <c r="DK46" s="289"/>
      <c r="DL46" s="289"/>
      <c r="DM46" s="289"/>
      <c r="DN46" s="289"/>
      <c r="DO46" s="289"/>
      <c r="DP46" s="289"/>
      <c r="DQ46" s="289"/>
      <c r="DR46" s="289"/>
      <c r="DS46" s="289"/>
      <c r="DT46" s="289"/>
      <c r="DU46" s="289"/>
      <c r="DV46" s="289"/>
      <c r="DW46" s="289"/>
      <c r="DX46" s="289"/>
      <c r="DY46" s="289"/>
      <c r="DZ46" s="289"/>
      <c r="EA46" s="289"/>
      <c r="EB46" s="289"/>
      <c r="EC46" s="289"/>
      <c r="ED46" s="289"/>
      <c r="EE46" s="289"/>
      <c r="EF46" s="289"/>
      <c r="EG46" s="289"/>
      <c r="EH46" s="289"/>
      <c r="EI46" s="289"/>
    </row>
    <row r="47" spans="1:139" ht="21" customHeight="1" x14ac:dyDescent="0.3">
      <c r="A47" s="289"/>
      <c r="B47" s="289"/>
      <c r="C47" s="470"/>
      <c r="D47" s="976" t="s">
        <v>826</v>
      </c>
      <c r="E47" s="977"/>
      <c r="F47" s="977"/>
      <c r="G47" s="977"/>
      <c r="H47" s="977"/>
      <c r="I47" s="977"/>
      <c r="J47" s="977"/>
      <c r="K47" s="977"/>
      <c r="L47" s="977"/>
      <c r="M47" s="977"/>
      <c r="N47" s="977"/>
      <c r="O47" s="977"/>
      <c r="P47" s="978"/>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89"/>
      <c r="BZ47" s="289"/>
      <c r="CA47" s="289"/>
      <c r="CB47" s="289"/>
      <c r="CC47" s="289"/>
      <c r="CD47" s="289"/>
      <c r="CE47" s="289"/>
      <c r="CF47" s="289"/>
      <c r="CG47" s="289"/>
      <c r="CH47" s="289"/>
      <c r="CI47" s="289"/>
      <c r="CJ47" s="289"/>
      <c r="CK47" s="289"/>
      <c r="CL47" s="289"/>
      <c r="CM47" s="289"/>
      <c r="CN47" s="289"/>
      <c r="CO47" s="289"/>
      <c r="CP47" s="289"/>
      <c r="CQ47" s="289"/>
      <c r="CR47" s="289"/>
      <c r="CS47" s="289"/>
      <c r="CT47" s="289"/>
      <c r="CU47" s="289"/>
      <c r="CV47" s="289"/>
      <c r="CW47" s="289"/>
      <c r="CX47" s="289"/>
      <c r="CY47" s="289"/>
      <c r="CZ47" s="289"/>
      <c r="DA47" s="289"/>
      <c r="DB47" s="289"/>
      <c r="DC47" s="289"/>
      <c r="DD47" s="289"/>
      <c r="DE47" s="289"/>
      <c r="DF47" s="289"/>
      <c r="DG47" s="289"/>
      <c r="DH47" s="289"/>
      <c r="DI47" s="289"/>
      <c r="DJ47" s="289"/>
      <c r="DK47" s="289"/>
      <c r="DL47" s="289"/>
      <c r="DM47" s="289"/>
      <c r="DN47" s="289"/>
      <c r="DO47" s="289"/>
      <c r="DP47" s="289"/>
      <c r="DQ47" s="289"/>
      <c r="DR47" s="289"/>
      <c r="DS47" s="289"/>
      <c r="DT47" s="289"/>
      <c r="DU47" s="289"/>
      <c r="DV47" s="289"/>
      <c r="DW47" s="289"/>
      <c r="DX47" s="289"/>
      <c r="DY47" s="289"/>
      <c r="DZ47" s="289"/>
      <c r="EA47" s="289"/>
      <c r="EB47" s="289"/>
      <c r="EC47" s="289"/>
      <c r="ED47" s="289"/>
      <c r="EE47" s="289"/>
      <c r="EF47" s="289"/>
      <c r="EG47" s="289"/>
      <c r="EH47" s="289"/>
      <c r="EI47" s="289"/>
    </row>
    <row r="48" spans="1:139" ht="27" customHeight="1" x14ac:dyDescent="0.3">
      <c r="A48" s="289"/>
      <c r="B48" s="289"/>
      <c r="C48" s="470"/>
      <c r="D48" s="928" t="s">
        <v>357</v>
      </c>
      <c r="E48" s="929"/>
      <c r="F48" s="929"/>
      <c r="G48" s="929"/>
      <c r="H48" s="929"/>
      <c r="I48" s="929"/>
      <c r="J48" s="929"/>
      <c r="K48" s="929"/>
      <c r="L48" s="929"/>
      <c r="M48" s="929"/>
      <c r="N48" s="929"/>
      <c r="O48" s="929"/>
      <c r="P48" s="930"/>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c r="CH48" s="289"/>
      <c r="CI48" s="289"/>
      <c r="CJ48" s="289"/>
      <c r="CK48" s="289"/>
      <c r="CL48" s="289"/>
      <c r="CM48" s="289"/>
      <c r="CN48" s="289"/>
      <c r="CO48" s="289"/>
      <c r="CP48" s="289"/>
      <c r="CQ48" s="289"/>
      <c r="CR48" s="289"/>
      <c r="CS48" s="289"/>
      <c r="CT48" s="289"/>
      <c r="CU48" s="289"/>
      <c r="CV48" s="289"/>
      <c r="CW48" s="289"/>
      <c r="CX48" s="289"/>
      <c r="CY48" s="289"/>
      <c r="CZ48" s="289"/>
      <c r="DA48" s="289"/>
      <c r="DB48" s="289"/>
      <c r="DC48" s="289"/>
      <c r="DD48" s="289"/>
      <c r="DE48" s="289"/>
      <c r="DF48" s="289"/>
      <c r="DG48" s="289"/>
      <c r="DH48" s="289"/>
      <c r="DI48" s="289"/>
      <c r="DJ48" s="289"/>
      <c r="DK48" s="289"/>
      <c r="DL48" s="289"/>
      <c r="DM48" s="289"/>
      <c r="DN48" s="289"/>
      <c r="DO48" s="289"/>
      <c r="DP48" s="289"/>
      <c r="DQ48" s="289"/>
      <c r="DR48" s="289"/>
      <c r="DS48" s="289"/>
      <c r="DT48" s="289"/>
      <c r="DU48" s="289"/>
      <c r="DV48" s="289"/>
      <c r="DW48" s="289"/>
      <c r="DX48" s="289"/>
      <c r="DY48" s="289"/>
      <c r="DZ48" s="289"/>
      <c r="EA48" s="289"/>
      <c r="EB48" s="289"/>
      <c r="EC48" s="289"/>
      <c r="ED48" s="289"/>
      <c r="EE48" s="289"/>
      <c r="EF48" s="289"/>
      <c r="EG48" s="289"/>
      <c r="EH48" s="289"/>
      <c r="EI48" s="289"/>
    </row>
    <row r="49" spans="1:139" ht="66" customHeight="1" x14ac:dyDescent="0.3">
      <c r="A49" s="289"/>
      <c r="B49" s="289"/>
      <c r="C49" s="470"/>
      <c r="D49" s="939" t="s">
        <v>827</v>
      </c>
      <c r="E49" s="940"/>
      <c r="F49" s="940"/>
      <c r="G49" s="940"/>
      <c r="H49" s="940"/>
      <c r="I49" s="940"/>
      <c r="J49" s="940"/>
      <c r="K49" s="940"/>
      <c r="L49" s="940"/>
      <c r="M49" s="940"/>
      <c r="N49" s="940"/>
      <c r="O49" s="940"/>
      <c r="P49" s="941"/>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9"/>
      <c r="BR49" s="289"/>
      <c r="BS49" s="289"/>
      <c r="BT49" s="289"/>
      <c r="BU49" s="289"/>
      <c r="BV49" s="289"/>
      <c r="BW49" s="289"/>
      <c r="BX49" s="289"/>
      <c r="BY49" s="289"/>
      <c r="BZ49" s="289"/>
      <c r="CA49" s="289"/>
      <c r="CB49" s="289"/>
      <c r="CC49" s="289"/>
      <c r="CD49" s="289"/>
      <c r="CE49" s="289"/>
      <c r="CF49" s="289"/>
      <c r="CG49" s="289"/>
      <c r="CH49" s="289"/>
      <c r="CI49" s="289"/>
      <c r="CJ49" s="289"/>
      <c r="CK49" s="289"/>
      <c r="CL49" s="289"/>
      <c r="CM49" s="289"/>
      <c r="CN49" s="289"/>
      <c r="CO49" s="289"/>
      <c r="CP49" s="289"/>
      <c r="CQ49" s="289"/>
      <c r="CR49" s="289"/>
      <c r="CS49" s="289"/>
      <c r="CT49" s="289"/>
      <c r="CU49" s="289"/>
      <c r="CV49" s="289"/>
      <c r="CW49" s="289"/>
      <c r="CX49" s="289"/>
      <c r="CY49" s="289"/>
      <c r="CZ49" s="289"/>
      <c r="DA49" s="289"/>
      <c r="DB49" s="289"/>
      <c r="DC49" s="289"/>
      <c r="DD49" s="289"/>
      <c r="DE49" s="289"/>
      <c r="DF49" s="289"/>
      <c r="DG49" s="289"/>
      <c r="DH49" s="289"/>
      <c r="DI49" s="289"/>
      <c r="DJ49" s="289"/>
      <c r="DK49" s="289"/>
      <c r="DL49" s="289"/>
      <c r="DM49" s="289"/>
      <c r="DN49" s="289"/>
      <c r="DO49" s="289"/>
      <c r="DP49" s="289"/>
      <c r="DQ49" s="289"/>
      <c r="DR49" s="289"/>
      <c r="DS49" s="289"/>
      <c r="DT49" s="289"/>
      <c r="DU49" s="289"/>
      <c r="DV49" s="289"/>
      <c r="DW49" s="289"/>
      <c r="DX49" s="289"/>
      <c r="DY49" s="289"/>
      <c r="DZ49" s="289"/>
      <c r="EA49" s="289"/>
      <c r="EB49" s="289"/>
      <c r="EC49" s="289"/>
      <c r="ED49" s="289"/>
      <c r="EE49" s="289"/>
      <c r="EF49" s="289"/>
      <c r="EG49" s="289"/>
      <c r="EH49" s="289"/>
      <c r="EI49" s="289"/>
    </row>
    <row r="50" spans="1:139" ht="48.6" customHeight="1" x14ac:dyDescent="0.3">
      <c r="A50" s="289"/>
      <c r="B50" s="289"/>
      <c r="C50" s="470"/>
      <c r="D50" s="939" t="s">
        <v>358</v>
      </c>
      <c r="E50" s="940"/>
      <c r="F50" s="940"/>
      <c r="G50" s="940"/>
      <c r="H50" s="940"/>
      <c r="I50" s="940"/>
      <c r="J50" s="940"/>
      <c r="K50" s="940"/>
      <c r="L50" s="940"/>
      <c r="M50" s="940"/>
      <c r="N50" s="940"/>
      <c r="O50" s="940"/>
      <c r="P50" s="941"/>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9"/>
      <c r="BR50" s="289"/>
      <c r="BS50" s="289"/>
      <c r="BT50" s="289"/>
      <c r="BU50" s="289"/>
      <c r="BV50" s="289"/>
      <c r="BW50" s="289"/>
      <c r="BX50" s="289"/>
      <c r="BY50" s="289"/>
      <c r="BZ50" s="289"/>
      <c r="CA50" s="289"/>
      <c r="CB50" s="289"/>
      <c r="CC50" s="289"/>
      <c r="CD50" s="289"/>
      <c r="CE50" s="289"/>
      <c r="CF50" s="289"/>
      <c r="CG50" s="289"/>
      <c r="CH50" s="289"/>
      <c r="CI50" s="289"/>
      <c r="CJ50" s="289"/>
      <c r="CK50" s="289"/>
      <c r="CL50" s="289"/>
      <c r="CM50" s="289"/>
      <c r="CN50" s="289"/>
      <c r="CO50" s="289"/>
      <c r="CP50" s="289"/>
      <c r="CQ50" s="289"/>
      <c r="CR50" s="289"/>
      <c r="CS50" s="289"/>
      <c r="CT50" s="289"/>
      <c r="CU50" s="289"/>
      <c r="CV50" s="289"/>
      <c r="CW50" s="289"/>
      <c r="CX50" s="289"/>
      <c r="CY50" s="289"/>
      <c r="CZ50" s="289"/>
      <c r="DA50" s="289"/>
      <c r="DB50" s="289"/>
      <c r="DC50" s="289"/>
      <c r="DD50" s="289"/>
      <c r="DE50" s="289"/>
      <c r="DF50" s="289"/>
      <c r="DG50" s="289"/>
      <c r="DH50" s="289"/>
      <c r="DI50" s="289"/>
      <c r="DJ50" s="289"/>
      <c r="DK50" s="289"/>
      <c r="DL50" s="289"/>
      <c r="DM50" s="289"/>
      <c r="DN50" s="289"/>
      <c r="DO50" s="289"/>
      <c r="DP50" s="289"/>
      <c r="DQ50" s="289"/>
      <c r="DR50" s="289"/>
      <c r="DS50" s="289"/>
      <c r="DT50" s="289"/>
      <c r="DU50" s="289"/>
      <c r="DV50" s="289"/>
      <c r="DW50" s="289"/>
      <c r="DX50" s="289"/>
      <c r="DY50" s="289"/>
      <c r="DZ50" s="289"/>
      <c r="EA50" s="289"/>
      <c r="EB50" s="289"/>
      <c r="EC50" s="289"/>
      <c r="ED50" s="289"/>
      <c r="EE50" s="289"/>
      <c r="EF50" s="289"/>
      <c r="EG50" s="289"/>
      <c r="EH50" s="289"/>
      <c r="EI50" s="289"/>
    </row>
    <row r="51" spans="1:139" ht="28.8" customHeight="1" x14ac:dyDescent="0.3">
      <c r="A51" s="289"/>
      <c r="B51" s="289"/>
      <c r="C51" s="470"/>
      <c r="D51" s="1013" t="s">
        <v>346</v>
      </c>
      <c r="E51" s="1014"/>
      <c r="F51" s="1014"/>
      <c r="G51" s="1014"/>
      <c r="H51" s="1014"/>
      <c r="I51" s="1014"/>
      <c r="J51" s="1014"/>
      <c r="K51" s="1014"/>
      <c r="L51" s="1014"/>
      <c r="M51" s="1014"/>
      <c r="N51" s="1014"/>
      <c r="O51" s="1014"/>
      <c r="P51" s="1014"/>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289"/>
      <c r="CC51" s="289"/>
      <c r="CD51" s="289"/>
      <c r="CE51" s="289"/>
      <c r="CF51" s="289"/>
      <c r="CG51" s="289"/>
      <c r="CH51" s="289"/>
      <c r="CI51" s="289"/>
      <c r="CJ51" s="289"/>
      <c r="CK51" s="289"/>
      <c r="CL51" s="289"/>
      <c r="CM51" s="289"/>
      <c r="CN51" s="289"/>
      <c r="CO51" s="289"/>
      <c r="CP51" s="289"/>
      <c r="CQ51" s="289"/>
      <c r="CR51" s="289"/>
      <c r="CS51" s="289"/>
      <c r="CT51" s="289"/>
      <c r="CU51" s="289"/>
      <c r="CV51" s="289"/>
      <c r="CW51" s="289"/>
      <c r="CX51" s="289"/>
      <c r="CY51" s="289"/>
      <c r="CZ51" s="289"/>
      <c r="DA51" s="289"/>
      <c r="DB51" s="289"/>
      <c r="DC51" s="289"/>
      <c r="DD51" s="289"/>
      <c r="DE51" s="289"/>
      <c r="DF51" s="289"/>
      <c r="DG51" s="289"/>
      <c r="DH51" s="289"/>
      <c r="DI51" s="289"/>
      <c r="DJ51" s="289"/>
      <c r="DK51" s="289"/>
      <c r="DL51" s="289"/>
      <c r="DM51" s="289"/>
      <c r="DN51" s="289"/>
      <c r="DO51" s="289"/>
      <c r="DP51" s="289"/>
      <c r="DQ51" s="289"/>
      <c r="DR51" s="289"/>
      <c r="DS51" s="289"/>
      <c r="DT51" s="289"/>
      <c r="DU51" s="289"/>
      <c r="DV51" s="289"/>
      <c r="DW51" s="289"/>
      <c r="DX51" s="289"/>
      <c r="DY51" s="289"/>
      <c r="DZ51" s="289"/>
      <c r="EA51" s="289"/>
      <c r="EB51" s="289"/>
      <c r="EC51" s="289"/>
      <c r="ED51" s="289"/>
      <c r="EE51" s="289"/>
      <c r="EF51" s="289"/>
      <c r="EG51" s="289"/>
      <c r="EH51" s="289"/>
      <c r="EI51" s="289"/>
    </row>
    <row r="52" spans="1:139" ht="55.2" customHeight="1" x14ac:dyDescent="0.3">
      <c r="A52" s="289"/>
      <c r="B52" s="289"/>
      <c r="C52" s="470"/>
      <c r="D52" s="939" t="s">
        <v>828</v>
      </c>
      <c r="E52" s="940"/>
      <c r="F52" s="940"/>
      <c r="G52" s="940"/>
      <c r="H52" s="940"/>
      <c r="I52" s="940"/>
      <c r="J52" s="940"/>
      <c r="K52" s="940"/>
      <c r="L52" s="940"/>
      <c r="M52" s="940"/>
      <c r="N52" s="940"/>
      <c r="O52" s="940"/>
      <c r="P52" s="941"/>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89"/>
      <c r="CG52" s="289"/>
      <c r="CH52" s="289"/>
      <c r="CI52" s="289"/>
      <c r="CJ52" s="289"/>
      <c r="CK52" s="289"/>
      <c r="CL52" s="289"/>
      <c r="CM52" s="289"/>
      <c r="CN52" s="289"/>
      <c r="CO52" s="289"/>
      <c r="CP52" s="289"/>
      <c r="CQ52" s="289"/>
      <c r="CR52" s="289"/>
      <c r="CS52" s="289"/>
      <c r="CT52" s="289"/>
      <c r="CU52" s="289"/>
      <c r="CV52" s="289"/>
      <c r="CW52" s="289"/>
      <c r="CX52" s="289"/>
      <c r="CY52" s="289"/>
      <c r="CZ52" s="289"/>
      <c r="DA52" s="289"/>
      <c r="DB52" s="289"/>
      <c r="DC52" s="289"/>
      <c r="DD52" s="289"/>
      <c r="DE52" s="289"/>
      <c r="DF52" s="289"/>
      <c r="DG52" s="289"/>
      <c r="DH52" s="289"/>
      <c r="DI52" s="289"/>
      <c r="DJ52" s="289"/>
      <c r="DK52" s="289"/>
      <c r="DL52" s="289"/>
      <c r="DM52" s="289"/>
      <c r="DN52" s="289"/>
      <c r="DO52" s="289"/>
      <c r="DP52" s="289"/>
      <c r="DQ52" s="289"/>
      <c r="DR52" s="289"/>
      <c r="DS52" s="289"/>
      <c r="DT52" s="289"/>
      <c r="DU52" s="289"/>
      <c r="DV52" s="289"/>
      <c r="DW52" s="289"/>
      <c r="DX52" s="289"/>
      <c r="DY52" s="289"/>
      <c r="DZ52" s="289"/>
      <c r="EA52" s="289"/>
      <c r="EB52" s="289"/>
      <c r="EC52" s="289"/>
      <c r="ED52" s="289"/>
      <c r="EE52" s="289"/>
      <c r="EF52" s="289"/>
      <c r="EG52" s="289"/>
      <c r="EH52" s="289"/>
      <c r="EI52" s="289"/>
    </row>
    <row r="53" spans="1:139" ht="18" customHeight="1" x14ac:dyDescent="0.3">
      <c r="A53" s="289"/>
      <c r="B53" s="289"/>
      <c r="C53" s="470"/>
      <c r="D53" s="939" t="s">
        <v>830</v>
      </c>
      <c r="E53" s="940"/>
      <c r="F53" s="940"/>
      <c r="G53" s="940"/>
      <c r="H53" s="940"/>
      <c r="I53" s="940"/>
      <c r="J53" s="940"/>
      <c r="K53" s="940"/>
      <c r="L53" s="940"/>
      <c r="M53" s="940"/>
      <c r="N53" s="940"/>
      <c r="O53" s="940"/>
      <c r="P53" s="941"/>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89"/>
      <c r="CH53" s="289"/>
      <c r="CI53" s="289"/>
      <c r="CJ53" s="289"/>
      <c r="CK53" s="289"/>
      <c r="CL53" s="289"/>
      <c r="CM53" s="289"/>
      <c r="CN53" s="289"/>
      <c r="CO53" s="289"/>
      <c r="CP53" s="289"/>
      <c r="CQ53" s="289"/>
      <c r="CR53" s="289"/>
      <c r="CS53" s="289"/>
      <c r="CT53" s="289"/>
      <c r="CU53" s="289"/>
      <c r="CV53" s="289"/>
      <c r="CW53" s="289"/>
      <c r="CX53" s="289"/>
      <c r="CY53" s="289"/>
      <c r="CZ53" s="289"/>
      <c r="DA53" s="289"/>
      <c r="DB53" s="289"/>
      <c r="DC53" s="289"/>
      <c r="DD53" s="289"/>
      <c r="DE53" s="289"/>
      <c r="DF53" s="289"/>
      <c r="DG53" s="289"/>
      <c r="DH53" s="289"/>
      <c r="DI53" s="289"/>
      <c r="DJ53" s="289"/>
      <c r="DK53" s="289"/>
      <c r="DL53" s="289"/>
      <c r="DM53" s="289"/>
      <c r="DN53" s="289"/>
      <c r="DO53" s="289"/>
      <c r="DP53" s="289"/>
      <c r="DQ53" s="289"/>
      <c r="DR53" s="289"/>
      <c r="DS53" s="289"/>
      <c r="DT53" s="289"/>
      <c r="DU53" s="289"/>
      <c r="DV53" s="289"/>
      <c r="DW53" s="289"/>
      <c r="DX53" s="289"/>
      <c r="DY53" s="289"/>
      <c r="DZ53" s="289"/>
      <c r="EA53" s="289"/>
      <c r="EB53" s="289"/>
      <c r="EC53" s="289"/>
      <c r="ED53" s="289"/>
      <c r="EE53" s="289"/>
      <c r="EF53" s="289"/>
      <c r="EG53" s="289"/>
      <c r="EH53" s="289"/>
      <c r="EI53" s="289"/>
    </row>
    <row r="54" spans="1:139" ht="22.2" customHeight="1" x14ac:dyDescent="0.3">
      <c r="A54" s="289"/>
      <c r="B54" s="289"/>
      <c r="C54" s="470"/>
      <c r="D54" s="939" t="s">
        <v>829</v>
      </c>
      <c r="E54" s="940"/>
      <c r="F54" s="940"/>
      <c r="G54" s="940"/>
      <c r="H54" s="940"/>
      <c r="I54" s="940"/>
      <c r="J54" s="940"/>
      <c r="K54" s="940"/>
      <c r="L54" s="940"/>
      <c r="M54" s="940"/>
      <c r="N54" s="940"/>
      <c r="O54" s="940"/>
      <c r="P54" s="941"/>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289"/>
      <c r="CI54" s="289"/>
      <c r="CJ54" s="289"/>
      <c r="CK54" s="289"/>
      <c r="CL54" s="289"/>
      <c r="CM54" s="289"/>
      <c r="CN54" s="289"/>
      <c r="CO54" s="289"/>
      <c r="CP54" s="289"/>
      <c r="CQ54" s="289"/>
      <c r="CR54" s="289"/>
      <c r="CS54" s="289"/>
      <c r="CT54" s="289"/>
      <c r="CU54" s="289"/>
      <c r="CV54" s="289"/>
      <c r="CW54" s="289"/>
      <c r="CX54" s="289"/>
      <c r="CY54" s="289"/>
      <c r="CZ54" s="289"/>
      <c r="DA54" s="289"/>
      <c r="DB54" s="289"/>
      <c r="DC54" s="289"/>
      <c r="DD54" s="289"/>
      <c r="DE54" s="289"/>
      <c r="DF54" s="289"/>
      <c r="DG54" s="289"/>
      <c r="DH54" s="289"/>
      <c r="DI54" s="289"/>
      <c r="DJ54" s="289"/>
      <c r="DK54" s="289"/>
      <c r="DL54" s="289"/>
      <c r="DM54" s="289"/>
      <c r="DN54" s="289"/>
      <c r="DO54" s="289"/>
      <c r="DP54" s="289"/>
      <c r="DQ54" s="289"/>
      <c r="DR54" s="289"/>
      <c r="DS54" s="289"/>
      <c r="DT54" s="289"/>
      <c r="DU54" s="289"/>
      <c r="DV54" s="289"/>
      <c r="DW54" s="289"/>
      <c r="DX54" s="289"/>
      <c r="DY54" s="289"/>
      <c r="DZ54" s="289"/>
      <c r="EA54" s="289"/>
      <c r="EB54" s="289"/>
      <c r="EC54" s="289"/>
      <c r="ED54" s="289"/>
      <c r="EE54" s="289"/>
      <c r="EF54" s="289"/>
      <c r="EG54" s="289"/>
      <c r="EH54" s="289"/>
      <c r="EI54" s="289"/>
    </row>
    <row r="55" spans="1:139" ht="16.2" x14ac:dyDescent="0.3">
      <c r="A55" s="289"/>
      <c r="B55" s="289"/>
      <c r="C55" s="470"/>
      <c r="D55" s="1013" t="s">
        <v>350</v>
      </c>
      <c r="E55" s="1014"/>
      <c r="F55" s="1014"/>
      <c r="G55" s="1014"/>
      <c r="H55" s="1014"/>
      <c r="I55" s="1014"/>
      <c r="J55" s="1014"/>
      <c r="K55" s="1014"/>
      <c r="L55" s="1014"/>
      <c r="M55" s="1014"/>
      <c r="N55" s="1014"/>
      <c r="O55" s="1014"/>
      <c r="P55" s="1014"/>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89"/>
      <c r="CH55" s="289"/>
      <c r="CI55" s="289"/>
      <c r="CJ55" s="289"/>
      <c r="CK55" s="289"/>
      <c r="CL55" s="289"/>
      <c r="CM55" s="289"/>
      <c r="CN55" s="289"/>
      <c r="CO55" s="289"/>
      <c r="CP55" s="289"/>
      <c r="CQ55" s="289"/>
      <c r="CR55" s="289"/>
      <c r="CS55" s="289"/>
      <c r="CT55" s="289"/>
      <c r="CU55" s="289"/>
      <c r="CV55" s="289"/>
      <c r="CW55" s="289"/>
      <c r="CX55" s="289"/>
      <c r="CY55" s="289"/>
      <c r="CZ55" s="289"/>
      <c r="DA55" s="289"/>
      <c r="DB55" s="289"/>
      <c r="DC55" s="289"/>
      <c r="DD55" s="289"/>
      <c r="DE55" s="289"/>
      <c r="DF55" s="289"/>
      <c r="DG55" s="289"/>
      <c r="DH55" s="289"/>
      <c r="DI55" s="289"/>
      <c r="DJ55" s="289"/>
      <c r="DK55" s="289"/>
      <c r="DL55" s="289"/>
      <c r="DM55" s="289"/>
      <c r="DN55" s="289"/>
      <c r="DO55" s="289"/>
      <c r="DP55" s="289"/>
      <c r="DQ55" s="289"/>
      <c r="DR55" s="289"/>
      <c r="DS55" s="289"/>
      <c r="DT55" s="289"/>
      <c r="DU55" s="289"/>
      <c r="DV55" s="289"/>
      <c r="DW55" s="289"/>
      <c r="DX55" s="289"/>
      <c r="DY55" s="289"/>
      <c r="DZ55" s="289"/>
      <c r="EA55" s="289"/>
      <c r="EB55" s="289"/>
      <c r="EC55" s="289"/>
      <c r="ED55" s="289"/>
      <c r="EE55" s="289"/>
      <c r="EF55" s="289"/>
      <c r="EG55" s="289"/>
      <c r="EH55" s="289"/>
      <c r="EI55" s="289"/>
    </row>
    <row r="56" spans="1:139" ht="31.2" customHeight="1" x14ac:dyDescent="0.3">
      <c r="A56" s="289"/>
      <c r="B56" s="289"/>
      <c r="C56" s="470"/>
      <c r="D56" s="959" t="s">
        <v>412</v>
      </c>
      <c r="E56" s="960"/>
      <c r="F56" s="960"/>
      <c r="G56" s="960"/>
      <c r="H56" s="960"/>
      <c r="I56" s="960"/>
      <c r="J56" s="960"/>
      <c r="K56" s="960"/>
      <c r="L56" s="960"/>
      <c r="M56" s="960"/>
      <c r="N56" s="960"/>
      <c r="O56" s="960"/>
      <c r="P56" s="961"/>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89"/>
      <c r="BZ56" s="289"/>
      <c r="CA56" s="289"/>
      <c r="CB56" s="289"/>
      <c r="CC56" s="289"/>
      <c r="CD56" s="289"/>
      <c r="CE56" s="289"/>
      <c r="CF56" s="289"/>
      <c r="CG56" s="289"/>
      <c r="CH56" s="289"/>
      <c r="CI56" s="289"/>
      <c r="CJ56" s="289"/>
      <c r="CK56" s="289"/>
      <c r="CL56" s="289"/>
      <c r="CM56" s="289"/>
      <c r="CN56" s="289"/>
      <c r="CO56" s="289"/>
      <c r="CP56" s="289"/>
      <c r="CQ56" s="289"/>
      <c r="CR56" s="289"/>
      <c r="CS56" s="289"/>
      <c r="CT56" s="289"/>
      <c r="CU56" s="289"/>
      <c r="CV56" s="289"/>
      <c r="CW56" s="289"/>
      <c r="CX56" s="289"/>
      <c r="CY56" s="289"/>
      <c r="CZ56" s="289"/>
      <c r="DA56" s="289"/>
      <c r="DB56" s="289"/>
      <c r="DC56" s="289"/>
      <c r="DD56" s="289"/>
      <c r="DE56" s="289"/>
      <c r="DF56" s="289"/>
      <c r="DG56" s="289"/>
      <c r="DH56" s="289"/>
      <c r="DI56" s="289"/>
      <c r="DJ56" s="289"/>
      <c r="DK56" s="289"/>
      <c r="DL56" s="289"/>
      <c r="DM56" s="289"/>
      <c r="DN56" s="289"/>
      <c r="DO56" s="289"/>
      <c r="DP56" s="289"/>
      <c r="DQ56" s="289"/>
      <c r="DR56" s="289"/>
      <c r="DS56" s="289"/>
      <c r="DT56" s="289"/>
      <c r="DU56" s="289"/>
      <c r="DV56" s="289"/>
      <c r="DW56" s="289"/>
      <c r="DX56" s="289"/>
      <c r="DY56" s="289"/>
      <c r="DZ56" s="289"/>
      <c r="EA56" s="289"/>
      <c r="EB56" s="289"/>
      <c r="EC56" s="289"/>
      <c r="ED56" s="289"/>
      <c r="EE56" s="289"/>
      <c r="EF56" s="289"/>
      <c r="EG56" s="289"/>
      <c r="EH56" s="289"/>
      <c r="EI56" s="289"/>
    </row>
    <row r="57" spans="1:139" ht="24.6" customHeight="1" x14ac:dyDescent="0.3">
      <c r="A57" s="289"/>
      <c r="B57" s="289"/>
      <c r="C57" s="470"/>
      <c r="D57" s="976" t="s">
        <v>826</v>
      </c>
      <c r="E57" s="977"/>
      <c r="F57" s="977"/>
      <c r="G57" s="977"/>
      <c r="H57" s="977"/>
      <c r="I57" s="977"/>
      <c r="J57" s="977"/>
      <c r="K57" s="977"/>
      <c r="L57" s="977"/>
      <c r="M57" s="977"/>
      <c r="N57" s="977"/>
      <c r="O57" s="977"/>
      <c r="P57" s="978"/>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89"/>
      <c r="BX57" s="289"/>
      <c r="BY57" s="289"/>
      <c r="BZ57" s="289"/>
      <c r="CA57" s="289"/>
      <c r="CB57" s="289"/>
      <c r="CC57" s="289"/>
      <c r="CD57" s="289"/>
      <c r="CE57" s="289"/>
      <c r="CF57" s="289"/>
      <c r="CG57" s="289"/>
      <c r="CH57" s="289"/>
      <c r="CI57" s="289"/>
      <c r="CJ57" s="289"/>
      <c r="CK57" s="289"/>
      <c r="CL57" s="289"/>
      <c r="CM57" s="289"/>
      <c r="CN57" s="289"/>
      <c r="CO57" s="289"/>
      <c r="CP57" s="289"/>
      <c r="CQ57" s="289"/>
      <c r="CR57" s="289"/>
      <c r="CS57" s="289"/>
      <c r="CT57" s="289"/>
      <c r="CU57" s="289"/>
      <c r="CV57" s="289"/>
      <c r="CW57" s="289"/>
      <c r="CX57" s="289"/>
      <c r="CY57" s="289"/>
      <c r="CZ57" s="289"/>
      <c r="DA57" s="289"/>
      <c r="DB57" s="289"/>
      <c r="DC57" s="289"/>
      <c r="DD57" s="289"/>
      <c r="DE57" s="289"/>
      <c r="DF57" s="289"/>
      <c r="DG57" s="289"/>
      <c r="DH57" s="289"/>
      <c r="DI57" s="289"/>
      <c r="DJ57" s="289"/>
      <c r="DK57" s="289"/>
      <c r="DL57" s="289"/>
      <c r="DM57" s="289"/>
      <c r="DN57" s="289"/>
      <c r="DO57" s="289"/>
      <c r="DP57" s="289"/>
      <c r="DQ57" s="289"/>
      <c r="DR57" s="289"/>
      <c r="DS57" s="289"/>
      <c r="DT57" s="289"/>
      <c r="DU57" s="289"/>
      <c r="DV57" s="289"/>
      <c r="DW57" s="289"/>
      <c r="DX57" s="289"/>
      <c r="DY57" s="289"/>
      <c r="DZ57" s="289"/>
      <c r="EA57" s="289"/>
      <c r="EB57" s="289"/>
      <c r="EC57" s="289"/>
      <c r="ED57" s="289"/>
      <c r="EE57" s="289"/>
      <c r="EF57" s="289"/>
      <c r="EG57" s="289"/>
      <c r="EH57" s="289"/>
      <c r="EI57" s="289"/>
    </row>
    <row r="58" spans="1:139" ht="22.8" customHeight="1" x14ac:dyDescent="0.3">
      <c r="A58" s="289"/>
      <c r="B58" s="289"/>
      <c r="C58" s="470"/>
      <c r="D58" s="995" t="s">
        <v>411</v>
      </c>
      <c r="E58" s="940"/>
      <c r="F58" s="940"/>
      <c r="G58" s="940"/>
      <c r="H58" s="940"/>
      <c r="I58" s="940"/>
      <c r="J58" s="940"/>
      <c r="K58" s="940"/>
      <c r="L58" s="940"/>
      <c r="M58" s="940"/>
      <c r="N58" s="940"/>
      <c r="O58" s="940"/>
      <c r="P58" s="941"/>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89"/>
      <c r="BZ58" s="289"/>
      <c r="CA58" s="289"/>
      <c r="CB58" s="289"/>
      <c r="CC58" s="289"/>
      <c r="CD58" s="289"/>
      <c r="CE58" s="289"/>
      <c r="CF58" s="289"/>
      <c r="CG58" s="289"/>
      <c r="CH58" s="289"/>
      <c r="CI58" s="289"/>
      <c r="CJ58" s="289"/>
      <c r="CK58" s="289"/>
      <c r="CL58" s="289"/>
      <c r="CM58" s="289"/>
      <c r="CN58" s="289"/>
      <c r="CO58" s="289"/>
      <c r="CP58" s="289"/>
      <c r="CQ58" s="289"/>
      <c r="CR58" s="289"/>
      <c r="CS58" s="289"/>
      <c r="CT58" s="289"/>
      <c r="CU58" s="289"/>
      <c r="CV58" s="289"/>
      <c r="CW58" s="289"/>
      <c r="CX58" s="289"/>
      <c r="CY58" s="289"/>
      <c r="CZ58" s="289"/>
      <c r="DA58" s="289"/>
      <c r="DB58" s="289"/>
      <c r="DC58" s="289"/>
      <c r="DD58" s="289"/>
      <c r="DE58" s="289"/>
      <c r="DF58" s="289"/>
      <c r="DG58" s="289"/>
      <c r="DH58" s="289"/>
      <c r="DI58" s="289"/>
      <c r="DJ58" s="289"/>
      <c r="DK58" s="289"/>
      <c r="DL58" s="289"/>
      <c r="DM58" s="289"/>
      <c r="DN58" s="289"/>
      <c r="DO58" s="289"/>
      <c r="DP58" s="289"/>
      <c r="DQ58" s="289"/>
      <c r="DR58" s="289"/>
      <c r="DS58" s="289"/>
      <c r="DT58" s="289"/>
      <c r="DU58" s="289"/>
      <c r="DV58" s="289"/>
      <c r="DW58" s="289"/>
      <c r="DX58" s="289"/>
      <c r="DY58" s="289"/>
      <c r="DZ58" s="289"/>
      <c r="EA58" s="289"/>
      <c r="EB58" s="289"/>
      <c r="EC58" s="289"/>
      <c r="ED58" s="289"/>
      <c r="EE58" s="289"/>
      <c r="EF58" s="289"/>
      <c r="EG58" s="289"/>
      <c r="EH58" s="289"/>
      <c r="EI58" s="289"/>
    </row>
    <row r="59" spans="1:139" ht="39" customHeight="1" x14ac:dyDescent="0.3">
      <c r="A59" s="289"/>
      <c r="B59" s="289"/>
      <c r="C59" s="470"/>
      <c r="D59" s="939" t="s">
        <v>413</v>
      </c>
      <c r="E59" s="940"/>
      <c r="F59" s="940"/>
      <c r="G59" s="940"/>
      <c r="H59" s="940"/>
      <c r="I59" s="940"/>
      <c r="J59" s="940"/>
      <c r="K59" s="940"/>
      <c r="L59" s="940"/>
      <c r="M59" s="940"/>
      <c r="N59" s="940"/>
      <c r="O59" s="940"/>
      <c r="P59" s="941"/>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c r="BO59" s="289"/>
      <c r="BP59" s="289"/>
      <c r="BQ59" s="289"/>
      <c r="BR59" s="289"/>
      <c r="BS59" s="289"/>
      <c r="BT59" s="289"/>
      <c r="BU59" s="289"/>
      <c r="BV59" s="289"/>
      <c r="BW59" s="289"/>
      <c r="BX59" s="289"/>
      <c r="BY59" s="289"/>
      <c r="BZ59" s="289"/>
      <c r="CA59" s="289"/>
      <c r="CB59" s="289"/>
      <c r="CC59" s="289"/>
      <c r="CD59" s="289"/>
      <c r="CE59" s="289"/>
      <c r="CF59" s="289"/>
      <c r="CG59" s="289"/>
      <c r="CH59" s="289"/>
      <c r="CI59" s="289"/>
      <c r="CJ59" s="289"/>
      <c r="CK59" s="289"/>
      <c r="CL59" s="289"/>
      <c r="CM59" s="289"/>
      <c r="CN59" s="289"/>
      <c r="CO59" s="289"/>
      <c r="CP59" s="289"/>
      <c r="CQ59" s="289"/>
      <c r="CR59" s="289"/>
      <c r="CS59" s="289"/>
      <c r="CT59" s="289"/>
      <c r="CU59" s="289"/>
      <c r="CV59" s="289"/>
      <c r="CW59" s="289"/>
      <c r="CX59" s="289"/>
      <c r="CY59" s="289"/>
      <c r="CZ59" s="289"/>
      <c r="DA59" s="289"/>
      <c r="DB59" s="289"/>
      <c r="DC59" s="289"/>
      <c r="DD59" s="289"/>
      <c r="DE59" s="289"/>
      <c r="DF59" s="289"/>
      <c r="DG59" s="289"/>
      <c r="DH59" s="289"/>
      <c r="DI59" s="289"/>
      <c r="DJ59" s="289"/>
      <c r="DK59" s="289"/>
      <c r="DL59" s="289"/>
      <c r="DM59" s="289"/>
      <c r="DN59" s="289"/>
      <c r="DO59" s="289"/>
      <c r="DP59" s="289"/>
      <c r="DQ59" s="289"/>
      <c r="DR59" s="289"/>
      <c r="DS59" s="289"/>
      <c r="DT59" s="289"/>
      <c r="DU59" s="289"/>
      <c r="DV59" s="289"/>
      <c r="DW59" s="289"/>
      <c r="DX59" s="289"/>
      <c r="DY59" s="289"/>
      <c r="DZ59" s="289"/>
      <c r="EA59" s="289"/>
      <c r="EB59" s="289"/>
      <c r="EC59" s="289"/>
      <c r="ED59" s="289"/>
      <c r="EE59" s="289"/>
      <c r="EF59" s="289"/>
      <c r="EG59" s="289"/>
      <c r="EH59" s="289"/>
      <c r="EI59" s="289"/>
    </row>
    <row r="60" spans="1:139" ht="21" customHeight="1" x14ac:dyDescent="0.3">
      <c r="A60" s="289"/>
      <c r="B60" s="289"/>
      <c r="C60" s="470"/>
      <c r="D60" s="996" t="s">
        <v>414</v>
      </c>
      <c r="E60" s="997"/>
      <c r="F60" s="997"/>
      <c r="G60" s="997"/>
      <c r="H60" s="997"/>
      <c r="I60" s="997"/>
      <c r="J60" s="997"/>
      <c r="K60" s="997"/>
      <c r="L60" s="997"/>
      <c r="M60" s="997"/>
      <c r="N60" s="997"/>
      <c r="O60" s="997"/>
      <c r="P60" s="997"/>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289"/>
      <c r="CP60" s="289"/>
      <c r="CQ60" s="289"/>
      <c r="CR60" s="289"/>
      <c r="CS60" s="289"/>
      <c r="CT60" s="289"/>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289"/>
      <c r="DQ60" s="289"/>
      <c r="DR60" s="289"/>
      <c r="DS60" s="289"/>
      <c r="DT60" s="289"/>
      <c r="DU60" s="289"/>
      <c r="DV60" s="289"/>
      <c r="DW60" s="289"/>
      <c r="DX60" s="289"/>
      <c r="DY60" s="289"/>
      <c r="DZ60" s="289"/>
      <c r="EA60" s="289"/>
      <c r="EB60" s="289"/>
      <c r="EC60" s="289"/>
      <c r="ED60" s="289"/>
      <c r="EE60" s="289"/>
      <c r="EF60" s="289"/>
      <c r="EG60" s="289"/>
      <c r="EH60" s="289"/>
      <c r="EI60" s="289"/>
    </row>
    <row r="61" spans="1:139" ht="52.8" customHeight="1" x14ac:dyDescent="0.3">
      <c r="A61" s="289"/>
      <c r="B61" s="289"/>
      <c r="C61" s="470"/>
      <c r="D61" s="939" t="s">
        <v>828</v>
      </c>
      <c r="E61" s="940"/>
      <c r="F61" s="940"/>
      <c r="G61" s="940"/>
      <c r="H61" s="940"/>
      <c r="I61" s="940"/>
      <c r="J61" s="940"/>
      <c r="K61" s="940"/>
      <c r="L61" s="940"/>
      <c r="M61" s="940"/>
      <c r="N61" s="940"/>
      <c r="O61" s="940"/>
      <c r="P61" s="941"/>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c r="BY61" s="289"/>
      <c r="BZ61" s="289"/>
      <c r="CA61" s="289"/>
      <c r="CB61" s="289"/>
      <c r="CC61" s="289"/>
      <c r="CD61" s="289"/>
      <c r="CE61" s="289"/>
      <c r="CF61" s="289"/>
      <c r="CG61" s="289"/>
      <c r="CH61" s="289"/>
      <c r="CI61" s="289"/>
      <c r="CJ61" s="289"/>
      <c r="CK61" s="289"/>
      <c r="CL61" s="289"/>
      <c r="CM61" s="289"/>
      <c r="CN61" s="289"/>
      <c r="CO61" s="289"/>
      <c r="CP61" s="289"/>
      <c r="CQ61" s="289"/>
      <c r="CR61" s="289"/>
      <c r="CS61" s="289"/>
      <c r="CT61" s="289"/>
      <c r="CU61" s="289"/>
      <c r="CV61" s="289"/>
      <c r="CW61" s="289"/>
      <c r="CX61" s="289"/>
      <c r="CY61" s="289"/>
      <c r="CZ61" s="289"/>
      <c r="DA61" s="289"/>
      <c r="DB61" s="289"/>
      <c r="DC61" s="289"/>
      <c r="DD61" s="289"/>
      <c r="DE61" s="289"/>
      <c r="DF61" s="289"/>
      <c r="DG61" s="289"/>
      <c r="DH61" s="289"/>
      <c r="DI61" s="289"/>
      <c r="DJ61" s="289"/>
      <c r="DK61" s="289"/>
      <c r="DL61" s="289"/>
      <c r="DM61" s="289"/>
      <c r="DN61" s="289"/>
      <c r="DO61" s="289"/>
      <c r="DP61" s="289"/>
      <c r="DQ61" s="289"/>
      <c r="DR61" s="289"/>
      <c r="DS61" s="289"/>
      <c r="DT61" s="289"/>
      <c r="DU61" s="289"/>
      <c r="DV61" s="289"/>
      <c r="DW61" s="289"/>
      <c r="DX61" s="289"/>
      <c r="DY61" s="289"/>
      <c r="DZ61" s="289"/>
      <c r="EA61" s="289"/>
      <c r="EB61" s="289"/>
      <c r="EC61" s="289"/>
      <c r="ED61" s="289"/>
      <c r="EE61" s="289"/>
      <c r="EF61" s="289"/>
      <c r="EG61" s="289"/>
      <c r="EH61" s="289"/>
      <c r="EI61" s="289"/>
    </row>
    <row r="62" spans="1:139" ht="22.2" customHeight="1" x14ac:dyDescent="0.3">
      <c r="A62" s="289"/>
      <c r="B62" s="289"/>
      <c r="C62" s="470"/>
      <c r="D62" s="939" t="s">
        <v>830</v>
      </c>
      <c r="E62" s="940"/>
      <c r="F62" s="940"/>
      <c r="G62" s="940"/>
      <c r="H62" s="940"/>
      <c r="I62" s="940"/>
      <c r="J62" s="940"/>
      <c r="K62" s="940"/>
      <c r="L62" s="940"/>
      <c r="M62" s="940"/>
      <c r="N62" s="940"/>
      <c r="O62" s="940"/>
      <c r="P62" s="941"/>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289"/>
      <c r="CP62" s="289"/>
      <c r="CQ62" s="289"/>
      <c r="CR62" s="289"/>
      <c r="CS62" s="289"/>
      <c r="CT62" s="289"/>
      <c r="CU62" s="289"/>
      <c r="CV62" s="289"/>
      <c r="CW62" s="289"/>
      <c r="CX62" s="289"/>
      <c r="CY62" s="289"/>
      <c r="CZ62" s="289"/>
      <c r="DA62" s="289"/>
      <c r="DB62" s="289"/>
      <c r="DC62" s="289"/>
      <c r="DD62" s="289"/>
      <c r="DE62" s="289"/>
      <c r="DF62" s="289"/>
      <c r="DG62" s="289"/>
      <c r="DH62" s="289"/>
      <c r="DI62" s="289"/>
      <c r="DJ62" s="289"/>
      <c r="DK62" s="289"/>
      <c r="DL62" s="289"/>
      <c r="DM62" s="289"/>
      <c r="DN62" s="289"/>
      <c r="DO62" s="289"/>
      <c r="DP62" s="289"/>
      <c r="DQ62" s="289"/>
      <c r="DR62" s="289"/>
      <c r="DS62" s="289"/>
      <c r="DT62" s="289"/>
      <c r="DU62" s="289"/>
      <c r="DV62" s="289"/>
      <c r="DW62" s="289"/>
      <c r="DX62" s="289"/>
      <c r="DY62" s="289"/>
      <c r="DZ62" s="289"/>
      <c r="EA62" s="289"/>
      <c r="EB62" s="289"/>
      <c r="EC62" s="289"/>
      <c r="ED62" s="289"/>
      <c r="EE62" s="289"/>
      <c r="EF62" s="289"/>
      <c r="EG62" s="289"/>
      <c r="EH62" s="289"/>
      <c r="EI62" s="289"/>
    </row>
    <row r="63" spans="1:139" ht="17.25" customHeight="1" x14ac:dyDescent="0.3">
      <c r="A63" s="289"/>
      <c r="B63" s="289"/>
      <c r="C63" s="470"/>
      <c r="D63" s="939" t="s">
        <v>829</v>
      </c>
      <c r="E63" s="940"/>
      <c r="F63" s="940"/>
      <c r="G63" s="940"/>
      <c r="H63" s="940"/>
      <c r="I63" s="940"/>
      <c r="J63" s="940"/>
      <c r="K63" s="940"/>
      <c r="L63" s="940"/>
      <c r="M63" s="940"/>
      <c r="N63" s="940"/>
      <c r="O63" s="940"/>
      <c r="P63" s="941"/>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c r="BM63" s="289"/>
      <c r="BN63" s="289"/>
      <c r="BO63" s="289"/>
      <c r="BP63" s="289"/>
      <c r="BQ63" s="289"/>
      <c r="BR63" s="289"/>
      <c r="BS63" s="289"/>
      <c r="BT63" s="289"/>
      <c r="BU63" s="289"/>
      <c r="BV63" s="289"/>
      <c r="BW63" s="289"/>
      <c r="BX63" s="289"/>
      <c r="BY63" s="289"/>
      <c r="BZ63" s="289"/>
      <c r="CA63" s="289"/>
      <c r="CB63" s="289"/>
      <c r="CC63" s="289"/>
      <c r="CD63" s="289"/>
      <c r="CE63" s="289"/>
      <c r="CF63" s="289"/>
      <c r="CG63" s="289"/>
      <c r="CH63" s="289"/>
      <c r="CI63" s="289"/>
      <c r="CJ63" s="289"/>
      <c r="CK63" s="289"/>
      <c r="CL63" s="289"/>
      <c r="CM63" s="289"/>
      <c r="CN63" s="289"/>
      <c r="CO63" s="289"/>
      <c r="CP63" s="289"/>
      <c r="CQ63" s="289"/>
      <c r="CR63" s="289"/>
      <c r="CS63" s="289"/>
      <c r="CT63" s="289"/>
      <c r="CU63" s="289"/>
      <c r="CV63" s="289"/>
      <c r="CW63" s="289"/>
      <c r="CX63" s="289"/>
      <c r="CY63" s="289"/>
      <c r="CZ63" s="289"/>
      <c r="DA63" s="289"/>
      <c r="DB63" s="289"/>
      <c r="DC63" s="289"/>
      <c r="DD63" s="289"/>
      <c r="DE63" s="289"/>
      <c r="DF63" s="289"/>
      <c r="DG63" s="289"/>
      <c r="DH63" s="289"/>
      <c r="DI63" s="289"/>
      <c r="DJ63" s="289"/>
      <c r="DK63" s="289"/>
      <c r="DL63" s="289"/>
      <c r="DM63" s="289"/>
      <c r="DN63" s="289"/>
      <c r="DO63" s="289"/>
      <c r="DP63" s="289"/>
      <c r="DQ63" s="289"/>
      <c r="DR63" s="289"/>
      <c r="DS63" s="289"/>
      <c r="DT63" s="289"/>
      <c r="DU63" s="289"/>
      <c r="DV63" s="289"/>
      <c r="DW63" s="289"/>
      <c r="DX63" s="289"/>
      <c r="DY63" s="289"/>
      <c r="DZ63" s="289"/>
      <c r="EA63" s="289"/>
      <c r="EB63" s="289"/>
      <c r="EC63" s="289"/>
      <c r="ED63" s="289"/>
      <c r="EE63" s="289"/>
      <c r="EF63" s="289"/>
      <c r="EG63" s="289"/>
      <c r="EH63" s="289"/>
      <c r="EI63" s="289"/>
    </row>
    <row r="64" spans="1:139" ht="26.4" customHeight="1" x14ac:dyDescent="0.3">
      <c r="A64" s="289"/>
      <c r="B64" s="289"/>
      <c r="C64" s="470"/>
      <c r="D64" s="69"/>
      <c r="E64" s="74"/>
      <c r="F64" s="74"/>
      <c r="G64" s="74"/>
      <c r="H64" s="74"/>
      <c r="I64" s="74"/>
      <c r="J64" s="74"/>
      <c r="K64" s="74"/>
      <c r="L64" s="74"/>
      <c r="M64" s="74"/>
      <c r="N64" s="74"/>
      <c r="O64" s="74"/>
      <c r="P64" s="75"/>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289"/>
      <c r="BF64" s="289"/>
      <c r="BG64" s="289"/>
      <c r="BH64" s="289"/>
      <c r="BI64" s="289"/>
      <c r="BJ64" s="289"/>
      <c r="BK64" s="289"/>
      <c r="BL64" s="289"/>
      <c r="BM64" s="289"/>
      <c r="BN64" s="289"/>
      <c r="BO64" s="289"/>
      <c r="BP64" s="289"/>
      <c r="BQ64" s="289"/>
      <c r="BR64" s="289"/>
      <c r="BS64" s="289"/>
      <c r="BT64" s="289"/>
      <c r="BU64" s="289"/>
      <c r="BV64" s="289"/>
      <c r="BW64" s="289"/>
      <c r="BX64" s="289"/>
      <c r="BY64" s="289"/>
      <c r="BZ64" s="289"/>
      <c r="CA64" s="289"/>
      <c r="CB64" s="289"/>
      <c r="CC64" s="289"/>
      <c r="CD64" s="289"/>
      <c r="CE64" s="289"/>
      <c r="CF64" s="289"/>
      <c r="CG64" s="289"/>
      <c r="CH64" s="289"/>
      <c r="CI64" s="289"/>
      <c r="CJ64" s="289"/>
      <c r="CK64" s="289"/>
      <c r="CL64" s="289"/>
      <c r="CM64" s="289"/>
      <c r="CN64" s="289"/>
      <c r="CO64" s="289"/>
      <c r="CP64" s="289"/>
      <c r="CQ64" s="289"/>
      <c r="CR64" s="289"/>
      <c r="CS64" s="289"/>
      <c r="CT64" s="289"/>
      <c r="CU64" s="289"/>
      <c r="CV64" s="289"/>
      <c r="CW64" s="289"/>
      <c r="CX64" s="289"/>
      <c r="CY64" s="289"/>
      <c r="CZ64" s="289"/>
      <c r="DA64" s="289"/>
      <c r="DB64" s="289"/>
      <c r="DC64" s="289"/>
      <c r="DD64" s="289"/>
      <c r="DE64" s="289"/>
      <c r="DF64" s="289"/>
      <c r="DG64" s="289"/>
      <c r="DH64" s="289"/>
      <c r="DI64" s="289"/>
      <c r="DJ64" s="289"/>
      <c r="DK64" s="289"/>
      <c r="DL64" s="289"/>
      <c r="DM64" s="289"/>
      <c r="DN64" s="289"/>
      <c r="DO64" s="289"/>
      <c r="DP64" s="289"/>
      <c r="DQ64" s="289"/>
      <c r="DR64" s="289"/>
      <c r="DS64" s="289"/>
      <c r="DT64" s="289"/>
      <c r="DU64" s="289"/>
      <c r="DV64" s="289"/>
      <c r="DW64" s="289"/>
      <c r="DX64" s="289"/>
      <c r="DY64" s="289"/>
      <c r="DZ64" s="289"/>
      <c r="EA64" s="289"/>
      <c r="EB64" s="289"/>
      <c r="EC64" s="289"/>
      <c r="ED64" s="289"/>
      <c r="EE64" s="289"/>
      <c r="EF64" s="289"/>
      <c r="EG64" s="289"/>
      <c r="EH64" s="289"/>
      <c r="EI64" s="289"/>
    </row>
    <row r="65" spans="1:139" ht="17.25" customHeight="1" x14ac:dyDescent="0.3">
      <c r="A65" s="289"/>
      <c r="B65" s="289"/>
      <c r="C65" s="470"/>
      <c r="D65" s="968" t="s">
        <v>831</v>
      </c>
      <c r="E65" s="969"/>
      <c r="F65" s="969"/>
      <c r="G65" s="969"/>
      <c r="H65" s="969"/>
      <c r="I65" s="969"/>
      <c r="J65" s="969"/>
      <c r="K65" s="969"/>
      <c r="L65" s="969"/>
      <c r="M65" s="969"/>
      <c r="N65" s="969"/>
      <c r="O65" s="969"/>
      <c r="P65" s="96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S65" s="289"/>
      <c r="CT65" s="289"/>
      <c r="CU65" s="289"/>
      <c r="CV65" s="289"/>
      <c r="CW65" s="289"/>
      <c r="CX65" s="289"/>
      <c r="CY65" s="289"/>
      <c r="CZ65" s="289"/>
      <c r="DA65" s="289"/>
      <c r="DB65" s="289"/>
      <c r="DC65" s="289"/>
      <c r="DD65" s="289"/>
      <c r="DE65" s="289"/>
      <c r="DF65" s="289"/>
      <c r="DG65" s="289"/>
      <c r="DH65" s="289"/>
      <c r="DI65" s="289"/>
      <c r="DJ65" s="289"/>
      <c r="DK65" s="289"/>
      <c r="DL65" s="289"/>
      <c r="DM65" s="289"/>
      <c r="DN65" s="289"/>
      <c r="DO65" s="289"/>
      <c r="DP65" s="289"/>
      <c r="DQ65" s="289"/>
      <c r="DR65" s="289"/>
      <c r="DS65" s="289"/>
      <c r="DT65" s="289"/>
      <c r="DU65" s="289"/>
      <c r="DV65" s="289"/>
      <c r="DW65" s="289"/>
      <c r="DX65" s="289"/>
      <c r="DY65" s="289"/>
      <c r="DZ65" s="289"/>
      <c r="EA65" s="289"/>
      <c r="EB65" s="289"/>
      <c r="EC65" s="289"/>
      <c r="ED65" s="289"/>
      <c r="EE65" s="289"/>
      <c r="EF65" s="289"/>
      <c r="EG65" s="289"/>
      <c r="EH65" s="289"/>
      <c r="EI65" s="289"/>
    </row>
    <row r="66" spans="1:139" ht="25.8" customHeight="1" x14ac:dyDescent="0.3">
      <c r="A66" s="289"/>
      <c r="B66" s="289"/>
      <c r="C66" s="470"/>
      <c r="D66" s="976" t="s">
        <v>832</v>
      </c>
      <c r="E66" s="977"/>
      <c r="F66" s="977"/>
      <c r="G66" s="977"/>
      <c r="H66" s="977"/>
      <c r="I66" s="977"/>
      <c r="J66" s="977"/>
      <c r="K66" s="977"/>
      <c r="L66" s="977"/>
      <c r="M66" s="977"/>
      <c r="N66" s="977"/>
      <c r="O66" s="977"/>
      <c r="P66" s="978"/>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89"/>
      <c r="BQ66" s="289"/>
      <c r="BR66" s="289"/>
      <c r="BS66" s="289"/>
      <c r="BT66" s="289"/>
      <c r="BU66" s="289"/>
      <c r="BV66" s="289"/>
      <c r="BW66" s="289"/>
      <c r="BX66" s="289"/>
      <c r="BY66" s="289"/>
      <c r="BZ66" s="289"/>
      <c r="CA66" s="289"/>
      <c r="CB66" s="289"/>
      <c r="CC66" s="289"/>
      <c r="CD66" s="289"/>
      <c r="CE66" s="289"/>
      <c r="CF66" s="289"/>
      <c r="CG66" s="289"/>
      <c r="CH66" s="289"/>
      <c r="CI66" s="289"/>
      <c r="CJ66" s="289"/>
      <c r="CK66" s="289"/>
      <c r="CL66" s="289"/>
      <c r="CM66" s="289"/>
      <c r="CN66" s="289"/>
      <c r="CO66" s="289"/>
      <c r="CP66" s="289"/>
      <c r="CQ66" s="289"/>
      <c r="CR66" s="289"/>
      <c r="CS66" s="289"/>
      <c r="CT66" s="289"/>
      <c r="CU66" s="289"/>
      <c r="CV66" s="289"/>
      <c r="CW66" s="289"/>
      <c r="CX66" s="289"/>
      <c r="CY66" s="289"/>
      <c r="CZ66" s="289"/>
      <c r="DA66" s="289"/>
      <c r="DB66" s="289"/>
      <c r="DC66" s="289"/>
      <c r="DD66" s="289"/>
      <c r="DE66" s="289"/>
      <c r="DF66" s="289"/>
      <c r="DG66" s="289"/>
      <c r="DH66" s="289"/>
      <c r="DI66" s="289"/>
      <c r="DJ66" s="289"/>
      <c r="DK66" s="289"/>
      <c r="DL66" s="289"/>
      <c r="DM66" s="289"/>
      <c r="DN66" s="289"/>
      <c r="DO66" s="289"/>
      <c r="DP66" s="289"/>
      <c r="DQ66" s="289"/>
      <c r="DR66" s="289"/>
      <c r="DS66" s="289"/>
      <c r="DT66" s="289"/>
      <c r="DU66" s="289"/>
      <c r="DV66" s="289"/>
      <c r="DW66" s="289"/>
      <c r="DX66" s="289"/>
      <c r="DY66" s="289"/>
      <c r="DZ66" s="289"/>
      <c r="EA66" s="289"/>
      <c r="EB66" s="289"/>
      <c r="EC66" s="289"/>
      <c r="ED66" s="289"/>
      <c r="EE66" s="289"/>
      <c r="EF66" s="289"/>
      <c r="EG66" s="289"/>
      <c r="EH66" s="289"/>
      <c r="EI66" s="289"/>
    </row>
    <row r="67" spans="1:139" ht="17.25" customHeight="1" x14ac:dyDescent="0.3">
      <c r="A67" s="289"/>
      <c r="B67" s="289"/>
      <c r="C67" s="470"/>
      <c r="D67" s="928" t="s">
        <v>351</v>
      </c>
      <c r="E67" s="977"/>
      <c r="F67" s="977"/>
      <c r="G67" s="977"/>
      <c r="H67" s="977"/>
      <c r="I67" s="977"/>
      <c r="J67" s="977"/>
      <c r="K67" s="977"/>
      <c r="L67" s="977"/>
      <c r="M67" s="977"/>
      <c r="N67" s="977"/>
      <c r="O67" s="977"/>
      <c r="P67" s="978"/>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89"/>
      <c r="BL67" s="289"/>
      <c r="BM67" s="289"/>
      <c r="BN67" s="289"/>
      <c r="BO67" s="289"/>
      <c r="BP67" s="289"/>
      <c r="BQ67" s="289"/>
      <c r="BR67" s="289"/>
      <c r="BS67" s="289"/>
      <c r="BT67" s="289"/>
      <c r="BU67" s="289"/>
      <c r="BV67" s="289"/>
      <c r="BW67" s="289"/>
      <c r="BX67" s="289"/>
      <c r="BY67" s="289"/>
      <c r="BZ67" s="289"/>
      <c r="CA67" s="289"/>
      <c r="CB67" s="289"/>
      <c r="CC67" s="289"/>
      <c r="CD67" s="289"/>
      <c r="CE67" s="289"/>
      <c r="CF67" s="289"/>
      <c r="CG67" s="289"/>
      <c r="CH67" s="289"/>
      <c r="CI67" s="289"/>
      <c r="CJ67" s="289"/>
      <c r="CK67" s="289"/>
      <c r="CL67" s="289"/>
      <c r="CM67" s="289"/>
      <c r="CN67" s="289"/>
      <c r="CO67" s="289"/>
      <c r="CP67" s="289"/>
      <c r="CQ67" s="289"/>
      <c r="CR67" s="289"/>
      <c r="CS67" s="289"/>
      <c r="CT67" s="289"/>
      <c r="CU67" s="289"/>
      <c r="CV67" s="289"/>
      <c r="CW67" s="289"/>
      <c r="CX67" s="289"/>
      <c r="CY67" s="289"/>
      <c r="CZ67" s="289"/>
      <c r="DA67" s="289"/>
      <c r="DB67" s="289"/>
      <c r="DC67" s="289"/>
      <c r="DD67" s="289"/>
      <c r="DE67" s="289"/>
      <c r="DF67" s="289"/>
      <c r="DG67" s="289"/>
      <c r="DH67" s="289"/>
      <c r="DI67" s="289"/>
      <c r="DJ67" s="289"/>
      <c r="DK67" s="289"/>
      <c r="DL67" s="289"/>
      <c r="DM67" s="289"/>
      <c r="DN67" s="289"/>
      <c r="DO67" s="289"/>
      <c r="DP67" s="289"/>
      <c r="DQ67" s="289"/>
      <c r="DR67" s="289"/>
      <c r="DS67" s="289"/>
      <c r="DT67" s="289"/>
      <c r="DU67" s="289"/>
      <c r="DV67" s="289"/>
      <c r="DW67" s="289"/>
      <c r="DX67" s="289"/>
      <c r="DY67" s="289"/>
      <c r="DZ67" s="289"/>
      <c r="EA67" s="289"/>
      <c r="EB67" s="289"/>
      <c r="EC67" s="289"/>
      <c r="ED67" s="289"/>
      <c r="EE67" s="289"/>
      <c r="EF67" s="289"/>
      <c r="EG67" s="289"/>
      <c r="EH67" s="289"/>
      <c r="EI67" s="289"/>
    </row>
    <row r="68" spans="1:139" ht="45" customHeight="1" x14ac:dyDescent="0.3">
      <c r="A68" s="289"/>
      <c r="B68" s="289"/>
      <c r="C68" s="470"/>
      <c r="D68" s="970" t="s">
        <v>352</v>
      </c>
      <c r="E68" s="971"/>
      <c r="F68" s="971"/>
      <c r="G68" s="971"/>
      <c r="H68" s="971"/>
      <c r="I68" s="971"/>
      <c r="J68" s="971"/>
      <c r="K68" s="971"/>
      <c r="L68" s="971"/>
      <c r="M68" s="971"/>
      <c r="N68" s="971"/>
      <c r="O68" s="971"/>
      <c r="P68" s="972"/>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289"/>
      <c r="CN68" s="289"/>
      <c r="CO68" s="289"/>
      <c r="CP68" s="289"/>
      <c r="CQ68" s="289"/>
      <c r="CR68" s="289"/>
      <c r="CS68" s="289"/>
      <c r="CT68" s="289"/>
      <c r="CU68" s="289"/>
      <c r="CV68" s="289"/>
      <c r="CW68" s="289"/>
      <c r="CX68" s="289"/>
      <c r="CY68" s="289"/>
      <c r="CZ68" s="289"/>
      <c r="DA68" s="289"/>
      <c r="DB68" s="289"/>
      <c r="DC68" s="289"/>
      <c r="DD68" s="289"/>
      <c r="DE68" s="289"/>
      <c r="DF68" s="289"/>
      <c r="DG68" s="289"/>
      <c r="DH68" s="289"/>
      <c r="DI68" s="289"/>
      <c r="DJ68" s="289"/>
      <c r="DK68" s="289"/>
      <c r="DL68" s="289"/>
      <c r="DM68" s="289"/>
      <c r="DN68" s="289"/>
      <c r="DO68" s="289"/>
      <c r="DP68" s="289"/>
      <c r="DQ68" s="289"/>
      <c r="DR68" s="289"/>
      <c r="DS68" s="289"/>
      <c r="DT68" s="289"/>
      <c r="DU68" s="289"/>
      <c r="DV68" s="289"/>
      <c r="DW68" s="289"/>
      <c r="DX68" s="289"/>
      <c r="DY68" s="289"/>
      <c r="DZ68" s="289"/>
      <c r="EA68" s="289"/>
      <c r="EB68" s="289"/>
      <c r="EC68" s="289"/>
      <c r="ED68" s="289"/>
      <c r="EE68" s="289"/>
      <c r="EF68" s="289"/>
      <c r="EG68" s="289"/>
      <c r="EH68" s="289"/>
      <c r="EI68" s="289"/>
    </row>
    <row r="69" spans="1:139" x14ac:dyDescent="0.3">
      <c r="A69" s="289"/>
      <c r="B69" s="289"/>
      <c r="C69" s="470"/>
      <c r="D69" s="970" t="s">
        <v>353</v>
      </c>
      <c r="E69" s="971"/>
      <c r="F69" s="971"/>
      <c r="G69" s="971"/>
      <c r="H69" s="971"/>
      <c r="I69" s="971"/>
      <c r="J69" s="971"/>
      <c r="K69" s="971"/>
      <c r="L69" s="971"/>
      <c r="M69" s="971"/>
      <c r="N69" s="971"/>
      <c r="O69" s="971"/>
      <c r="P69" s="972"/>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89"/>
      <c r="BQ69" s="289"/>
      <c r="BR69" s="289"/>
      <c r="BS69" s="289"/>
      <c r="BT69" s="289"/>
      <c r="BU69" s="289"/>
      <c r="BV69" s="289"/>
      <c r="BW69" s="289"/>
      <c r="BX69" s="289"/>
      <c r="BY69" s="289"/>
      <c r="BZ69" s="289"/>
      <c r="CA69" s="289"/>
      <c r="CB69" s="289"/>
      <c r="CC69" s="289"/>
      <c r="CD69" s="289"/>
      <c r="CE69" s="289"/>
      <c r="CF69" s="289"/>
      <c r="CG69" s="289"/>
      <c r="CH69" s="289"/>
      <c r="CI69" s="289"/>
      <c r="CJ69" s="289"/>
      <c r="CK69" s="289"/>
      <c r="CL69" s="289"/>
      <c r="CM69" s="289"/>
      <c r="CN69" s="289"/>
      <c r="CO69" s="289"/>
      <c r="CP69" s="289"/>
      <c r="CQ69" s="289"/>
      <c r="CR69" s="289"/>
      <c r="CS69" s="289"/>
      <c r="CT69" s="289"/>
      <c r="CU69" s="289"/>
      <c r="CV69" s="289"/>
      <c r="CW69" s="289"/>
      <c r="CX69" s="289"/>
      <c r="CY69" s="289"/>
      <c r="CZ69" s="289"/>
      <c r="DA69" s="289"/>
      <c r="DB69" s="289"/>
      <c r="DC69" s="289"/>
      <c r="DD69" s="289"/>
      <c r="DE69" s="289"/>
      <c r="DF69" s="289"/>
      <c r="DG69" s="289"/>
      <c r="DH69" s="289"/>
      <c r="DI69" s="289"/>
      <c r="DJ69" s="289"/>
      <c r="DK69" s="289"/>
      <c r="DL69" s="289"/>
      <c r="DM69" s="289"/>
      <c r="DN69" s="289"/>
      <c r="DO69" s="289"/>
      <c r="DP69" s="289"/>
      <c r="DQ69" s="289"/>
      <c r="DR69" s="289"/>
      <c r="DS69" s="289"/>
      <c r="DT69" s="289"/>
      <c r="DU69" s="289"/>
      <c r="DV69" s="289"/>
      <c r="DW69" s="289"/>
      <c r="DX69" s="289"/>
      <c r="DY69" s="289"/>
      <c r="DZ69" s="289"/>
      <c r="EA69" s="289"/>
      <c r="EB69" s="289"/>
      <c r="EC69" s="289"/>
      <c r="ED69" s="289"/>
      <c r="EE69" s="289"/>
      <c r="EF69" s="289"/>
      <c r="EG69" s="289"/>
      <c r="EH69" s="289"/>
      <c r="EI69" s="289"/>
    </row>
    <row r="70" spans="1:139" ht="37.200000000000003" customHeight="1" x14ac:dyDescent="0.3">
      <c r="A70" s="289"/>
      <c r="B70" s="289"/>
      <c r="C70" s="470"/>
      <c r="D70" s="70"/>
      <c r="E70" s="973" t="s">
        <v>354</v>
      </c>
      <c r="F70" s="973"/>
      <c r="G70" s="973"/>
      <c r="H70" s="973"/>
      <c r="I70" s="973"/>
      <c r="J70" s="973"/>
      <c r="K70" s="973"/>
      <c r="L70" s="973"/>
      <c r="M70" s="973"/>
      <c r="N70" s="973"/>
      <c r="O70" s="973"/>
      <c r="P70" s="974"/>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c r="BO70" s="289"/>
      <c r="BP70" s="289"/>
      <c r="BQ70" s="289"/>
      <c r="BR70" s="289"/>
      <c r="BS70" s="289"/>
      <c r="BT70" s="289"/>
      <c r="BU70" s="289"/>
      <c r="BV70" s="289"/>
      <c r="BW70" s="289"/>
      <c r="BX70" s="289"/>
      <c r="BY70" s="289"/>
      <c r="BZ70" s="289"/>
      <c r="CA70" s="289"/>
      <c r="CB70" s="289"/>
      <c r="CC70" s="289"/>
      <c r="CD70" s="289"/>
      <c r="CE70" s="289"/>
      <c r="CF70" s="289"/>
      <c r="CG70" s="289"/>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289"/>
      <c r="DR70" s="289"/>
      <c r="DS70" s="289"/>
      <c r="DT70" s="289"/>
      <c r="DU70" s="289"/>
      <c r="DV70" s="289"/>
      <c r="DW70" s="289"/>
      <c r="DX70" s="289"/>
      <c r="DY70" s="289"/>
      <c r="DZ70" s="289"/>
      <c r="EA70" s="289"/>
      <c r="EB70" s="289"/>
      <c r="EC70" s="289"/>
      <c r="ED70" s="289"/>
      <c r="EE70" s="289"/>
      <c r="EF70" s="289"/>
      <c r="EG70" s="289"/>
      <c r="EH70" s="289"/>
      <c r="EI70" s="289"/>
    </row>
    <row r="71" spans="1:139" ht="19.2" customHeight="1" x14ac:dyDescent="0.3">
      <c r="A71" s="289"/>
      <c r="B71" s="289"/>
      <c r="C71" s="470"/>
      <c r="D71" s="975" t="s">
        <v>833</v>
      </c>
      <c r="E71" s="973"/>
      <c r="F71" s="973"/>
      <c r="G71" s="973"/>
      <c r="H71" s="973"/>
      <c r="I71" s="973"/>
      <c r="J71" s="973"/>
      <c r="K71" s="973"/>
      <c r="L71" s="973"/>
      <c r="M71" s="973"/>
      <c r="N71" s="973"/>
      <c r="O71" s="973"/>
      <c r="P71" s="974"/>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289"/>
      <c r="BM71" s="289"/>
      <c r="BN71" s="289"/>
      <c r="BO71" s="289"/>
      <c r="BP71" s="289"/>
      <c r="BQ71" s="289"/>
      <c r="BR71" s="289"/>
      <c r="BS71" s="289"/>
      <c r="BT71" s="289"/>
      <c r="BU71" s="289"/>
      <c r="BV71" s="289"/>
      <c r="BW71" s="289"/>
      <c r="BX71" s="289"/>
      <c r="BY71" s="289"/>
      <c r="BZ71" s="289"/>
      <c r="CA71" s="289"/>
      <c r="CB71" s="289"/>
      <c r="CC71" s="289"/>
      <c r="CD71" s="289"/>
      <c r="CE71" s="289"/>
      <c r="CF71" s="289"/>
      <c r="CG71" s="289"/>
      <c r="CH71" s="289"/>
      <c r="CI71" s="289"/>
      <c r="CJ71" s="289"/>
      <c r="CK71" s="289"/>
      <c r="CL71" s="289"/>
      <c r="CM71" s="289"/>
      <c r="CN71" s="289"/>
      <c r="CO71" s="289"/>
      <c r="CP71" s="289"/>
      <c r="CQ71" s="289"/>
      <c r="CR71" s="289"/>
      <c r="CS71" s="289"/>
      <c r="CT71" s="289"/>
      <c r="CU71" s="289"/>
      <c r="CV71" s="289"/>
      <c r="CW71" s="289"/>
      <c r="CX71" s="289"/>
      <c r="CY71" s="289"/>
      <c r="CZ71" s="289"/>
      <c r="DA71" s="289"/>
      <c r="DB71" s="289"/>
      <c r="DC71" s="289"/>
      <c r="DD71" s="289"/>
      <c r="DE71" s="289"/>
      <c r="DF71" s="289"/>
      <c r="DG71" s="289"/>
      <c r="DH71" s="289"/>
      <c r="DI71" s="289"/>
      <c r="DJ71" s="289"/>
      <c r="DK71" s="289"/>
      <c r="DL71" s="289"/>
      <c r="DM71" s="289"/>
      <c r="DN71" s="289"/>
      <c r="DO71" s="289"/>
      <c r="DP71" s="289"/>
      <c r="DQ71" s="289"/>
      <c r="DR71" s="289"/>
      <c r="DS71" s="289"/>
      <c r="DT71" s="289"/>
      <c r="DU71" s="289"/>
      <c r="DV71" s="289"/>
      <c r="DW71" s="289"/>
      <c r="DX71" s="289"/>
      <c r="DY71" s="289"/>
      <c r="DZ71" s="289"/>
      <c r="EA71" s="289"/>
      <c r="EB71" s="289"/>
      <c r="EC71" s="289"/>
      <c r="ED71" s="289"/>
      <c r="EE71" s="289"/>
      <c r="EF71" s="289"/>
      <c r="EG71" s="289"/>
      <c r="EH71" s="289"/>
      <c r="EI71" s="289"/>
    </row>
    <row r="72" spans="1:139" ht="19.8" customHeight="1" x14ac:dyDescent="0.3">
      <c r="A72" s="289"/>
      <c r="B72" s="289"/>
      <c r="C72" s="470"/>
      <c r="D72" s="956" t="s">
        <v>359</v>
      </c>
      <c r="E72" s="973"/>
      <c r="F72" s="973"/>
      <c r="G72" s="973"/>
      <c r="H72" s="973"/>
      <c r="I72" s="973"/>
      <c r="J72" s="973"/>
      <c r="K72" s="973"/>
      <c r="L72" s="973"/>
      <c r="M72" s="973"/>
      <c r="N72" s="973"/>
      <c r="O72" s="973"/>
      <c r="P72" s="974"/>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c r="DG72" s="289"/>
      <c r="DH72" s="289"/>
      <c r="DI72" s="289"/>
      <c r="DJ72" s="289"/>
      <c r="DK72" s="289"/>
      <c r="DL72" s="289"/>
      <c r="DM72" s="289"/>
      <c r="DN72" s="289"/>
      <c r="DO72" s="289"/>
      <c r="DP72" s="289"/>
      <c r="DQ72" s="289"/>
      <c r="DR72" s="289"/>
      <c r="DS72" s="289"/>
      <c r="DT72" s="289"/>
      <c r="DU72" s="289"/>
      <c r="DV72" s="289"/>
      <c r="DW72" s="289"/>
      <c r="DX72" s="289"/>
      <c r="DY72" s="289"/>
      <c r="DZ72" s="289"/>
      <c r="EA72" s="289"/>
      <c r="EB72" s="289"/>
      <c r="EC72" s="289"/>
      <c r="ED72" s="289"/>
      <c r="EE72" s="289"/>
      <c r="EF72" s="289"/>
      <c r="EG72" s="289"/>
      <c r="EH72" s="289"/>
      <c r="EI72" s="289"/>
    </row>
    <row r="73" spans="1:139" ht="54" customHeight="1" x14ac:dyDescent="0.3">
      <c r="A73" s="289"/>
      <c r="B73" s="289"/>
      <c r="C73" s="470"/>
      <c r="D73" s="939" t="s">
        <v>828</v>
      </c>
      <c r="E73" s="940"/>
      <c r="F73" s="940"/>
      <c r="G73" s="940"/>
      <c r="H73" s="940"/>
      <c r="I73" s="940"/>
      <c r="J73" s="940"/>
      <c r="K73" s="940"/>
      <c r="L73" s="940"/>
      <c r="M73" s="940"/>
      <c r="N73" s="940"/>
      <c r="O73" s="940"/>
      <c r="P73" s="941"/>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89"/>
      <c r="BJ73" s="289"/>
      <c r="BK73" s="289"/>
      <c r="BL73" s="289"/>
      <c r="BM73" s="289"/>
      <c r="BN73" s="289"/>
      <c r="BO73" s="289"/>
      <c r="BP73" s="289"/>
      <c r="BQ73" s="289"/>
      <c r="BR73" s="289"/>
      <c r="BS73" s="289"/>
      <c r="BT73" s="289"/>
      <c r="BU73" s="289"/>
      <c r="BV73" s="289"/>
      <c r="BW73" s="289"/>
      <c r="BX73" s="289"/>
      <c r="BY73" s="289"/>
      <c r="BZ73" s="289"/>
      <c r="CA73" s="289"/>
      <c r="CB73" s="289"/>
      <c r="CC73" s="289"/>
      <c r="CD73" s="289"/>
      <c r="CE73" s="289"/>
      <c r="CF73" s="289"/>
      <c r="CG73" s="289"/>
      <c r="CH73" s="289"/>
      <c r="CI73" s="289"/>
      <c r="CJ73" s="289"/>
      <c r="CK73" s="289"/>
      <c r="CL73" s="289"/>
      <c r="CM73" s="289"/>
      <c r="CN73" s="289"/>
      <c r="CO73" s="289"/>
      <c r="CP73" s="289"/>
      <c r="CQ73" s="289"/>
      <c r="CR73" s="289"/>
      <c r="CS73" s="289"/>
      <c r="CT73" s="289"/>
      <c r="CU73" s="289"/>
      <c r="CV73" s="289"/>
      <c r="CW73" s="289"/>
      <c r="CX73" s="289"/>
      <c r="CY73" s="289"/>
      <c r="CZ73" s="289"/>
      <c r="DA73" s="289"/>
      <c r="DB73" s="289"/>
      <c r="DC73" s="289"/>
      <c r="DD73" s="289"/>
      <c r="DE73" s="289"/>
      <c r="DF73" s="289"/>
      <c r="DG73" s="289"/>
      <c r="DH73" s="289"/>
      <c r="DI73" s="289"/>
      <c r="DJ73" s="289"/>
      <c r="DK73" s="289"/>
      <c r="DL73" s="289"/>
      <c r="DM73" s="289"/>
      <c r="DN73" s="289"/>
      <c r="DO73" s="289"/>
      <c r="DP73" s="289"/>
      <c r="DQ73" s="289"/>
      <c r="DR73" s="289"/>
      <c r="DS73" s="289"/>
      <c r="DT73" s="289"/>
      <c r="DU73" s="289"/>
      <c r="DV73" s="289"/>
      <c r="DW73" s="289"/>
      <c r="DX73" s="289"/>
      <c r="DY73" s="289"/>
      <c r="DZ73" s="289"/>
      <c r="EA73" s="289"/>
      <c r="EB73" s="289"/>
      <c r="EC73" s="289"/>
      <c r="ED73" s="289"/>
      <c r="EE73" s="289"/>
      <c r="EF73" s="289"/>
      <c r="EG73" s="289"/>
      <c r="EH73" s="289"/>
      <c r="EI73" s="289"/>
    </row>
    <row r="74" spans="1:139" ht="24.6" customHeight="1" x14ac:dyDescent="0.3">
      <c r="A74" s="289"/>
      <c r="B74" s="289"/>
      <c r="C74" s="470"/>
      <c r="D74" s="939" t="s">
        <v>830</v>
      </c>
      <c r="E74" s="940"/>
      <c r="F74" s="940"/>
      <c r="G74" s="940"/>
      <c r="H74" s="940"/>
      <c r="I74" s="940"/>
      <c r="J74" s="940"/>
      <c r="K74" s="940"/>
      <c r="L74" s="940"/>
      <c r="M74" s="940"/>
      <c r="N74" s="940"/>
      <c r="O74" s="940"/>
      <c r="P74" s="941"/>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89"/>
      <c r="BE74" s="289"/>
      <c r="BF74" s="289"/>
      <c r="BG74" s="289"/>
      <c r="BH74" s="289"/>
      <c r="BI74" s="289"/>
      <c r="BJ74" s="289"/>
      <c r="BK74" s="289"/>
      <c r="BL74" s="289"/>
      <c r="BM74" s="289"/>
      <c r="BN74" s="289"/>
      <c r="BO74" s="289"/>
      <c r="BP74" s="289"/>
      <c r="BQ74" s="289"/>
      <c r="BR74" s="289"/>
      <c r="BS74" s="289"/>
      <c r="BT74" s="289"/>
      <c r="BU74" s="289"/>
      <c r="BV74" s="289"/>
      <c r="BW74" s="289"/>
      <c r="BX74" s="289"/>
      <c r="BY74" s="289"/>
      <c r="BZ74" s="289"/>
      <c r="CA74" s="289"/>
      <c r="CB74" s="289"/>
      <c r="CC74" s="289"/>
      <c r="CD74" s="289"/>
      <c r="CE74" s="289"/>
      <c r="CF74" s="289"/>
      <c r="CG74" s="289"/>
      <c r="CH74" s="289"/>
      <c r="CI74" s="289"/>
      <c r="CJ74" s="289"/>
      <c r="CK74" s="289"/>
      <c r="CL74" s="289"/>
      <c r="CM74" s="289"/>
      <c r="CN74" s="289"/>
      <c r="CO74" s="289"/>
      <c r="CP74" s="289"/>
      <c r="CQ74" s="289"/>
      <c r="CR74" s="289"/>
      <c r="CS74" s="289"/>
      <c r="CT74" s="289"/>
      <c r="CU74" s="289"/>
      <c r="CV74" s="289"/>
      <c r="CW74" s="289"/>
      <c r="CX74" s="289"/>
      <c r="CY74" s="289"/>
      <c r="CZ74" s="289"/>
      <c r="DA74" s="289"/>
      <c r="DB74" s="289"/>
      <c r="DC74" s="289"/>
      <c r="DD74" s="289"/>
      <c r="DE74" s="289"/>
      <c r="DF74" s="289"/>
      <c r="DG74" s="289"/>
      <c r="DH74" s="289"/>
      <c r="DI74" s="289"/>
      <c r="DJ74" s="289"/>
      <c r="DK74" s="289"/>
      <c r="DL74" s="289"/>
      <c r="DM74" s="289"/>
      <c r="DN74" s="289"/>
      <c r="DO74" s="289"/>
      <c r="DP74" s="289"/>
      <c r="DQ74" s="289"/>
      <c r="DR74" s="289"/>
      <c r="DS74" s="289"/>
      <c r="DT74" s="289"/>
      <c r="DU74" s="289"/>
      <c r="DV74" s="289"/>
      <c r="DW74" s="289"/>
      <c r="DX74" s="289"/>
      <c r="DY74" s="289"/>
      <c r="DZ74" s="289"/>
      <c r="EA74" s="289"/>
      <c r="EB74" s="289"/>
      <c r="EC74" s="289"/>
      <c r="ED74" s="289"/>
      <c r="EE74" s="289"/>
      <c r="EF74" s="289"/>
      <c r="EG74" s="289"/>
      <c r="EH74" s="289"/>
      <c r="EI74" s="289"/>
    </row>
    <row r="75" spans="1:139" ht="19.2" customHeight="1" x14ac:dyDescent="0.3">
      <c r="A75" s="289"/>
      <c r="B75" s="289"/>
      <c r="C75" s="470"/>
      <c r="D75" s="939" t="s">
        <v>829</v>
      </c>
      <c r="E75" s="940"/>
      <c r="F75" s="940"/>
      <c r="G75" s="940"/>
      <c r="H75" s="940"/>
      <c r="I75" s="940"/>
      <c r="J75" s="940"/>
      <c r="K75" s="940"/>
      <c r="L75" s="940"/>
      <c r="M75" s="940"/>
      <c r="N75" s="940"/>
      <c r="O75" s="940"/>
      <c r="P75" s="941"/>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289"/>
      <c r="BH75" s="289"/>
      <c r="BI75" s="289"/>
      <c r="BJ75" s="289"/>
      <c r="BK75" s="289"/>
      <c r="BL75" s="289"/>
      <c r="BM75" s="289"/>
      <c r="BN75" s="289"/>
      <c r="BO75" s="289"/>
      <c r="BP75" s="289"/>
      <c r="BQ75" s="289"/>
      <c r="BR75" s="289"/>
      <c r="BS75" s="289"/>
      <c r="BT75" s="289"/>
      <c r="BU75" s="289"/>
      <c r="BV75" s="289"/>
      <c r="BW75" s="289"/>
      <c r="BX75" s="289"/>
      <c r="BY75" s="289"/>
      <c r="BZ75" s="289"/>
      <c r="CA75" s="289"/>
      <c r="CB75" s="289"/>
      <c r="CC75" s="289"/>
      <c r="CD75" s="289"/>
      <c r="CE75" s="289"/>
      <c r="CF75" s="289"/>
      <c r="CG75" s="289"/>
      <c r="CH75" s="289"/>
      <c r="CI75" s="289"/>
      <c r="CJ75" s="289"/>
      <c r="CK75" s="289"/>
      <c r="CL75" s="289"/>
      <c r="CM75" s="289"/>
      <c r="CN75" s="289"/>
      <c r="CO75" s="289"/>
      <c r="CP75" s="289"/>
      <c r="CQ75" s="289"/>
      <c r="CR75" s="289"/>
      <c r="CS75" s="289"/>
      <c r="CT75" s="289"/>
      <c r="CU75" s="289"/>
      <c r="CV75" s="289"/>
      <c r="CW75" s="289"/>
      <c r="CX75" s="289"/>
      <c r="CY75" s="289"/>
      <c r="CZ75" s="289"/>
      <c r="DA75" s="289"/>
      <c r="DB75" s="289"/>
      <c r="DC75" s="289"/>
      <c r="DD75" s="289"/>
      <c r="DE75" s="289"/>
      <c r="DF75" s="289"/>
      <c r="DG75" s="289"/>
      <c r="DH75" s="289"/>
      <c r="DI75" s="289"/>
      <c r="DJ75" s="289"/>
      <c r="DK75" s="289"/>
      <c r="DL75" s="289"/>
      <c r="DM75" s="289"/>
      <c r="DN75" s="289"/>
      <c r="DO75" s="289"/>
      <c r="DP75" s="289"/>
      <c r="DQ75" s="289"/>
      <c r="DR75" s="289"/>
      <c r="DS75" s="289"/>
      <c r="DT75" s="289"/>
      <c r="DU75" s="289"/>
      <c r="DV75" s="289"/>
      <c r="DW75" s="289"/>
      <c r="DX75" s="289"/>
      <c r="DY75" s="289"/>
      <c r="DZ75" s="289"/>
      <c r="EA75" s="289"/>
      <c r="EB75" s="289"/>
      <c r="EC75" s="289"/>
      <c r="ED75" s="289"/>
      <c r="EE75" s="289"/>
      <c r="EF75" s="289"/>
      <c r="EG75" s="289"/>
      <c r="EH75" s="289"/>
      <c r="EI75" s="289"/>
    </row>
    <row r="76" spans="1:139" ht="15" thickBot="1" x14ac:dyDescent="0.35">
      <c r="A76" s="289"/>
      <c r="B76" s="289"/>
      <c r="C76" s="470"/>
      <c r="D76" s="71"/>
      <c r="E76" s="72"/>
      <c r="F76" s="72"/>
      <c r="G76" s="72"/>
      <c r="H76" s="72"/>
      <c r="I76" s="72"/>
      <c r="J76" s="72"/>
      <c r="K76" s="72"/>
      <c r="L76" s="72"/>
      <c r="M76" s="72"/>
      <c r="N76" s="72"/>
      <c r="O76" s="72"/>
      <c r="P76" s="73"/>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89"/>
      <c r="AY76" s="289"/>
      <c r="AZ76" s="289"/>
      <c r="BA76" s="289"/>
      <c r="BB76" s="289"/>
      <c r="BC76" s="289"/>
      <c r="BD76" s="289"/>
      <c r="BE76" s="289"/>
      <c r="BF76" s="289"/>
      <c r="BG76" s="289"/>
      <c r="BH76" s="289"/>
      <c r="BI76" s="289"/>
      <c r="BJ76" s="289"/>
      <c r="BK76" s="289"/>
      <c r="BL76" s="289"/>
      <c r="BM76" s="289"/>
      <c r="BN76" s="289"/>
      <c r="BO76" s="289"/>
      <c r="BP76" s="289"/>
      <c r="BQ76" s="289"/>
      <c r="BR76" s="289"/>
      <c r="BS76" s="289"/>
      <c r="BT76" s="289"/>
      <c r="BU76" s="289"/>
      <c r="BV76" s="289"/>
      <c r="BW76" s="289"/>
      <c r="BX76" s="289"/>
      <c r="BY76" s="289"/>
      <c r="BZ76" s="289"/>
      <c r="CA76" s="289"/>
      <c r="CB76" s="289"/>
      <c r="CC76" s="289"/>
      <c r="CD76" s="289"/>
      <c r="CE76" s="289"/>
      <c r="CF76" s="289"/>
      <c r="CG76" s="289"/>
      <c r="CH76" s="289"/>
      <c r="CI76" s="289"/>
      <c r="CJ76" s="289"/>
      <c r="CK76" s="289"/>
      <c r="CL76" s="289"/>
      <c r="CM76" s="289"/>
      <c r="CN76" s="289"/>
      <c r="CO76" s="289"/>
      <c r="CP76" s="289"/>
      <c r="CQ76" s="289"/>
      <c r="CR76" s="289"/>
      <c r="CS76" s="289"/>
      <c r="CT76" s="289"/>
      <c r="CU76" s="289"/>
      <c r="CV76" s="289"/>
      <c r="CW76" s="289"/>
      <c r="CX76" s="289"/>
      <c r="CY76" s="289"/>
      <c r="CZ76" s="289"/>
      <c r="DA76" s="289"/>
      <c r="DB76" s="289"/>
      <c r="DC76" s="289"/>
      <c r="DD76" s="289"/>
      <c r="DE76" s="289"/>
      <c r="DF76" s="289"/>
      <c r="DG76" s="289"/>
      <c r="DH76" s="289"/>
      <c r="DI76" s="289"/>
      <c r="DJ76" s="289"/>
      <c r="DK76" s="289"/>
      <c r="DL76" s="289"/>
      <c r="DM76" s="289"/>
      <c r="DN76" s="289"/>
      <c r="DO76" s="289"/>
      <c r="DP76" s="289"/>
      <c r="DQ76" s="289"/>
      <c r="DR76" s="289"/>
      <c r="DS76" s="289"/>
      <c r="DT76" s="289"/>
      <c r="DU76" s="289"/>
      <c r="DV76" s="289"/>
      <c r="DW76" s="289"/>
      <c r="DX76" s="289"/>
      <c r="DY76" s="289"/>
      <c r="DZ76" s="289"/>
      <c r="EA76" s="289"/>
      <c r="EB76" s="289"/>
      <c r="EC76" s="289"/>
      <c r="ED76" s="289"/>
      <c r="EE76" s="289"/>
      <c r="EF76" s="289"/>
      <c r="EG76" s="289"/>
      <c r="EH76" s="289"/>
      <c r="EI76" s="289"/>
    </row>
    <row r="77" spans="1:139" s="289" customFormat="1" ht="21.6" customHeight="1" thickBot="1" x14ac:dyDescent="0.35">
      <c r="C77" s="470"/>
      <c r="D77" s="470"/>
      <c r="E77" s="470"/>
      <c r="F77" s="470"/>
      <c r="G77" s="470"/>
      <c r="H77" s="470"/>
      <c r="I77" s="470"/>
      <c r="J77" s="470"/>
      <c r="K77" s="470"/>
      <c r="L77" s="470"/>
      <c r="M77" s="470"/>
      <c r="N77" s="470"/>
      <c r="O77" s="470"/>
      <c r="P77" s="470"/>
    </row>
    <row r="78" spans="1:139" ht="25.8" customHeight="1" x14ac:dyDescent="0.3">
      <c r="A78" s="289"/>
      <c r="B78" s="289"/>
      <c r="C78" s="470"/>
      <c r="D78" s="1003" t="s">
        <v>834</v>
      </c>
      <c r="E78" s="1004"/>
      <c r="F78" s="1004"/>
      <c r="G78" s="1004"/>
      <c r="H78" s="1004"/>
      <c r="I78" s="1004"/>
      <c r="J78" s="1004"/>
      <c r="K78" s="1004"/>
      <c r="L78" s="1004"/>
      <c r="M78" s="1004"/>
      <c r="N78" s="1004"/>
      <c r="O78" s="1004"/>
      <c r="P78" s="1005"/>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289"/>
      <c r="BE78" s="289"/>
      <c r="BF78" s="289"/>
      <c r="BG78" s="289"/>
      <c r="BH78" s="289"/>
      <c r="BI78" s="289"/>
      <c r="BJ78" s="289"/>
      <c r="BK78" s="289"/>
      <c r="BL78" s="289"/>
      <c r="BM78" s="289"/>
      <c r="BN78" s="289"/>
      <c r="BO78" s="289"/>
      <c r="BP78" s="289"/>
      <c r="BQ78" s="289"/>
      <c r="BR78" s="289"/>
      <c r="BS78" s="289"/>
      <c r="BT78" s="289"/>
      <c r="BU78" s="289"/>
      <c r="BV78" s="289"/>
      <c r="BW78" s="289"/>
      <c r="BX78" s="289"/>
      <c r="BY78" s="289"/>
      <c r="BZ78" s="289"/>
      <c r="CA78" s="289"/>
      <c r="CB78" s="289"/>
      <c r="CC78" s="289"/>
      <c r="CD78" s="289"/>
      <c r="CE78" s="289"/>
      <c r="CF78" s="289"/>
      <c r="CG78" s="289"/>
      <c r="CH78" s="289"/>
      <c r="CI78" s="289"/>
      <c r="CJ78" s="289"/>
      <c r="CK78" s="289"/>
      <c r="CL78" s="289"/>
      <c r="CM78" s="289"/>
      <c r="CN78" s="289"/>
      <c r="CO78" s="289"/>
      <c r="CP78" s="289"/>
      <c r="CQ78" s="289"/>
      <c r="CR78" s="289"/>
      <c r="CS78" s="289"/>
      <c r="CT78" s="289"/>
      <c r="CU78" s="289"/>
      <c r="CV78" s="289"/>
      <c r="CW78" s="289"/>
      <c r="CX78" s="289"/>
      <c r="CY78" s="289"/>
      <c r="CZ78" s="289"/>
      <c r="DA78" s="289"/>
      <c r="DB78" s="289"/>
      <c r="DC78" s="289"/>
      <c r="DD78" s="289"/>
      <c r="DE78" s="289"/>
      <c r="DF78" s="289"/>
      <c r="DG78" s="289"/>
      <c r="DH78" s="289"/>
      <c r="DI78" s="289"/>
      <c r="DJ78" s="289"/>
      <c r="DK78" s="289"/>
      <c r="DL78" s="289"/>
      <c r="DM78" s="289"/>
      <c r="DN78" s="289"/>
      <c r="DO78" s="289"/>
      <c r="DP78" s="289"/>
      <c r="DQ78" s="289"/>
      <c r="DR78" s="289"/>
      <c r="DS78" s="289"/>
      <c r="DT78" s="289"/>
      <c r="DU78" s="289"/>
      <c r="DV78" s="289"/>
      <c r="DW78" s="289"/>
      <c r="DX78" s="289"/>
      <c r="DY78" s="289"/>
      <c r="DZ78" s="289"/>
      <c r="EA78" s="289"/>
      <c r="EB78" s="289"/>
      <c r="EC78" s="289"/>
      <c r="ED78" s="289"/>
      <c r="EE78" s="289"/>
      <c r="EF78" s="289"/>
      <c r="EG78" s="289"/>
      <c r="EH78" s="289"/>
      <c r="EI78" s="289"/>
    </row>
    <row r="79" spans="1:139" ht="22.8" customHeight="1" x14ac:dyDescent="0.3">
      <c r="A79" s="289"/>
      <c r="B79" s="289"/>
      <c r="C79" s="470"/>
      <c r="D79" s="956" t="s">
        <v>835</v>
      </c>
      <c r="E79" s="957"/>
      <c r="F79" s="957"/>
      <c r="G79" s="957"/>
      <c r="H79" s="957"/>
      <c r="I79" s="957"/>
      <c r="J79" s="957"/>
      <c r="K79" s="957"/>
      <c r="L79" s="957"/>
      <c r="M79" s="957"/>
      <c r="N79" s="957"/>
      <c r="O79" s="957"/>
      <c r="P79" s="958"/>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89"/>
      <c r="BR79" s="289"/>
      <c r="BS79" s="289"/>
      <c r="BT79" s="289"/>
      <c r="BU79" s="289"/>
      <c r="BV79" s="289"/>
      <c r="BW79" s="289"/>
      <c r="BX79" s="289"/>
      <c r="BY79" s="289"/>
      <c r="BZ79" s="289"/>
      <c r="CA79" s="289"/>
      <c r="CB79" s="289"/>
      <c r="CC79" s="289"/>
      <c r="CD79" s="289"/>
      <c r="CE79" s="289"/>
      <c r="CF79" s="289"/>
      <c r="CG79" s="289"/>
      <c r="CH79" s="289"/>
      <c r="CI79" s="289"/>
      <c r="CJ79" s="289"/>
      <c r="CK79" s="289"/>
      <c r="CL79" s="289"/>
      <c r="CM79" s="289"/>
      <c r="CN79" s="289"/>
      <c r="CO79" s="289"/>
      <c r="CP79" s="289"/>
      <c r="CQ79" s="289"/>
      <c r="CR79" s="289"/>
      <c r="CS79" s="289"/>
      <c r="CT79" s="289"/>
      <c r="CU79" s="289"/>
      <c r="CV79" s="289"/>
      <c r="CW79" s="289"/>
      <c r="CX79" s="289"/>
      <c r="CY79" s="289"/>
      <c r="CZ79" s="289"/>
      <c r="DA79" s="289"/>
      <c r="DB79" s="289"/>
      <c r="DC79" s="289"/>
      <c r="DD79" s="289"/>
      <c r="DE79" s="289"/>
      <c r="DF79" s="289"/>
      <c r="DG79" s="289"/>
      <c r="DH79" s="289"/>
      <c r="DI79" s="289"/>
      <c r="DJ79" s="289"/>
      <c r="DK79" s="289"/>
      <c r="DL79" s="289"/>
      <c r="DM79" s="289"/>
      <c r="DN79" s="289"/>
      <c r="DO79" s="289"/>
      <c r="DP79" s="289"/>
      <c r="DQ79" s="289"/>
      <c r="DR79" s="289"/>
      <c r="DS79" s="289"/>
      <c r="DT79" s="289"/>
      <c r="DU79" s="289"/>
      <c r="DV79" s="289"/>
      <c r="DW79" s="289"/>
      <c r="DX79" s="289"/>
      <c r="DY79" s="289"/>
      <c r="DZ79" s="289"/>
      <c r="EA79" s="289"/>
      <c r="EB79" s="289"/>
      <c r="EC79" s="289"/>
      <c r="ED79" s="289"/>
      <c r="EE79" s="289"/>
      <c r="EF79" s="289"/>
      <c r="EG79" s="289"/>
      <c r="EH79" s="289"/>
      <c r="EI79" s="289"/>
    </row>
    <row r="80" spans="1:139" ht="27" customHeight="1" x14ac:dyDescent="0.3">
      <c r="A80" s="289"/>
      <c r="B80" s="289"/>
      <c r="C80" s="470"/>
      <c r="D80" s="956" t="s">
        <v>360</v>
      </c>
      <c r="E80" s="957"/>
      <c r="F80" s="957"/>
      <c r="G80" s="957"/>
      <c r="H80" s="957"/>
      <c r="I80" s="957"/>
      <c r="J80" s="957"/>
      <c r="K80" s="957"/>
      <c r="L80" s="957"/>
      <c r="M80" s="957"/>
      <c r="N80" s="957"/>
      <c r="O80" s="957"/>
      <c r="P80" s="958"/>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89"/>
      <c r="BR80" s="289"/>
      <c r="BS80" s="289"/>
      <c r="BT80" s="289"/>
      <c r="BU80" s="289"/>
      <c r="BV80" s="289"/>
      <c r="BW80" s="289"/>
      <c r="BX80" s="289"/>
      <c r="BY80" s="289"/>
      <c r="BZ80" s="289"/>
      <c r="CA80" s="289"/>
      <c r="CB80" s="289"/>
      <c r="CC80" s="289"/>
      <c r="CD80" s="289"/>
      <c r="CE80" s="289"/>
      <c r="CF80" s="289"/>
      <c r="CG80" s="289"/>
      <c r="CH80" s="289"/>
      <c r="CI80" s="289"/>
      <c r="CJ80" s="289"/>
      <c r="CK80" s="289"/>
      <c r="CL80" s="289"/>
      <c r="CM80" s="289"/>
      <c r="CN80" s="289"/>
      <c r="CO80" s="289"/>
      <c r="CP80" s="289"/>
      <c r="CQ80" s="289"/>
      <c r="CR80" s="289"/>
      <c r="CS80" s="289"/>
      <c r="CT80" s="289"/>
      <c r="CU80" s="289"/>
      <c r="CV80" s="289"/>
      <c r="CW80" s="289"/>
      <c r="CX80" s="289"/>
      <c r="CY80" s="289"/>
      <c r="CZ80" s="289"/>
      <c r="DA80" s="289"/>
      <c r="DB80" s="289"/>
      <c r="DC80" s="289"/>
      <c r="DD80" s="289"/>
      <c r="DE80" s="289"/>
      <c r="DF80" s="289"/>
      <c r="DG80" s="289"/>
      <c r="DH80" s="289"/>
      <c r="DI80" s="289"/>
      <c r="DJ80" s="289"/>
      <c r="DK80" s="289"/>
      <c r="DL80" s="289"/>
      <c r="DM80" s="289"/>
      <c r="DN80" s="289"/>
      <c r="DO80" s="289"/>
      <c r="DP80" s="289"/>
      <c r="DQ80" s="289"/>
      <c r="DR80" s="289"/>
      <c r="DS80" s="289"/>
      <c r="DT80" s="289"/>
      <c r="DU80" s="289"/>
      <c r="DV80" s="289"/>
      <c r="DW80" s="289"/>
      <c r="DX80" s="289"/>
      <c r="DY80" s="289"/>
      <c r="DZ80" s="289"/>
      <c r="EA80" s="289"/>
      <c r="EB80" s="289"/>
      <c r="EC80" s="289"/>
      <c r="ED80" s="289"/>
      <c r="EE80" s="289"/>
      <c r="EF80" s="289"/>
      <c r="EG80" s="289"/>
      <c r="EH80" s="289"/>
      <c r="EI80" s="289"/>
    </row>
    <row r="81" spans="1:139" ht="70.8" customHeight="1" x14ac:dyDescent="0.3">
      <c r="A81" s="289"/>
      <c r="B81" s="289"/>
      <c r="C81" s="470"/>
      <c r="D81" s="956" t="s">
        <v>363</v>
      </c>
      <c r="E81" s="957"/>
      <c r="F81" s="957"/>
      <c r="G81" s="957"/>
      <c r="H81" s="957"/>
      <c r="I81" s="957"/>
      <c r="J81" s="957"/>
      <c r="K81" s="957"/>
      <c r="L81" s="957"/>
      <c r="M81" s="957"/>
      <c r="N81" s="957"/>
      <c r="O81" s="957"/>
      <c r="P81" s="958"/>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89"/>
      <c r="BE81" s="289"/>
      <c r="BF81" s="289"/>
      <c r="BG81" s="289"/>
      <c r="BH81" s="289"/>
      <c r="BI81" s="289"/>
      <c r="BJ81" s="289"/>
      <c r="BK81" s="289"/>
      <c r="BL81" s="289"/>
      <c r="BM81" s="289"/>
      <c r="BN81" s="289"/>
      <c r="BO81" s="289"/>
      <c r="BP81" s="289"/>
      <c r="BQ81" s="289"/>
      <c r="BR81" s="289"/>
      <c r="BS81" s="289"/>
      <c r="BT81" s="289"/>
      <c r="BU81" s="289"/>
      <c r="BV81" s="289"/>
      <c r="BW81" s="289"/>
      <c r="BX81" s="289"/>
      <c r="BY81" s="289"/>
      <c r="BZ81" s="289"/>
      <c r="CA81" s="289"/>
      <c r="CB81" s="289"/>
      <c r="CC81" s="289"/>
      <c r="CD81" s="289"/>
      <c r="CE81" s="289"/>
      <c r="CF81" s="289"/>
      <c r="CG81" s="289"/>
      <c r="CH81" s="289"/>
      <c r="CI81" s="289"/>
      <c r="CJ81" s="289"/>
      <c r="CK81" s="289"/>
      <c r="CL81" s="289"/>
      <c r="CM81" s="289"/>
      <c r="CN81" s="289"/>
      <c r="CO81" s="289"/>
      <c r="CP81" s="289"/>
      <c r="CQ81" s="289"/>
      <c r="CR81" s="289"/>
      <c r="CS81" s="289"/>
      <c r="CT81" s="289"/>
      <c r="CU81" s="289"/>
      <c r="CV81" s="289"/>
      <c r="CW81" s="289"/>
      <c r="CX81" s="289"/>
      <c r="CY81" s="289"/>
      <c r="CZ81" s="289"/>
      <c r="DA81" s="289"/>
      <c r="DB81" s="289"/>
      <c r="DC81" s="289"/>
      <c r="DD81" s="289"/>
      <c r="DE81" s="289"/>
      <c r="DF81" s="289"/>
      <c r="DG81" s="289"/>
      <c r="DH81" s="289"/>
      <c r="DI81" s="289"/>
      <c r="DJ81" s="289"/>
      <c r="DK81" s="289"/>
      <c r="DL81" s="289"/>
      <c r="DM81" s="289"/>
      <c r="DN81" s="289"/>
      <c r="DO81" s="289"/>
      <c r="DP81" s="289"/>
      <c r="DQ81" s="289"/>
      <c r="DR81" s="289"/>
      <c r="DS81" s="289"/>
      <c r="DT81" s="289"/>
      <c r="DU81" s="289"/>
      <c r="DV81" s="289"/>
      <c r="DW81" s="289"/>
      <c r="DX81" s="289"/>
      <c r="DY81" s="289"/>
      <c r="DZ81" s="289"/>
      <c r="EA81" s="289"/>
      <c r="EB81" s="289"/>
      <c r="EC81" s="289"/>
      <c r="ED81" s="289"/>
      <c r="EE81" s="289"/>
      <c r="EF81" s="289"/>
      <c r="EG81" s="289"/>
      <c r="EH81" s="289"/>
      <c r="EI81" s="289"/>
    </row>
    <row r="82" spans="1:139" ht="35.4" customHeight="1" x14ac:dyDescent="0.3">
      <c r="A82" s="289"/>
      <c r="B82" s="289"/>
      <c r="C82" s="470"/>
      <c r="D82" s="956" t="s">
        <v>836</v>
      </c>
      <c r="E82" s="957"/>
      <c r="F82" s="957"/>
      <c r="G82" s="957"/>
      <c r="H82" s="957"/>
      <c r="I82" s="957"/>
      <c r="J82" s="957"/>
      <c r="K82" s="957"/>
      <c r="L82" s="957"/>
      <c r="M82" s="957"/>
      <c r="N82" s="957"/>
      <c r="O82" s="957"/>
      <c r="P82" s="958"/>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S82" s="289"/>
      <c r="BT82" s="289"/>
      <c r="BU82" s="289"/>
      <c r="BV82" s="289"/>
      <c r="BW82" s="289"/>
      <c r="BX82" s="289"/>
      <c r="BY82" s="289"/>
      <c r="BZ82" s="289"/>
      <c r="CA82" s="289"/>
      <c r="CB82" s="289"/>
      <c r="CC82" s="289"/>
      <c r="CD82" s="289"/>
      <c r="CE82" s="289"/>
      <c r="CF82" s="289"/>
      <c r="CG82" s="289"/>
      <c r="CH82" s="289"/>
      <c r="CI82" s="289"/>
      <c r="CJ82" s="289"/>
      <c r="CK82" s="289"/>
      <c r="CL82" s="289"/>
      <c r="CM82" s="289"/>
      <c r="CN82" s="289"/>
      <c r="CO82" s="289"/>
      <c r="CP82" s="289"/>
      <c r="CQ82" s="289"/>
      <c r="CR82" s="289"/>
      <c r="CS82" s="289"/>
      <c r="CT82" s="289"/>
      <c r="CU82" s="289"/>
      <c r="CV82" s="289"/>
      <c r="CW82" s="289"/>
      <c r="CX82" s="289"/>
      <c r="CY82" s="289"/>
      <c r="CZ82" s="289"/>
      <c r="DA82" s="289"/>
      <c r="DB82" s="289"/>
      <c r="DC82" s="289"/>
      <c r="DD82" s="289"/>
      <c r="DE82" s="289"/>
      <c r="DF82" s="289"/>
      <c r="DG82" s="289"/>
      <c r="DH82" s="289"/>
      <c r="DI82" s="289"/>
      <c r="DJ82" s="289"/>
      <c r="DK82" s="289"/>
      <c r="DL82" s="289"/>
      <c r="DM82" s="289"/>
      <c r="DN82" s="289"/>
      <c r="DO82" s="289"/>
      <c r="DP82" s="289"/>
      <c r="DQ82" s="289"/>
      <c r="DR82" s="289"/>
      <c r="DS82" s="289"/>
      <c r="DT82" s="289"/>
      <c r="DU82" s="289"/>
      <c r="DV82" s="289"/>
      <c r="DW82" s="289"/>
      <c r="DX82" s="289"/>
      <c r="DY82" s="289"/>
      <c r="DZ82" s="289"/>
      <c r="EA82" s="289"/>
      <c r="EB82" s="289"/>
      <c r="EC82" s="289"/>
      <c r="ED82" s="289"/>
      <c r="EE82" s="289"/>
      <c r="EF82" s="289"/>
      <c r="EG82" s="289"/>
      <c r="EH82" s="289"/>
      <c r="EI82" s="289"/>
    </row>
    <row r="83" spans="1:139" ht="37.799999999999997" customHeight="1" x14ac:dyDescent="0.3">
      <c r="A83" s="289"/>
      <c r="B83" s="289"/>
      <c r="C83" s="470"/>
      <c r="D83" s="956" t="s">
        <v>364</v>
      </c>
      <c r="E83" s="957"/>
      <c r="F83" s="957"/>
      <c r="G83" s="957"/>
      <c r="H83" s="957"/>
      <c r="I83" s="957"/>
      <c r="J83" s="957"/>
      <c r="K83" s="957"/>
      <c r="L83" s="957"/>
      <c r="M83" s="957"/>
      <c r="N83" s="957"/>
      <c r="O83" s="957"/>
      <c r="P83" s="958"/>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S83" s="289"/>
      <c r="BT83" s="289"/>
      <c r="BU83" s="289"/>
      <c r="BV83" s="289"/>
      <c r="BW83" s="289"/>
      <c r="BX83" s="289"/>
      <c r="BY83" s="289"/>
      <c r="BZ83" s="289"/>
      <c r="CA83" s="289"/>
      <c r="CB83" s="289"/>
      <c r="CC83" s="289"/>
      <c r="CD83" s="289"/>
      <c r="CE83" s="289"/>
      <c r="CF83" s="289"/>
      <c r="CG83" s="289"/>
      <c r="CH83" s="289"/>
      <c r="CI83" s="289"/>
      <c r="CJ83" s="289"/>
      <c r="CK83" s="289"/>
      <c r="CL83" s="289"/>
      <c r="CM83" s="289"/>
      <c r="CN83" s="289"/>
      <c r="CO83" s="289"/>
      <c r="CP83" s="289"/>
      <c r="CQ83" s="289"/>
      <c r="CR83" s="289"/>
      <c r="CS83" s="289"/>
      <c r="CT83" s="289"/>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89"/>
      <c r="DW83" s="289"/>
      <c r="DX83" s="289"/>
      <c r="DY83" s="289"/>
      <c r="DZ83" s="289"/>
      <c r="EA83" s="289"/>
      <c r="EB83" s="289"/>
      <c r="EC83" s="289"/>
      <c r="ED83" s="289"/>
      <c r="EE83" s="289"/>
      <c r="EF83" s="289"/>
      <c r="EG83" s="289"/>
      <c r="EH83" s="289"/>
      <c r="EI83" s="289"/>
    </row>
    <row r="84" spans="1:139" ht="23.4" customHeight="1" x14ac:dyDescent="0.3">
      <c r="A84" s="289"/>
      <c r="B84" s="289"/>
      <c r="C84" s="470"/>
      <c r="D84" s="1015" t="s">
        <v>347</v>
      </c>
      <c r="E84" s="1016"/>
      <c r="F84" s="1016"/>
      <c r="G84" s="1016"/>
      <c r="H84" s="1016"/>
      <c r="I84" s="1016"/>
      <c r="J84" s="1016"/>
      <c r="K84" s="1016"/>
      <c r="L84" s="1016"/>
      <c r="M84" s="1016"/>
      <c r="N84" s="1016"/>
      <c r="O84" s="1016"/>
      <c r="P84" s="1017"/>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89"/>
      <c r="BN84" s="289"/>
      <c r="BO84" s="289"/>
      <c r="BP84" s="289"/>
      <c r="BQ84" s="289"/>
      <c r="BR84" s="289"/>
      <c r="BS84" s="289"/>
      <c r="BT84" s="289"/>
      <c r="BU84" s="289"/>
      <c r="BV84" s="289"/>
      <c r="BW84" s="289"/>
      <c r="BX84" s="289"/>
      <c r="BY84" s="289"/>
      <c r="BZ84" s="289"/>
      <c r="CA84" s="289"/>
      <c r="CB84" s="289"/>
      <c r="CC84" s="289"/>
      <c r="CD84" s="289"/>
      <c r="CE84" s="289"/>
      <c r="CF84" s="289"/>
      <c r="CG84" s="289"/>
      <c r="CH84" s="289"/>
      <c r="CI84" s="289"/>
      <c r="CJ84" s="289"/>
      <c r="CK84" s="289"/>
      <c r="CL84" s="289"/>
      <c r="CM84" s="289"/>
      <c r="CN84" s="289"/>
      <c r="CO84" s="289"/>
      <c r="CP84" s="289"/>
      <c r="CQ84" s="289"/>
      <c r="CR84" s="289"/>
      <c r="CS84" s="289"/>
      <c r="CT84" s="289"/>
      <c r="CU84" s="289"/>
      <c r="CV84" s="289"/>
      <c r="CW84" s="289"/>
      <c r="CX84" s="289"/>
      <c r="CY84" s="289"/>
      <c r="CZ84" s="289"/>
      <c r="DA84" s="289"/>
      <c r="DB84" s="289"/>
      <c r="DC84" s="289"/>
      <c r="DD84" s="289"/>
      <c r="DE84" s="289"/>
      <c r="DF84" s="289"/>
      <c r="DG84" s="289"/>
      <c r="DH84" s="289"/>
      <c r="DI84" s="289"/>
      <c r="DJ84" s="289"/>
      <c r="DK84" s="289"/>
      <c r="DL84" s="289"/>
      <c r="DM84" s="289"/>
      <c r="DN84" s="289"/>
      <c r="DO84" s="289"/>
      <c r="DP84" s="289"/>
      <c r="DQ84" s="289"/>
      <c r="DR84" s="289"/>
      <c r="DS84" s="289"/>
      <c r="DT84" s="289"/>
      <c r="DU84" s="289"/>
      <c r="DV84" s="289"/>
      <c r="DW84" s="289"/>
      <c r="DX84" s="289"/>
      <c r="DY84" s="289"/>
      <c r="DZ84" s="289"/>
      <c r="EA84" s="289"/>
      <c r="EB84" s="289"/>
      <c r="EC84" s="289"/>
      <c r="ED84" s="289"/>
      <c r="EE84" s="289"/>
      <c r="EF84" s="289"/>
      <c r="EG84" s="289"/>
      <c r="EH84" s="289"/>
      <c r="EI84" s="289"/>
    </row>
    <row r="85" spans="1:139" x14ac:dyDescent="0.3">
      <c r="A85" s="289"/>
      <c r="B85" s="289"/>
      <c r="C85" s="470"/>
      <c r="D85" s="998" t="s">
        <v>365</v>
      </c>
      <c r="E85" s="999"/>
      <c r="F85" s="999"/>
      <c r="G85" s="999"/>
      <c r="H85" s="999"/>
      <c r="I85" s="999"/>
      <c r="J85" s="999"/>
      <c r="K85" s="999"/>
      <c r="L85" s="999"/>
      <c r="M85" s="999"/>
      <c r="N85" s="999"/>
      <c r="O85" s="999"/>
      <c r="P85" s="1000"/>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c r="BB85" s="289"/>
      <c r="BC85" s="289"/>
      <c r="BD85" s="289"/>
      <c r="BE85" s="289"/>
      <c r="BF85" s="289"/>
      <c r="BG85" s="289"/>
      <c r="BH85" s="289"/>
      <c r="BI85" s="289"/>
      <c r="BJ85" s="289"/>
      <c r="BK85" s="289"/>
      <c r="BL85" s="289"/>
      <c r="BM85" s="289"/>
      <c r="BN85" s="289"/>
      <c r="BO85" s="289"/>
      <c r="BP85" s="289"/>
      <c r="BQ85" s="289"/>
      <c r="BR85" s="289"/>
      <c r="BS85" s="289"/>
      <c r="BT85" s="289"/>
      <c r="BU85" s="289"/>
      <c r="BV85" s="289"/>
      <c r="BW85" s="289"/>
      <c r="BX85" s="289"/>
      <c r="BY85" s="289"/>
      <c r="BZ85" s="289"/>
      <c r="CA85" s="289"/>
      <c r="CB85" s="289"/>
      <c r="CC85" s="289"/>
      <c r="CD85" s="289"/>
      <c r="CE85" s="289"/>
      <c r="CF85" s="289"/>
      <c r="CG85" s="289"/>
      <c r="CH85" s="289"/>
      <c r="CI85" s="289"/>
      <c r="CJ85" s="289"/>
      <c r="CK85" s="289"/>
      <c r="CL85" s="289"/>
      <c r="CM85" s="289"/>
      <c r="CN85" s="289"/>
      <c r="CO85" s="289"/>
      <c r="CP85" s="289"/>
      <c r="CQ85" s="289"/>
      <c r="CR85" s="289"/>
      <c r="CS85" s="289"/>
      <c r="CT85" s="289"/>
      <c r="CU85" s="289"/>
      <c r="CV85" s="289"/>
      <c r="CW85" s="289"/>
      <c r="CX85" s="289"/>
      <c r="CY85" s="289"/>
      <c r="CZ85" s="289"/>
      <c r="DA85" s="289"/>
      <c r="DB85" s="289"/>
      <c r="DC85" s="289"/>
      <c r="DD85" s="289"/>
      <c r="DE85" s="289"/>
      <c r="DF85" s="289"/>
      <c r="DG85" s="289"/>
      <c r="DH85" s="289"/>
      <c r="DI85" s="289"/>
      <c r="DJ85" s="289"/>
      <c r="DK85" s="289"/>
      <c r="DL85" s="289"/>
      <c r="DM85" s="289"/>
      <c r="DN85" s="289"/>
      <c r="DO85" s="289"/>
      <c r="DP85" s="289"/>
      <c r="DQ85" s="289"/>
      <c r="DR85" s="289"/>
      <c r="DS85" s="289"/>
      <c r="DT85" s="289"/>
      <c r="DU85" s="289"/>
      <c r="DV85" s="289"/>
      <c r="DW85" s="289"/>
      <c r="DX85" s="289"/>
      <c r="DY85" s="289"/>
      <c r="DZ85" s="289"/>
      <c r="EA85" s="289"/>
      <c r="EB85" s="289"/>
      <c r="EC85" s="289"/>
      <c r="ED85" s="289"/>
      <c r="EE85" s="289"/>
      <c r="EF85" s="289"/>
      <c r="EG85" s="289"/>
      <c r="EH85" s="289"/>
      <c r="EI85" s="289"/>
    </row>
    <row r="86" spans="1:139" ht="15" thickBot="1" x14ac:dyDescent="0.35">
      <c r="A86" s="289"/>
      <c r="B86" s="289"/>
      <c r="C86" s="470"/>
      <c r="D86" s="71"/>
      <c r="E86" s="72"/>
      <c r="F86" s="72"/>
      <c r="G86" s="72"/>
      <c r="H86" s="72"/>
      <c r="I86" s="72"/>
      <c r="J86" s="72"/>
      <c r="K86" s="72"/>
      <c r="L86" s="72"/>
      <c r="M86" s="72"/>
      <c r="N86" s="72"/>
      <c r="O86" s="72"/>
      <c r="P86" s="73"/>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S86" s="289"/>
      <c r="BT86" s="289"/>
      <c r="BU86" s="289"/>
      <c r="BV86" s="289"/>
      <c r="BW86" s="289"/>
      <c r="BX86" s="289"/>
      <c r="BY86" s="289"/>
      <c r="BZ86" s="289"/>
      <c r="CA86" s="289"/>
      <c r="CB86" s="289"/>
      <c r="CC86" s="289"/>
      <c r="CD86" s="289"/>
      <c r="CE86" s="289"/>
      <c r="CF86" s="289"/>
      <c r="CG86" s="289"/>
      <c r="CH86" s="289"/>
      <c r="CI86" s="289"/>
      <c r="CJ86" s="289"/>
      <c r="CK86" s="289"/>
      <c r="CL86" s="289"/>
      <c r="CM86" s="289"/>
      <c r="CN86" s="289"/>
      <c r="CO86" s="289"/>
      <c r="CP86" s="289"/>
      <c r="CQ86" s="289"/>
      <c r="CR86" s="289"/>
      <c r="CS86" s="289"/>
      <c r="CT86" s="289"/>
      <c r="CU86" s="289"/>
      <c r="CV86" s="289"/>
      <c r="CW86" s="289"/>
      <c r="CX86" s="289"/>
      <c r="CY86" s="289"/>
      <c r="CZ86" s="289"/>
      <c r="DA86" s="289"/>
      <c r="DB86" s="289"/>
      <c r="DC86" s="289"/>
      <c r="DD86" s="289"/>
      <c r="DE86" s="289"/>
      <c r="DF86" s="289"/>
      <c r="DG86" s="289"/>
      <c r="DH86" s="289"/>
      <c r="DI86" s="289"/>
      <c r="DJ86" s="289"/>
      <c r="DK86" s="289"/>
      <c r="DL86" s="289"/>
      <c r="DM86" s="289"/>
      <c r="DN86" s="289"/>
      <c r="DO86" s="289"/>
      <c r="DP86" s="289"/>
      <c r="DQ86" s="289"/>
      <c r="DR86" s="289"/>
      <c r="DS86" s="289"/>
      <c r="DT86" s="289"/>
      <c r="DU86" s="289"/>
      <c r="DV86" s="289"/>
      <c r="DW86" s="289"/>
      <c r="DX86" s="289"/>
      <c r="DY86" s="289"/>
      <c r="DZ86" s="289"/>
      <c r="EA86" s="289"/>
      <c r="EB86" s="289"/>
      <c r="EC86" s="289"/>
      <c r="ED86" s="289"/>
      <c r="EE86" s="289"/>
      <c r="EF86" s="289"/>
      <c r="EG86" s="289"/>
      <c r="EH86" s="289"/>
      <c r="EI86" s="289"/>
    </row>
    <row r="87" spans="1:139" s="289" customFormat="1" ht="15" thickBot="1" x14ac:dyDescent="0.35">
      <c r="C87" s="470"/>
      <c r="D87" s="470"/>
      <c r="E87" s="470"/>
      <c r="F87" s="470"/>
      <c r="G87" s="470"/>
      <c r="H87" s="470"/>
      <c r="I87" s="470"/>
      <c r="J87" s="470"/>
      <c r="K87" s="470"/>
      <c r="L87" s="470"/>
      <c r="M87" s="470"/>
      <c r="N87" s="470"/>
      <c r="O87" s="470"/>
      <c r="P87" s="470"/>
      <c r="R87" s="470"/>
    </row>
    <row r="88" spans="1:139" ht="20.399999999999999" customHeight="1" x14ac:dyDescent="0.3">
      <c r="A88" s="289"/>
      <c r="B88" s="289"/>
      <c r="C88" s="289"/>
      <c r="D88" s="926" t="s">
        <v>837</v>
      </c>
      <c r="E88" s="926"/>
      <c r="F88" s="926"/>
      <c r="G88" s="926"/>
      <c r="H88" s="926"/>
      <c r="I88" s="926"/>
      <c r="J88" s="926"/>
      <c r="K88" s="926"/>
      <c r="L88" s="926"/>
      <c r="M88" s="926"/>
      <c r="N88" s="926"/>
      <c r="O88" s="926"/>
      <c r="P88" s="926"/>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89"/>
      <c r="BR88" s="289"/>
      <c r="BS88" s="289"/>
      <c r="BT88" s="289"/>
      <c r="BU88" s="289"/>
      <c r="BV88" s="289"/>
      <c r="BW88" s="289"/>
      <c r="BX88" s="289"/>
      <c r="BY88" s="289"/>
      <c r="BZ88" s="289"/>
      <c r="CA88" s="289"/>
      <c r="CB88" s="289"/>
      <c r="CC88" s="289"/>
      <c r="CD88" s="289"/>
      <c r="CE88" s="289"/>
      <c r="CF88" s="289"/>
      <c r="CG88" s="289"/>
      <c r="CH88" s="289"/>
      <c r="CI88" s="289"/>
      <c r="CJ88" s="289"/>
      <c r="CK88" s="289"/>
      <c r="CL88" s="289"/>
      <c r="CM88" s="289"/>
      <c r="CN88" s="289"/>
      <c r="CO88" s="289"/>
      <c r="CP88" s="289"/>
      <c r="CQ88" s="289"/>
      <c r="CR88" s="289"/>
      <c r="CS88" s="289"/>
      <c r="CT88" s="289"/>
      <c r="CU88" s="289"/>
      <c r="CV88" s="289"/>
      <c r="CW88" s="289"/>
      <c r="CX88" s="289"/>
      <c r="CY88" s="289"/>
      <c r="CZ88" s="289"/>
      <c r="DA88" s="289"/>
      <c r="DB88" s="289"/>
      <c r="DC88" s="289"/>
      <c r="DD88" s="289"/>
      <c r="DE88" s="289"/>
      <c r="DF88" s="289"/>
      <c r="DG88" s="289"/>
      <c r="DH88" s="289"/>
      <c r="DI88" s="289"/>
      <c r="DJ88" s="289"/>
      <c r="DK88" s="289"/>
      <c r="DL88" s="289"/>
      <c r="DM88" s="289"/>
      <c r="DN88" s="289"/>
      <c r="DO88" s="289"/>
      <c r="DP88" s="289"/>
      <c r="DQ88" s="289"/>
      <c r="DR88" s="289"/>
      <c r="DS88" s="289"/>
      <c r="DT88" s="289"/>
      <c r="DU88" s="289"/>
      <c r="DV88" s="289"/>
      <c r="DW88" s="289"/>
      <c r="DX88" s="289"/>
      <c r="DY88" s="289"/>
      <c r="DZ88" s="289"/>
      <c r="EA88" s="289"/>
      <c r="EB88" s="289"/>
      <c r="EC88" s="289"/>
      <c r="ED88" s="289"/>
      <c r="EE88" s="289"/>
      <c r="EF88" s="289"/>
      <c r="EG88" s="289"/>
      <c r="EH88" s="289"/>
      <c r="EI88" s="289"/>
    </row>
    <row r="89" spans="1:139" ht="22.8" customHeight="1" x14ac:dyDescent="0.3">
      <c r="A89" s="289"/>
      <c r="B89" s="289"/>
      <c r="C89" s="289"/>
      <c r="D89" s="1018" t="s">
        <v>872</v>
      </c>
      <c r="E89" s="1019"/>
      <c r="F89" s="1019"/>
      <c r="G89" s="1019"/>
      <c r="H89" s="1019"/>
      <c r="I89" s="1019"/>
      <c r="J89" s="1019"/>
      <c r="K89" s="1019"/>
      <c r="L89" s="1019"/>
      <c r="M89" s="1019"/>
      <c r="N89" s="1019"/>
      <c r="O89" s="1019"/>
      <c r="P89" s="1020"/>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289"/>
      <c r="BB89" s="289"/>
      <c r="BC89" s="289"/>
      <c r="BD89" s="289"/>
      <c r="BE89" s="289"/>
      <c r="BF89" s="289"/>
      <c r="BG89" s="289"/>
      <c r="BH89" s="289"/>
      <c r="BI89" s="289"/>
      <c r="BJ89" s="289"/>
      <c r="BK89" s="289"/>
      <c r="BL89" s="289"/>
      <c r="BM89" s="289"/>
      <c r="BN89" s="289"/>
      <c r="BO89" s="289"/>
      <c r="BP89" s="289"/>
      <c r="BQ89" s="289"/>
      <c r="BR89" s="289"/>
      <c r="BS89" s="289"/>
      <c r="BT89" s="289"/>
      <c r="BU89" s="289"/>
      <c r="BV89" s="289"/>
      <c r="BW89" s="289"/>
      <c r="BX89" s="289"/>
      <c r="BY89" s="289"/>
      <c r="BZ89" s="289"/>
      <c r="CA89" s="289"/>
      <c r="CB89" s="289"/>
      <c r="CC89" s="289"/>
      <c r="CD89" s="289"/>
      <c r="CE89" s="289"/>
      <c r="CF89" s="289"/>
      <c r="CG89" s="289"/>
      <c r="CH89" s="289"/>
      <c r="CI89" s="289"/>
      <c r="CJ89" s="289"/>
      <c r="CK89" s="289"/>
      <c r="CL89" s="289"/>
      <c r="CM89" s="289"/>
      <c r="CN89" s="289"/>
      <c r="CO89" s="289"/>
      <c r="CP89" s="289"/>
      <c r="CQ89" s="289"/>
      <c r="CR89" s="289"/>
      <c r="CS89" s="289"/>
      <c r="CT89" s="289"/>
      <c r="CU89" s="289"/>
      <c r="CV89" s="289"/>
      <c r="CW89" s="289"/>
      <c r="CX89" s="289"/>
      <c r="CY89" s="289"/>
      <c r="CZ89" s="289"/>
      <c r="DA89" s="289"/>
      <c r="DB89" s="289"/>
      <c r="DC89" s="289"/>
      <c r="DD89" s="289"/>
      <c r="DE89" s="289"/>
      <c r="DF89" s="289"/>
      <c r="DG89" s="289"/>
      <c r="DH89" s="289"/>
      <c r="DI89" s="289"/>
      <c r="DJ89" s="289"/>
      <c r="DK89" s="289"/>
      <c r="DL89" s="289"/>
      <c r="DM89" s="289"/>
      <c r="DN89" s="289"/>
      <c r="DO89" s="289"/>
      <c r="DP89" s="289"/>
      <c r="DQ89" s="289"/>
      <c r="DR89" s="289"/>
      <c r="DS89" s="289"/>
      <c r="DT89" s="289"/>
      <c r="DU89" s="289"/>
      <c r="DV89" s="289"/>
      <c r="DW89" s="289"/>
      <c r="DX89" s="289"/>
      <c r="DY89" s="289"/>
      <c r="DZ89" s="289"/>
      <c r="EA89" s="289"/>
      <c r="EB89" s="289"/>
      <c r="EC89" s="289"/>
      <c r="ED89" s="289"/>
      <c r="EE89" s="289"/>
      <c r="EF89" s="289"/>
      <c r="EG89" s="289"/>
      <c r="EH89" s="289"/>
      <c r="EI89" s="289"/>
    </row>
    <row r="90" spans="1:139" ht="19.8" customHeight="1" x14ac:dyDescent="0.3">
      <c r="A90" s="289"/>
      <c r="B90" s="289"/>
      <c r="C90" s="289"/>
      <c r="D90" s="937" t="s">
        <v>874</v>
      </c>
      <c r="E90" s="938"/>
      <c r="F90" s="938"/>
      <c r="G90" s="938"/>
      <c r="H90" s="938"/>
      <c r="I90" s="938"/>
      <c r="J90" s="938"/>
      <c r="K90" s="938"/>
      <c r="L90" s="938"/>
      <c r="M90" s="938"/>
      <c r="N90" s="938"/>
      <c r="O90" s="938"/>
      <c r="P90" s="938"/>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89"/>
      <c r="AZ90" s="289"/>
      <c r="BA90" s="289"/>
      <c r="BB90" s="289"/>
      <c r="BC90" s="289"/>
      <c r="BD90" s="289"/>
      <c r="BE90" s="289"/>
      <c r="BF90" s="289"/>
      <c r="BG90" s="289"/>
      <c r="BH90" s="289"/>
      <c r="BI90" s="289"/>
      <c r="BJ90" s="289"/>
      <c r="BK90" s="289"/>
      <c r="BL90" s="289"/>
      <c r="BM90" s="289"/>
      <c r="BN90" s="289"/>
      <c r="BO90" s="289"/>
      <c r="BP90" s="289"/>
      <c r="BQ90" s="289"/>
      <c r="BR90" s="289"/>
      <c r="BS90" s="289"/>
      <c r="BT90" s="289"/>
      <c r="BU90" s="289"/>
      <c r="BV90" s="289"/>
      <c r="BW90" s="289"/>
      <c r="BX90" s="289"/>
      <c r="BY90" s="289"/>
      <c r="BZ90" s="289"/>
      <c r="CA90" s="289"/>
      <c r="CB90" s="289"/>
      <c r="CC90" s="289"/>
      <c r="CD90" s="289"/>
      <c r="CE90" s="289"/>
      <c r="CF90" s="289"/>
      <c r="CG90" s="289"/>
      <c r="CH90" s="289"/>
      <c r="CI90" s="289"/>
      <c r="CJ90" s="289"/>
      <c r="CK90" s="289"/>
      <c r="CL90" s="289"/>
      <c r="CM90" s="289"/>
      <c r="CN90" s="289"/>
      <c r="CO90" s="289"/>
      <c r="CP90" s="289"/>
      <c r="CQ90" s="289"/>
      <c r="CR90" s="289"/>
      <c r="CS90" s="289"/>
      <c r="CT90" s="289"/>
      <c r="CU90" s="289"/>
      <c r="CV90" s="289"/>
      <c r="CW90" s="289"/>
      <c r="CX90" s="289"/>
      <c r="CY90" s="289"/>
      <c r="CZ90" s="289"/>
      <c r="DA90" s="289"/>
      <c r="DB90" s="289"/>
      <c r="DC90" s="289"/>
      <c r="DD90" s="289"/>
      <c r="DE90" s="289"/>
      <c r="DF90" s="289"/>
      <c r="DG90" s="289"/>
      <c r="DH90" s="289"/>
      <c r="DI90" s="289"/>
      <c r="DJ90" s="289"/>
      <c r="DK90" s="289"/>
      <c r="DL90" s="289"/>
      <c r="DM90" s="289"/>
      <c r="DN90" s="289"/>
      <c r="DO90" s="289"/>
      <c r="DP90" s="289"/>
      <c r="DQ90" s="289"/>
      <c r="DR90" s="289"/>
      <c r="DS90" s="289"/>
      <c r="DT90" s="289"/>
      <c r="DU90" s="289"/>
      <c r="DV90" s="289"/>
      <c r="DW90" s="289"/>
      <c r="DX90" s="289"/>
      <c r="DY90" s="289"/>
      <c r="DZ90" s="289"/>
      <c r="EA90" s="289"/>
      <c r="EB90" s="289"/>
      <c r="EC90" s="289"/>
      <c r="ED90" s="289"/>
      <c r="EE90" s="289"/>
      <c r="EF90" s="289"/>
      <c r="EG90" s="289"/>
      <c r="EH90" s="289"/>
      <c r="EI90" s="289"/>
    </row>
    <row r="91" spans="1:139" ht="21" customHeight="1" x14ac:dyDescent="0.3">
      <c r="A91" s="289"/>
      <c r="B91" s="289"/>
      <c r="C91" s="289"/>
      <c r="D91" s="937" t="s">
        <v>873</v>
      </c>
      <c r="E91" s="938"/>
      <c r="F91" s="938"/>
      <c r="G91" s="938"/>
      <c r="H91" s="938"/>
      <c r="I91" s="938"/>
      <c r="J91" s="938"/>
      <c r="K91" s="938"/>
      <c r="L91" s="938"/>
      <c r="M91" s="938"/>
      <c r="N91" s="938"/>
      <c r="O91" s="938"/>
      <c r="P91" s="938"/>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289"/>
      <c r="BB91" s="289"/>
      <c r="BC91" s="289"/>
      <c r="BD91" s="289"/>
      <c r="BE91" s="289"/>
      <c r="BF91" s="289"/>
      <c r="BG91" s="289"/>
      <c r="BH91" s="289"/>
      <c r="BI91" s="289"/>
      <c r="BJ91" s="289"/>
      <c r="BK91" s="289"/>
      <c r="BL91" s="289"/>
      <c r="BM91" s="289"/>
      <c r="BN91" s="289"/>
      <c r="BO91" s="289"/>
      <c r="BP91" s="289"/>
      <c r="BQ91" s="289"/>
      <c r="BR91" s="289"/>
      <c r="BS91" s="289"/>
      <c r="BT91" s="289"/>
      <c r="BU91" s="289"/>
      <c r="BV91" s="289"/>
      <c r="BW91" s="289"/>
      <c r="BX91" s="289"/>
      <c r="BY91" s="289"/>
      <c r="BZ91" s="289"/>
      <c r="CA91" s="289"/>
      <c r="CB91" s="289"/>
      <c r="CC91" s="289"/>
      <c r="CD91" s="289"/>
      <c r="CE91" s="289"/>
      <c r="CF91" s="289"/>
      <c r="CG91" s="289"/>
      <c r="CH91" s="289"/>
      <c r="CI91" s="289"/>
      <c r="CJ91" s="289"/>
      <c r="CK91" s="289"/>
      <c r="CL91" s="289"/>
      <c r="CM91" s="289"/>
      <c r="CN91" s="289"/>
      <c r="CO91" s="289"/>
      <c r="CP91" s="289"/>
      <c r="CQ91" s="289"/>
      <c r="CR91" s="289"/>
      <c r="CS91" s="289"/>
      <c r="CT91" s="289"/>
      <c r="CU91" s="289"/>
      <c r="CV91" s="289"/>
      <c r="CW91" s="289"/>
      <c r="CX91" s="289"/>
      <c r="CY91" s="289"/>
      <c r="CZ91" s="289"/>
      <c r="DA91" s="289"/>
      <c r="DB91" s="289"/>
      <c r="DC91" s="289"/>
      <c r="DD91" s="289"/>
      <c r="DE91" s="289"/>
      <c r="DF91" s="289"/>
      <c r="DG91" s="289"/>
      <c r="DH91" s="289"/>
      <c r="DI91" s="289"/>
      <c r="DJ91" s="289"/>
      <c r="DK91" s="289"/>
      <c r="DL91" s="289"/>
      <c r="DM91" s="289"/>
      <c r="DN91" s="289"/>
      <c r="DO91" s="289"/>
      <c r="DP91" s="289"/>
      <c r="DQ91" s="289"/>
      <c r="DR91" s="289"/>
      <c r="DS91" s="289"/>
      <c r="DT91" s="289"/>
      <c r="DU91" s="289"/>
      <c r="DV91" s="289"/>
      <c r="DW91" s="289"/>
      <c r="DX91" s="289"/>
      <c r="DY91" s="289"/>
      <c r="DZ91" s="289"/>
      <c r="EA91" s="289"/>
      <c r="EB91" s="289"/>
      <c r="EC91" s="289"/>
      <c r="ED91" s="289"/>
      <c r="EE91" s="289"/>
      <c r="EF91" s="289"/>
      <c r="EG91" s="289"/>
      <c r="EH91" s="289"/>
      <c r="EI91" s="289"/>
    </row>
    <row r="92" spans="1:139" ht="38.4" customHeight="1" x14ac:dyDescent="0.3">
      <c r="A92" s="289"/>
      <c r="B92" s="289"/>
      <c r="C92" s="289"/>
      <c r="D92" s="956" t="s">
        <v>875</v>
      </c>
      <c r="E92" s="1001"/>
      <c r="F92" s="1001"/>
      <c r="G92" s="1001"/>
      <c r="H92" s="1001"/>
      <c r="I92" s="1001"/>
      <c r="J92" s="1001"/>
      <c r="K92" s="1001"/>
      <c r="L92" s="1001"/>
      <c r="M92" s="1001"/>
      <c r="N92" s="1001"/>
      <c r="O92" s="1001"/>
      <c r="P92" s="1002"/>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289"/>
      <c r="BJ92" s="289"/>
      <c r="BK92" s="289"/>
      <c r="BL92" s="289"/>
      <c r="BM92" s="289"/>
      <c r="BN92" s="289"/>
      <c r="BO92" s="289"/>
      <c r="BP92" s="289"/>
      <c r="BQ92" s="289"/>
      <c r="BR92" s="289"/>
      <c r="BS92" s="289"/>
      <c r="BT92" s="289"/>
      <c r="BU92" s="289"/>
      <c r="BV92" s="289"/>
      <c r="BW92" s="289"/>
      <c r="BX92" s="289"/>
      <c r="BY92" s="289"/>
      <c r="BZ92" s="289"/>
      <c r="CA92" s="289"/>
      <c r="CB92" s="289"/>
      <c r="CC92" s="289"/>
      <c r="CD92" s="289"/>
      <c r="CE92" s="289"/>
      <c r="CF92" s="289"/>
      <c r="CG92" s="289"/>
      <c r="CH92" s="289"/>
      <c r="CI92" s="289"/>
      <c r="CJ92" s="289"/>
      <c r="CK92" s="289"/>
      <c r="CL92" s="289"/>
      <c r="CM92" s="289"/>
      <c r="CN92" s="289"/>
      <c r="CO92" s="289"/>
      <c r="CP92" s="289"/>
      <c r="CQ92" s="289"/>
      <c r="CR92" s="289"/>
      <c r="CS92" s="289"/>
      <c r="CT92" s="289"/>
      <c r="CU92" s="289"/>
      <c r="CV92" s="289"/>
      <c r="CW92" s="289"/>
      <c r="CX92" s="289"/>
      <c r="CY92" s="289"/>
      <c r="CZ92" s="289"/>
      <c r="DA92" s="289"/>
      <c r="DB92" s="289"/>
      <c r="DC92" s="289"/>
      <c r="DD92" s="289"/>
      <c r="DE92" s="289"/>
      <c r="DF92" s="289"/>
      <c r="DG92" s="289"/>
      <c r="DH92" s="289"/>
      <c r="DI92" s="289"/>
      <c r="DJ92" s="289"/>
      <c r="DK92" s="289"/>
      <c r="DL92" s="289"/>
      <c r="DM92" s="289"/>
      <c r="DN92" s="289"/>
      <c r="DO92" s="289"/>
      <c r="DP92" s="289"/>
      <c r="DQ92" s="289"/>
      <c r="DR92" s="289"/>
      <c r="DS92" s="289"/>
      <c r="DT92" s="289"/>
      <c r="DU92" s="289"/>
      <c r="DV92" s="289"/>
      <c r="DW92" s="289"/>
      <c r="DX92" s="289"/>
      <c r="DY92" s="289"/>
      <c r="DZ92" s="289"/>
      <c r="EA92" s="289"/>
      <c r="EB92" s="289"/>
      <c r="EC92" s="289"/>
      <c r="ED92" s="289"/>
      <c r="EE92" s="289"/>
      <c r="EF92" s="289"/>
      <c r="EG92" s="289"/>
      <c r="EH92" s="289"/>
      <c r="EI92" s="289"/>
    </row>
    <row r="93" spans="1:139" ht="36" customHeight="1" x14ac:dyDescent="0.3">
      <c r="A93" s="289"/>
      <c r="B93" s="289"/>
      <c r="C93" s="289"/>
      <c r="D93" s="939" t="s">
        <v>880</v>
      </c>
      <c r="E93" s="940"/>
      <c r="F93" s="940"/>
      <c r="G93" s="940"/>
      <c r="H93" s="940"/>
      <c r="I93" s="940"/>
      <c r="J93" s="940"/>
      <c r="K93" s="940"/>
      <c r="L93" s="940"/>
      <c r="M93" s="940"/>
      <c r="N93" s="940"/>
      <c r="O93" s="940"/>
      <c r="P93" s="941"/>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89"/>
      <c r="BC93" s="289"/>
      <c r="BD93" s="289"/>
      <c r="BE93" s="289"/>
      <c r="BF93" s="289"/>
      <c r="BG93" s="289"/>
      <c r="BH93" s="289"/>
      <c r="BI93" s="289"/>
      <c r="BJ93" s="289"/>
      <c r="BK93" s="289"/>
      <c r="BL93" s="289"/>
      <c r="BM93" s="289"/>
      <c r="BN93" s="289"/>
      <c r="BO93" s="289"/>
      <c r="BP93" s="289"/>
      <c r="BQ93" s="289"/>
      <c r="BR93" s="289"/>
      <c r="BS93" s="289"/>
      <c r="BT93" s="289"/>
      <c r="BU93" s="289"/>
      <c r="BV93" s="289"/>
      <c r="BW93" s="289"/>
      <c r="BX93" s="289"/>
      <c r="BY93" s="289"/>
      <c r="BZ93" s="289"/>
      <c r="CA93" s="289"/>
      <c r="CB93" s="289"/>
      <c r="CC93" s="289"/>
      <c r="CD93" s="289"/>
      <c r="CE93" s="289"/>
      <c r="CF93" s="289"/>
      <c r="CG93" s="289"/>
      <c r="CH93" s="289"/>
      <c r="CI93" s="289"/>
      <c r="CJ93" s="289"/>
      <c r="CK93" s="289"/>
      <c r="CL93" s="289"/>
      <c r="CM93" s="289"/>
      <c r="CN93" s="289"/>
      <c r="CO93" s="289"/>
      <c r="CP93" s="289"/>
      <c r="CQ93" s="289"/>
      <c r="CR93" s="289"/>
      <c r="CS93" s="289"/>
      <c r="CT93" s="289"/>
      <c r="CU93" s="289"/>
      <c r="CV93" s="289"/>
      <c r="CW93" s="289"/>
      <c r="CX93" s="289"/>
      <c r="CY93" s="289"/>
      <c r="CZ93" s="289"/>
      <c r="DA93" s="289"/>
      <c r="DB93" s="289"/>
      <c r="DC93" s="289"/>
      <c r="DD93" s="289"/>
      <c r="DE93" s="289"/>
      <c r="DF93" s="289"/>
      <c r="DG93" s="289"/>
      <c r="DH93" s="289"/>
      <c r="DI93" s="289"/>
      <c r="DJ93" s="289"/>
      <c r="DK93" s="289"/>
      <c r="DL93" s="289"/>
      <c r="DM93" s="289"/>
      <c r="DN93" s="289"/>
      <c r="DO93" s="289"/>
      <c r="DP93" s="289"/>
      <c r="DQ93" s="289"/>
      <c r="DR93" s="289"/>
      <c r="DS93" s="289"/>
      <c r="DT93" s="289"/>
      <c r="DU93" s="289"/>
      <c r="DV93" s="289"/>
      <c r="DW93" s="289"/>
      <c r="DX93" s="289"/>
      <c r="DY93" s="289"/>
      <c r="DZ93" s="289"/>
      <c r="EA93" s="289"/>
      <c r="EB93" s="289"/>
      <c r="EC93" s="289"/>
      <c r="ED93" s="289"/>
      <c r="EE93" s="289"/>
      <c r="EF93" s="289"/>
      <c r="EG93" s="289"/>
      <c r="EH93" s="289"/>
      <c r="EI93" s="289"/>
    </row>
    <row r="94" spans="1:139" ht="17.399999999999999" customHeight="1" x14ac:dyDescent="0.3">
      <c r="A94" s="289"/>
      <c r="B94" s="289"/>
      <c r="C94" s="289"/>
      <c r="D94" s="998" t="s">
        <v>365</v>
      </c>
      <c r="E94" s="999"/>
      <c r="F94" s="999"/>
      <c r="G94" s="999"/>
      <c r="H94" s="999"/>
      <c r="I94" s="999"/>
      <c r="J94" s="999"/>
      <c r="K94" s="999"/>
      <c r="L94" s="999"/>
      <c r="M94" s="999"/>
      <c r="N94" s="999"/>
      <c r="O94" s="999"/>
      <c r="P94" s="1000"/>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89"/>
      <c r="BE94" s="289"/>
      <c r="BF94" s="289"/>
      <c r="BG94" s="289"/>
      <c r="BH94" s="289"/>
      <c r="BI94" s="289"/>
      <c r="BJ94" s="289"/>
      <c r="BK94" s="289"/>
      <c r="BL94" s="289"/>
      <c r="BM94" s="289"/>
      <c r="BN94" s="289"/>
      <c r="BO94" s="289"/>
      <c r="BP94" s="289"/>
      <c r="BQ94" s="289"/>
      <c r="BR94" s="289"/>
      <c r="BS94" s="289"/>
      <c r="BT94" s="289"/>
      <c r="BU94" s="289"/>
      <c r="BV94" s="289"/>
      <c r="BW94" s="289"/>
      <c r="BX94" s="289"/>
      <c r="BY94" s="289"/>
      <c r="BZ94" s="289"/>
      <c r="CA94" s="289"/>
      <c r="CB94" s="289"/>
      <c r="CC94" s="289"/>
      <c r="CD94" s="289"/>
      <c r="CE94" s="289"/>
      <c r="CF94" s="289"/>
      <c r="CG94" s="289"/>
      <c r="CH94" s="289"/>
      <c r="CI94" s="289"/>
      <c r="CJ94" s="289"/>
      <c r="CK94" s="289"/>
      <c r="CL94" s="289"/>
      <c r="CM94" s="289"/>
      <c r="CN94" s="289"/>
      <c r="CO94" s="289"/>
      <c r="CP94" s="289"/>
      <c r="CQ94" s="289"/>
      <c r="CR94" s="289"/>
      <c r="CS94" s="289"/>
      <c r="CT94" s="289"/>
      <c r="CU94" s="289"/>
      <c r="CV94" s="289"/>
      <c r="CW94" s="289"/>
      <c r="CX94" s="289"/>
      <c r="CY94" s="289"/>
      <c r="CZ94" s="289"/>
      <c r="DA94" s="289"/>
      <c r="DB94" s="289"/>
      <c r="DC94" s="289"/>
      <c r="DD94" s="289"/>
      <c r="DE94" s="289"/>
      <c r="DF94" s="289"/>
      <c r="DG94" s="289"/>
      <c r="DH94" s="289"/>
      <c r="DI94" s="289"/>
      <c r="DJ94" s="289"/>
      <c r="DK94" s="289"/>
      <c r="DL94" s="289"/>
      <c r="DM94" s="289"/>
      <c r="DN94" s="289"/>
      <c r="DO94" s="289"/>
      <c r="DP94" s="289"/>
      <c r="DQ94" s="289"/>
      <c r="DR94" s="289"/>
      <c r="DS94" s="289"/>
      <c r="DT94" s="289"/>
      <c r="DU94" s="289"/>
      <c r="DV94" s="289"/>
      <c r="DW94" s="289"/>
      <c r="DX94" s="289"/>
      <c r="DY94" s="289"/>
      <c r="DZ94" s="289"/>
      <c r="EA94" s="289"/>
      <c r="EB94" s="289"/>
      <c r="EC94" s="289"/>
      <c r="ED94" s="289"/>
      <c r="EE94" s="289"/>
      <c r="EF94" s="289"/>
      <c r="EG94" s="289"/>
      <c r="EH94" s="289"/>
      <c r="EI94" s="289"/>
    </row>
    <row r="95" spans="1:139" ht="14.4" customHeight="1" thickBot="1" x14ac:dyDescent="0.35">
      <c r="A95" s="289"/>
      <c r="B95" s="289"/>
      <c r="C95" s="289"/>
      <c r="D95" s="71"/>
      <c r="E95" s="72"/>
      <c r="F95" s="72"/>
      <c r="G95" s="72"/>
      <c r="H95" s="72"/>
      <c r="I95" s="72"/>
      <c r="J95" s="72"/>
      <c r="K95" s="72"/>
      <c r="L95" s="72"/>
      <c r="M95" s="72"/>
      <c r="N95" s="72"/>
      <c r="O95" s="72"/>
      <c r="P95" s="73"/>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289"/>
      <c r="BH95" s="289"/>
      <c r="BI95" s="289"/>
      <c r="BJ95" s="289"/>
      <c r="BK95" s="289"/>
      <c r="BL95" s="289"/>
      <c r="BM95" s="289"/>
      <c r="BN95" s="289"/>
      <c r="BO95" s="289"/>
      <c r="BP95" s="289"/>
      <c r="BQ95" s="289"/>
      <c r="BR95" s="289"/>
      <c r="BS95" s="289"/>
      <c r="BT95" s="289"/>
      <c r="BU95" s="289"/>
      <c r="BV95" s="289"/>
      <c r="BW95" s="289"/>
      <c r="BX95" s="289"/>
      <c r="BY95" s="289"/>
      <c r="BZ95" s="289"/>
      <c r="CA95" s="289"/>
      <c r="CB95" s="289"/>
      <c r="CC95" s="289"/>
      <c r="CD95" s="289"/>
      <c r="CE95" s="289"/>
      <c r="CF95" s="289"/>
      <c r="CG95" s="289"/>
      <c r="CH95" s="289"/>
      <c r="CI95" s="289"/>
      <c r="CJ95" s="289"/>
      <c r="CK95" s="289"/>
      <c r="CL95" s="289"/>
      <c r="CM95" s="289"/>
      <c r="CN95" s="289"/>
      <c r="CO95" s="289"/>
      <c r="CP95" s="289"/>
      <c r="CQ95" s="289"/>
      <c r="CR95" s="289"/>
      <c r="CS95" s="289"/>
      <c r="CT95" s="289"/>
      <c r="CU95" s="289"/>
      <c r="CV95" s="289"/>
      <c r="CW95" s="289"/>
      <c r="CX95" s="289"/>
      <c r="CY95" s="289"/>
      <c r="CZ95" s="289"/>
      <c r="DA95" s="289"/>
      <c r="DB95" s="289"/>
      <c r="DC95" s="289"/>
      <c r="DD95" s="289"/>
      <c r="DE95" s="289"/>
      <c r="DF95" s="289"/>
      <c r="DG95" s="289"/>
      <c r="DH95" s="289"/>
      <c r="DI95" s="289"/>
      <c r="DJ95" s="289"/>
      <c r="DK95" s="289"/>
      <c r="DL95" s="289"/>
      <c r="DM95" s="289"/>
      <c r="DN95" s="289"/>
      <c r="DO95" s="289"/>
      <c r="DP95" s="289"/>
      <c r="DQ95" s="289"/>
      <c r="DR95" s="289"/>
      <c r="DS95" s="289"/>
      <c r="DT95" s="289"/>
      <c r="DU95" s="289"/>
      <c r="DV95" s="289"/>
      <c r="DW95" s="289"/>
      <c r="DX95" s="289"/>
      <c r="DY95" s="289"/>
      <c r="DZ95" s="289"/>
      <c r="EA95" s="289"/>
      <c r="EB95" s="289"/>
      <c r="EC95" s="289"/>
      <c r="ED95" s="289"/>
      <c r="EE95" s="289"/>
      <c r="EF95" s="289"/>
      <c r="EG95" s="289"/>
      <c r="EH95" s="289"/>
      <c r="EI95" s="289"/>
    </row>
    <row r="96" spans="1:139" ht="15" customHeight="1" thickBot="1" x14ac:dyDescent="0.35">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89"/>
      <c r="BB96" s="289"/>
      <c r="BC96" s="289"/>
      <c r="BD96" s="289"/>
      <c r="BE96" s="289"/>
      <c r="BF96" s="289"/>
      <c r="BG96" s="289"/>
      <c r="BH96" s="289"/>
      <c r="BI96" s="289"/>
      <c r="BJ96" s="289"/>
      <c r="BK96" s="289"/>
      <c r="BL96" s="289"/>
      <c r="BM96" s="289"/>
      <c r="BN96" s="289"/>
      <c r="BO96" s="289"/>
      <c r="BP96" s="289"/>
      <c r="BQ96" s="289"/>
      <c r="BR96" s="289"/>
      <c r="BS96" s="289"/>
      <c r="BT96" s="289"/>
      <c r="BU96" s="289"/>
      <c r="BV96" s="289"/>
      <c r="BW96" s="289"/>
      <c r="BX96" s="289"/>
      <c r="BY96" s="289"/>
      <c r="BZ96" s="289"/>
      <c r="CA96" s="289"/>
      <c r="CB96" s="289"/>
      <c r="CC96" s="289"/>
      <c r="CD96" s="289"/>
      <c r="CE96" s="289"/>
      <c r="CF96" s="289"/>
      <c r="CG96" s="289"/>
      <c r="CH96" s="289"/>
      <c r="CI96" s="289"/>
      <c r="CJ96" s="289"/>
      <c r="CK96" s="289"/>
      <c r="CL96" s="289"/>
      <c r="CM96" s="289"/>
      <c r="CN96" s="289"/>
      <c r="CO96" s="289"/>
      <c r="CP96" s="289"/>
      <c r="CQ96" s="289"/>
      <c r="CR96" s="289"/>
      <c r="CS96" s="289"/>
      <c r="CT96" s="289"/>
      <c r="CU96" s="289"/>
      <c r="CV96" s="289"/>
      <c r="CW96" s="289"/>
      <c r="CX96" s="289"/>
      <c r="CY96" s="289"/>
      <c r="CZ96" s="289"/>
      <c r="DA96" s="289"/>
      <c r="DB96" s="289"/>
      <c r="DC96" s="289"/>
      <c r="DD96" s="289"/>
      <c r="DE96" s="289"/>
      <c r="DF96" s="289"/>
      <c r="DG96" s="289"/>
      <c r="DH96" s="289"/>
      <c r="DI96" s="289"/>
      <c r="DJ96" s="289"/>
      <c r="DK96" s="289"/>
      <c r="DL96" s="289"/>
      <c r="DM96" s="289"/>
      <c r="DN96" s="289"/>
      <c r="DO96" s="289"/>
      <c r="DP96" s="289"/>
      <c r="DQ96" s="289"/>
      <c r="DR96" s="289"/>
      <c r="DS96" s="289"/>
      <c r="DT96" s="289"/>
      <c r="DU96" s="289"/>
      <c r="DV96" s="289"/>
      <c r="DW96" s="289"/>
      <c r="DX96" s="289"/>
      <c r="DY96" s="289"/>
      <c r="DZ96" s="289"/>
      <c r="EA96" s="289"/>
      <c r="EB96" s="289"/>
      <c r="EC96" s="289"/>
      <c r="ED96" s="289"/>
      <c r="EE96" s="289"/>
      <c r="EF96" s="289"/>
      <c r="EG96" s="289"/>
      <c r="EH96" s="289"/>
      <c r="EI96" s="289"/>
    </row>
    <row r="97" spans="1:139" ht="21" customHeight="1" x14ac:dyDescent="0.3">
      <c r="A97" s="289"/>
      <c r="B97" s="289"/>
      <c r="C97" s="289"/>
      <c r="D97" s="926" t="s">
        <v>876</v>
      </c>
      <c r="E97" s="926"/>
      <c r="F97" s="926"/>
      <c r="G97" s="926"/>
      <c r="H97" s="926"/>
      <c r="I97" s="926"/>
      <c r="J97" s="926"/>
      <c r="K97" s="926"/>
      <c r="L97" s="926"/>
      <c r="M97" s="926"/>
      <c r="N97" s="926"/>
      <c r="O97" s="926"/>
      <c r="P97" s="926"/>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89"/>
      <c r="BB97" s="289"/>
      <c r="BC97" s="289"/>
      <c r="BD97" s="289"/>
      <c r="BE97" s="289"/>
      <c r="BF97" s="289"/>
      <c r="BG97" s="289"/>
      <c r="BH97" s="289"/>
      <c r="BI97" s="289"/>
      <c r="BJ97" s="289"/>
      <c r="BK97" s="289"/>
      <c r="BL97" s="289"/>
      <c r="BM97" s="289"/>
      <c r="BN97" s="289"/>
      <c r="BO97" s="289"/>
      <c r="BP97" s="289"/>
      <c r="BQ97" s="289"/>
      <c r="BR97" s="289"/>
      <c r="BS97" s="289"/>
      <c r="BT97" s="289"/>
      <c r="BU97" s="289"/>
      <c r="BV97" s="289"/>
      <c r="BW97" s="289"/>
      <c r="BX97" s="289"/>
      <c r="BY97" s="289"/>
      <c r="BZ97" s="289"/>
      <c r="CA97" s="289"/>
      <c r="CB97" s="289"/>
      <c r="CC97" s="289"/>
      <c r="CD97" s="289"/>
      <c r="CE97" s="289"/>
      <c r="CF97" s="289"/>
      <c r="CG97" s="289"/>
      <c r="CH97" s="289"/>
      <c r="CI97" s="289"/>
      <c r="CJ97" s="289"/>
      <c r="CK97" s="289"/>
      <c r="CL97" s="289"/>
      <c r="CM97" s="289"/>
      <c r="CN97" s="289"/>
      <c r="CO97" s="289"/>
      <c r="CP97" s="289"/>
      <c r="CQ97" s="289"/>
      <c r="CR97" s="289"/>
      <c r="CS97" s="289"/>
      <c r="CT97" s="289"/>
      <c r="CU97" s="289"/>
      <c r="CV97" s="289"/>
      <c r="CW97" s="289"/>
      <c r="CX97" s="289"/>
      <c r="CY97" s="289"/>
      <c r="CZ97" s="289"/>
      <c r="DA97" s="289"/>
      <c r="DB97" s="289"/>
      <c r="DC97" s="289"/>
      <c r="DD97" s="289"/>
      <c r="DE97" s="289"/>
      <c r="DF97" s="289"/>
      <c r="DG97" s="289"/>
      <c r="DH97" s="289"/>
      <c r="DI97" s="289"/>
      <c r="DJ97" s="289"/>
      <c r="DK97" s="289"/>
      <c r="DL97" s="289"/>
      <c r="DM97" s="289"/>
      <c r="DN97" s="289"/>
      <c r="DO97" s="289"/>
      <c r="DP97" s="289"/>
      <c r="DQ97" s="289"/>
      <c r="DR97" s="289"/>
      <c r="DS97" s="289"/>
      <c r="DT97" s="289"/>
      <c r="DU97" s="289"/>
      <c r="DV97" s="289"/>
      <c r="DW97" s="289"/>
      <c r="DX97" s="289"/>
      <c r="DY97" s="289"/>
      <c r="DZ97" s="289"/>
      <c r="EA97" s="289"/>
      <c r="EB97" s="289"/>
      <c r="EC97" s="289"/>
      <c r="ED97" s="289"/>
      <c r="EE97" s="289"/>
      <c r="EF97" s="289"/>
      <c r="EG97" s="289"/>
      <c r="EH97" s="289"/>
      <c r="EI97" s="289"/>
    </row>
    <row r="98" spans="1:139" ht="21" customHeight="1" x14ac:dyDescent="0.3">
      <c r="A98" s="289"/>
      <c r="B98" s="289"/>
      <c r="C98" s="289"/>
      <c r="D98" s="956" t="s">
        <v>877</v>
      </c>
      <c r="E98" s="957"/>
      <c r="F98" s="957"/>
      <c r="G98" s="957"/>
      <c r="H98" s="957"/>
      <c r="I98" s="957"/>
      <c r="J98" s="957"/>
      <c r="K98" s="957"/>
      <c r="L98" s="957"/>
      <c r="M98" s="957"/>
      <c r="N98" s="957"/>
      <c r="O98" s="957"/>
      <c r="P98" s="958"/>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89"/>
      <c r="BP98" s="289"/>
      <c r="BQ98" s="289"/>
      <c r="BR98" s="289"/>
      <c r="BS98" s="289"/>
      <c r="BT98" s="289"/>
      <c r="BU98" s="289"/>
      <c r="BV98" s="289"/>
      <c r="BW98" s="289"/>
      <c r="BX98" s="289"/>
      <c r="BY98" s="289"/>
      <c r="BZ98" s="289"/>
      <c r="CA98" s="289"/>
      <c r="CB98" s="289"/>
      <c r="CC98" s="289"/>
      <c r="CD98" s="289"/>
      <c r="CE98" s="289"/>
      <c r="CF98" s="289"/>
      <c r="CG98" s="289"/>
      <c r="CH98" s="289"/>
      <c r="CI98" s="289"/>
      <c r="CJ98" s="289"/>
      <c r="CK98" s="289"/>
      <c r="CL98" s="289"/>
      <c r="CM98" s="289"/>
      <c r="CN98" s="289"/>
      <c r="CO98" s="289"/>
      <c r="CP98" s="289"/>
      <c r="CQ98" s="289"/>
      <c r="CR98" s="289"/>
      <c r="CS98" s="289"/>
      <c r="CT98" s="289"/>
      <c r="CU98" s="289"/>
      <c r="CV98" s="289"/>
      <c r="CW98" s="289"/>
      <c r="CX98" s="289"/>
      <c r="CY98" s="289"/>
      <c r="CZ98" s="289"/>
      <c r="DA98" s="289"/>
      <c r="DB98" s="289"/>
      <c r="DC98" s="289"/>
      <c r="DD98" s="289"/>
      <c r="DE98" s="289"/>
      <c r="DF98" s="289"/>
      <c r="DG98" s="289"/>
      <c r="DH98" s="289"/>
      <c r="DI98" s="289"/>
      <c r="DJ98" s="289"/>
      <c r="DK98" s="289"/>
      <c r="DL98" s="289"/>
      <c r="DM98" s="289"/>
      <c r="DN98" s="289"/>
      <c r="DO98" s="289"/>
      <c r="DP98" s="289"/>
      <c r="DQ98" s="289"/>
      <c r="DR98" s="289"/>
      <c r="DS98" s="289"/>
      <c r="DT98" s="289"/>
      <c r="DU98" s="289"/>
      <c r="DV98" s="289"/>
      <c r="DW98" s="289"/>
      <c r="DX98" s="289"/>
      <c r="DY98" s="289"/>
      <c r="DZ98" s="289"/>
      <c r="EA98" s="289"/>
      <c r="EB98" s="289"/>
      <c r="EC98" s="289"/>
      <c r="ED98" s="289"/>
      <c r="EE98" s="289"/>
      <c r="EF98" s="289"/>
      <c r="EG98" s="289"/>
      <c r="EH98" s="289"/>
      <c r="EI98" s="289"/>
    </row>
    <row r="99" spans="1:139" ht="29.4" customHeight="1" x14ac:dyDescent="0.3">
      <c r="A99" s="289"/>
      <c r="B99" s="289"/>
      <c r="C99" s="289"/>
      <c r="D99" s="956" t="s">
        <v>878</v>
      </c>
      <c r="E99" s="957"/>
      <c r="F99" s="957"/>
      <c r="G99" s="957"/>
      <c r="H99" s="957"/>
      <c r="I99" s="957"/>
      <c r="J99" s="957"/>
      <c r="K99" s="957"/>
      <c r="L99" s="957"/>
      <c r="M99" s="957"/>
      <c r="N99" s="957"/>
      <c r="O99" s="957"/>
      <c r="P99" s="958"/>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289"/>
      <c r="BH99" s="289"/>
      <c r="BI99" s="289"/>
      <c r="BJ99" s="289"/>
      <c r="BK99" s="289"/>
      <c r="BL99" s="289"/>
      <c r="BM99" s="289"/>
      <c r="BN99" s="289"/>
      <c r="BO99" s="289"/>
      <c r="BP99" s="289"/>
      <c r="BQ99" s="289"/>
      <c r="BR99" s="289"/>
      <c r="BS99" s="289"/>
      <c r="BT99" s="289"/>
      <c r="BU99" s="289"/>
      <c r="BV99" s="289"/>
      <c r="BW99" s="289"/>
      <c r="BX99" s="289"/>
      <c r="BY99" s="289"/>
      <c r="BZ99" s="289"/>
      <c r="CA99" s="289"/>
      <c r="CB99" s="289"/>
      <c r="CC99" s="289"/>
      <c r="CD99" s="289"/>
      <c r="CE99" s="289"/>
      <c r="CF99" s="289"/>
      <c r="CG99" s="289"/>
      <c r="CH99" s="289"/>
      <c r="CI99" s="289"/>
      <c r="CJ99" s="289"/>
      <c r="CK99" s="289"/>
      <c r="CL99" s="289"/>
      <c r="CM99" s="289"/>
      <c r="CN99" s="289"/>
      <c r="CO99" s="289"/>
      <c r="CP99" s="289"/>
      <c r="CQ99" s="289"/>
      <c r="CR99" s="289"/>
      <c r="CS99" s="289"/>
      <c r="CT99" s="289"/>
      <c r="CU99" s="289"/>
      <c r="CV99" s="289"/>
      <c r="CW99" s="289"/>
      <c r="CX99" s="289"/>
      <c r="CY99" s="289"/>
      <c r="CZ99" s="289"/>
      <c r="DA99" s="289"/>
      <c r="DB99" s="289"/>
      <c r="DC99" s="289"/>
      <c r="DD99" s="289"/>
      <c r="DE99" s="289"/>
      <c r="DF99" s="289"/>
      <c r="DG99" s="289"/>
      <c r="DH99" s="289"/>
      <c r="DI99" s="289"/>
      <c r="DJ99" s="289"/>
      <c r="DK99" s="289"/>
      <c r="DL99" s="289"/>
      <c r="DM99" s="289"/>
      <c r="DN99" s="289"/>
      <c r="DO99" s="289"/>
      <c r="DP99" s="289"/>
      <c r="DQ99" s="289"/>
      <c r="DR99" s="289"/>
      <c r="DS99" s="289"/>
      <c r="DT99" s="289"/>
      <c r="DU99" s="289"/>
      <c r="DV99" s="289"/>
      <c r="DW99" s="289"/>
      <c r="DX99" s="289"/>
      <c r="DY99" s="289"/>
      <c r="DZ99" s="289"/>
      <c r="EA99" s="289"/>
      <c r="EB99" s="289"/>
      <c r="EC99" s="289"/>
      <c r="ED99" s="289"/>
      <c r="EE99" s="289"/>
      <c r="EF99" s="289"/>
      <c r="EG99" s="289"/>
      <c r="EH99" s="289"/>
      <c r="EI99" s="289"/>
    </row>
    <row r="100" spans="1:139" ht="33.6" customHeight="1" x14ac:dyDescent="0.3">
      <c r="A100" s="289"/>
      <c r="B100" s="289"/>
      <c r="C100" s="289"/>
      <c r="D100" s="939" t="s">
        <v>879</v>
      </c>
      <c r="E100" s="940"/>
      <c r="F100" s="940"/>
      <c r="G100" s="940"/>
      <c r="H100" s="940"/>
      <c r="I100" s="940"/>
      <c r="J100" s="940"/>
      <c r="K100" s="940"/>
      <c r="L100" s="940"/>
      <c r="M100" s="940"/>
      <c r="N100" s="940"/>
      <c r="O100" s="940"/>
      <c r="P100" s="941"/>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89"/>
      <c r="AZ100" s="289"/>
      <c r="BA100" s="289"/>
      <c r="BB100" s="289"/>
      <c r="BC100" s="289"/>
      <c r="BD100" s="289"/>
      <c r="BE100" s="289"/>
      <c r="BF100" s="289"/>
      <c r="BG100" s="289"/>
      <c r="BH100" s="289"/>
      <c r="BI100" s="289"/>
      <c r="BJ100" s="289"/>
      <c r="BK100" s="289"/>
      <c r="BL100" s="289"/>
      <c r="BM100" s="289"/>
      <c r="BN100" s="289"/>
      <c r="BO100" s="289"/>
      <c r="BP100" s="289"/>
      <c r="BQ100" s="289"/>
      <c r="BR100" s="289"/>
      <c r="BS100" s="289"/>
      <c r="BT100" s="289"/>
      <c r="BU100" s="289"/>
      <c r="BV100" s="289"/>
      <c r="BW100" s="289"/>
      <c r="BX100" s="289"/>
      <c r="BY100" s="289"/>
      <c r="BZ100" s="289"/>
      <c r="CA100" s="289"/>
      <c r="CB100" s="289"/>
      <c r="CC100" s="289"/>
      <c r="CD100" s="289"/>
      <c r="CE100" s="289"/>
      <c r="CF100" s="289"/>
      <c r="CG100" s="289"/>
      <c r="CH100" s="289"/>
      <c r="CI100" s="289"/>
      <c r="CJ100" s="289"/>
      <c r="CK100" s="289"/>
      <c r="CL100" s="289"/>
      <c r="CM100" s="289"/>
      <c r="CN100" s="289"/>
      <c r="CO100" s="289"/>
      <c r="CP100" s="289"/>
      <c r="CQ100" s="289"/>
      <c r="CR100" s="289"/>
      <c r="CS100" s="289"/>
      <c r="CT100" s="289"/>
      <c r="CU100" s="289"/>
      <c r="CV100" s="289"/>
      <c r="CW100" s="289"/>
      <c r="CX100" s="289"/>
      <c r="CY100" s="289"/>
      <c r="CZ100" s="289"/>
      <c r="DA100" s="289"/>
      <c r="DB100" s="289"/>
      <c r="DC100" s="289"/>
      <c r="DD100" s="289"/>
      <c r="DE100" s="289"/>
      <c r="DF100" s="289"/>
      <c r="DG100" s="289"/>
      <c r="DH100" s="289"/>
      <c r="DI100" s="289"/>
      <c r="DJ100" s="289"/>
      <c r="DK100" s="289"/>
      <c r="DL100" s="289"/>
      <c r="DM100" s="289"/>
      <c r="DN100" s="289"/>
      <c r="DO100" s="289"/>
      <c r="DP100" s="289"/>
      <c r="DQ100" s="289"/>
      <c r="DR100" s="289"/>
      <c r="DS100" s="289"/>
      <c r="DT100" s="289"/>
      <c r="DU100" s="289"/>
      <c r="DV100" s="289"/>
      <c r="DW100" s="289"/>
      <c r="DX100" s="289"/>
      <c r="DY100" s="289"/>
      <c r="DZ100" s="289"/>
      <c r="EA100" s="289"/>
      <c r="EB100" s="289"/>
      <c r="EC100" s="289"/>
      <c r="ED100" s="289"/>
      <c r="EE100" s="289"/>
      <c r="EF100" s="289"/>
      <c r="EG100" s="289"/>
      <c r="EH100" s="289"/>
      <c r="EI100" s="289"/>
    </row>
    <row r="101" spans="1:139" ht="15" customHeight="1" x14ac:dyDescent="0.3">
      <c r="A101" s="289"/>
      <c r="B101" s="289"/>
      <c r="C101" s="289"/>
      <c r="D101" s="998" t="s">
        <v>365</v>
      </c>
      <c r="E101" s="999"/>
      <c r="F101" s="999"/>
      <c r="G101" s="999"/>
      <c r="H101" s="999"/>
      <c r="I101" s="999"/>
      <c r="J101" s="999"/>
      <c r="K101" s="999"/>
      <c r="L101" s="999"/>
      <c r="M101" s="999"/>
      <c r="N101" s="999"/>
      <c r="O101" s="999"/>
      <c r="P101" s="1000"/>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S101" s="289"/>
      <c r="CT101" s="289"/>
      <c r="CU101" s="289"/>
      <c r="CV101" s="289"/>
      <c r="CW101" s="289"/>
      <c r="CX101" s="289"/>
      <c r="CY101" s="289"/>
      <c r="CZ101" s="289"/>
      <c r="DA101" s="289"/>
      <c r="DB101" s="289"/>
      <c r="DC101" s="289"/>
      <c r="DD101" s="289"/>
      <c r="DE101" s="289"/>
      <c r="DF101" s="289"/>
      <c r="DG101" s="289"/>
      <c r="DH101" s="289"/>
      <c r="DI101" s="289"/>
      <c r="DJ101" s="289"/>
      <c r="DK101" s="289"/>
      <c r="DL101" s="289"/>
      <c r="DM101" s="289"/>
      <c r="DN101" s="289"/>
      <c r="DO101" s="289"/>
      <c r="DP101" s="289"/>
      <c r="DQ101" s="289"/>
      <c r="DR101" s="289"/>
      <c r="DS101" s="289"/>
      <c r="DT101" s="289"/>
      <c r="DU101" s="289"/>
      <c r="DV101" s="289"/>
      <c r="DW101" s="289"/>
      <c r="DX101" s="289"/>
      <c r="DY101" s="289"/>
      <c r="DZ101" s="289"/>
      <c r="EA101" s="289"/>
      <c r="EB101" s="289"/>
      <c r="EC101" s="289"/>
      <c r="ED101" s="289"/>
      <c r="EE101" s="289"/>
      <c r="EF101" s="289"/>
      <c r="EG101" s="289"/>
      <c r="EH101" s="289"/>
      <c r="EI101" s="289"/>
    </row>
    <row r="102" spans="1:139" ht="16.5" customHeight="1" thickBot="1" x14ac:dyDescent="0.35">
      <c r="A102" s="289"/>
      <c r="B102" s="289"/>
      <c r="C102" s="289"/>
      <c r="D102" s="71"/>
      <c r="E102" s="72"/>
      <c r="F102" s="72"/>
      <c r="G102" s="72"/>
      <c r="H102" s="72"/>
      <c r="I102" s="72"/>
      <c r="J102" s="72"/>
      <c r="K102" s="72"/>
      <c r="L102" s="72"/>
      <c r="M102" s="72"/>
      <c r="N102" s="72"/>
      <c r="O102" s="72"/>
      <c r="P102" s="73"/>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89"/>
      <c r="BG102" s="289"/>
      <c r="BH102" s="289"/>
      <c r="BI102" s="289"/>
      <c r="BJ102" s="289"/>
      <c r="BK102" s="289"/>
      <c r="BL102" s="289"/>
      <c r="BM102" s="289"/>
      <c r="BN102" s="289"/>
      <c r="BO102" s="289"/>
      <c r="BP102" s="289"/>
      <c r="BQ102" s="289"/>
      <c r="BR102" s="289"/>
      <c r="BS102" s="289"/>
      <c r="BT102" s="289"/>
      <c r="BU102" s="289"/>
      <c r="BV102" s="289"/>
      <c r="BW102" s="289"/>
      <c r="BX102" s="289"/>
      <c r="BY102" s="289"/>
      <c r="BZ102" s="289"/>
      <c r="CA102" s="289"/>
      <c r="CB102" s="289"/>
      <c r="CC102" s="289"/>
      <c r="CD102" s="289"/>
      <c r="CE102" s="289"/>
      <c r="CF102" s="289"/>
      <c r="CG102" s="289"/>
      <c r="CH102" s="289"/>
      <c r="CI102" s="289"/>
      <c r="CJ102" s="289"/>
      <c r="CK102" s="289"/>
      <c r="CL102" s="289"/>
      <c r="CM102" s="289"/>
      <c r="CN102" s="289"/>
      <c r="CO102" s="289"/>
      <c r="CP102" s="289"/>
      <c r="CQ102" s="289"/>
      <c r="CR102" s="289"/>
      <c r="CS102" s="289"/>
      <c r="CT102" s="289"/>
      <c r="CU102" s="289"/>
      <c r="CV102" s="289"/>
      <c r="CW102" s="289"/>
      <c r="CX102" s="289"/>
      <c r="CY102" s="289"/>
      <c r="CZ102" s="289"/>
      <c r="DA102" s="289"/>
      <c r="DB102" s="289"/>
      <c r="DC102" s="289"/>
      <c r="DD102" s="289"/>
      <c r="DE102" s="289"/>
      <c r="DF102" s="289"/>
      <c r="DG102" s="289"/>
      <c r="DH102" s="289"/>
      <c r="DI102" s="289"/>
      <c r="DJ102" s="289"/>
      <c r="DK102" s="289"/>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c r="EF102" s="289"/>
      <c r="EG102" s="289"/>
      <c r="EH102" s="289"/>
      <c r="EI102" s="289"/>
    </row>
    <row r="103" spans="1:139" ht="25.8" customHeight="1" thickBot="1" x14ac:dyDescent="0.35">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89"/>
      <c r="BF103" s="289"/>
      <c r="BG103" s="289"/>
      <c r="BH103" s="289"/>
      <c r="BI103" s="289"/>
      <c r="BJ103" s="289"/>
      <c r="BK103" s="289"/>
      <c r="BL103" s="289"/>
      <c r="BM103" s="289"/>
      <c r="BN103" s="289"/>
      <c r="BO103" s="289"/>
      <c r="BP103" s="289"/>
      <c r="BQ103" s="289"/>
      <c r="BR103" s="289"/>
      <c r="BS103" s="289"/>
      <c r="BT103" s="289"/>
      <c r="BU103" s="289"/>
      <c r="BV103" s="289"/>
      <c r="BW103" s="289"/>
      <c r="BX103" s="289"/>
      <c r="BY103" s="289"/>
      <c r="BZ103" s="289"/>
      <c r="CA103" s="289"/>
      <c r="CB103" s="289"/>
      <c r="CC103" s="289"/>
      <c r="CD103" s="289"/>
      <c r="CE103" s="289"/>
      <c r="CF103" s="289"/>
      <c r="CG103" s="289"/>
      <c r="CH103" s="289"/>
      <c r="CI103" s="289"/>
      <c r="CJ103" s="289"/>
      <c r="CK103" s="289"/>
      <c r="CL103" s="289"/>
      <c r="CM103" s="289"/>
      <c r="CN103" s="289"/>
      <c r="CO103" s="289"/>
      <c r="CP103" s="289"/>
      <c r="CQ103" s="289"/>
      <c r="CR103" s="289"/>
      <c r="CS103" s="289"/>
      <c r="CT103" s="289"/>
      <c r="CU103" s="289"/>
      <c r="CV103" s="289"/>
      <c r="CW103" s="289"/>
      <c r="CX103" s="289"/>
      <c r="CY103" s="289"/>
      <c r="CZ103" s="289"/>
      <c r="DA103" s="289"/>
      <c r="DB103" s="289"/>
      <c r="DC103" s="289"/>
      <c r="DD103" s="289"/>
      <c r="DE103" s="289"/>
      <c r="DF103" s="289"/>
      <c r="DG103" s="289"/>
      <c r="DH103" s="289"/>
      <c r="DI103" s="289"/>
      <c r="DJ103" s="289"/>
      <c r="DK103" s="289"/>
      <c r="DL103" s="289"/>
      <c r="DM103" s="289"/>
      <c r="DN103" s="289"/>
      <c r="DO103" s="289"/>
      <c r="DP103" s="289"/>
      <c r="DQ103" s="289"/>
      <c r="DR103" s="289"/>
      <c r="DS103" s="289"/>
      <c r="DT103" s="289"/>
      <c r="DU103" s="289"/>
      <c r="DV103" s="289"/>
      <c r="DW103" s="289"/>
      <c r="DX103" s="289"/>
      <c r="DY103" s="289"/>
      <c r="DZ103" s="289"/>
      <c r="EA103" s="289"/>
      <c r="EB103" s="289"/>
      <c r="EC103" s="289"/>
      <c r="ED103" s="289"/>
      <c r="EE103" s="289"/>
      <c r="EF103" s="289"/>
      <c r="EG103" s="289"/>
      <c r="EH103" s="289"/>
      <c r="EI103" s="289"/>
    </row>
    <row r="104" spans="1:139" ht="15" customHeight="1" x14ac:dyDescent="0.3">
      <c r="A104" s="289"/>
      <c r="B104" s="289"/>
      <c r="C104" s="289"/>
      <c r="D104" s="926" t="s">
        <v>881</v>
      </c>
      <c r="E104" s="926"/>
      <c r="F104" s="926"/>
      <c r="G104" s="926"/>
      <c r="H104" s="926"/>
      <c r="I104" s="926"/>
      <c r="J104" s="926"/>
      <c r="K104" s="926"/>
      <c r="L104" s="926"/>
      <c r="M104" s="926"/>
      <c r="N104" s="926"/>
      <c r="O104" s="926"/>
      <c r="P104" s="926"/>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89"/>
      <c r="BJ104" s="289"/>
      <c r="BK104" s="289"/>
      <c r="BL104" s="289"/>
      <c r="BM104" s="289"/>
      <c r="BN104" s="289"/>
      <c r="BO104" s="289"/>
      <c r="BP104" s="289"/>
      <c r="BQ104" s="289"/>
      <c r="BR104" s="289"/>
      <c r="BS104" s="289"/>
      <c r="BT104" s="289"/>
      <c r="BU104" s="289"/>
      <c r="BV104" s="289"/>
      <c r="BW104" s="289"/>
      <c r="BX104" s="289"/>
      <c r="BY104" s="289"/>
      <c r="BZ104" s="289"/>
      <c r="CA104" s="289"/>
      <c r="CB104" s="289"/>
      <c r="CC104" s="289"/>
      <c r="CD104" s="289"/>
      <c r="CE104" s="289"/>
      <c r="CF104" s="289"/>
      <c r="CG104" s="289"/>
      <c r="CH104" s="289"/>
      <c r="CI104" s="289"/>
      <c r="CJ104" s="289"/>
      <c r="CK104" s="289"/>
      <c r="CL104" s="289"/>
      <c r="CM104" s="289"/>
      <c r="CN104" s="289"/>
      <c r="CO104" s="289"/>
      <c r="CP104" s="289"/>
      <c r="CQ104" s="289"/>
      <c r="CR104" s="289"/>
      <c r="CS104" s="289"/>
      <c r="CT104" s="289"/>
      <c r="CU104" s="289"/>
      <c r="CV104" s="289"/>
      <c r="CW104" s="289"/>
      <c r="CX104" s="289"/>
      <c r="CY104" s="289"/>
      <c r="CZ104" s="289"/>
      <c r="DA104" s="289"/>
      <c r="DB104" s="289"/>
      <c r="DC104" s="289"/>
      <c r="DD104" s="289"/>
      <c r="DE104" s="289"/>
      <c r="DF104" s="289"/>
      <c r="DG104" s="289"/>
      <c r="DH104" s="289"/>
      <c r="DI104" s="289"/>
      <c r="DJ104" s="289"/>
      <c r="DK104" s="289"/>
      <c r="DL104" s="289"/>
      <c r="DM104" s="289"/>
      <c r="DN104" s="289"/>
      <c r="DO104" s="289"/>
      <c r="DP104" s="289"/>
      <c r="DQ104" s="289"/>
      <c r="DR104" s="289"/>
      <c r="DS104" s="289"/>
      <c r="DT104" s="289"/>
      <c r="DU104" s="289"/>
      <c r="DV104" s="289"/>
      <c r="DW104" s="289"/>
      <c r="DX104" s="289"/>
      <c r="DY104" s="289"/>
      <c r="DZ104" s="289"/>
      <c r="EA104" s="289"/>
      <c r="EB104" s="289"/>
      <c r="EC104" s="289"/>
      <c r="ED104" s="289"/>
      <c r="EE104" s="289"/>
      <c r="EF104" s="289"/>
      <c r="EG104" s="289"/>
      <c r="EH104" s="289"/>
      <c r="EI104" s="289"/>
    </row>
    <row r="105" spans="1:139" ht="15" customHeight="1" x14ac:dyDescent="0.3">
      <c r="A105" s="289"/>
      <c r="B105" s="289"/>
      <c r="C105" s="289"/>
      <c r="D105" s="959" t="s">
        <v>906</v>
      </c>
      <c r="E105" s="960"/>
      <c r="F105" s="960"/>
      <c r="G105" s="960"/>
      <c r="H105" s="960"/>
      <c r="I105" s="960"/>
      <c r="J105" s="960"/>
      <c r="K105" s="960"/>
      <c r="L105" s="960"/>
      <c r="M105" s="960"/>
      <c r="N105" s="960"/>
      <c r="O105" s="960"/>
      <c r="P105" s="961"/>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89"/>
      <c r="BJ105" s="289"/>
      <c r="BK105" s="289"/>
      <c r="BL105" s="289"/>
      <c r="BM105" s="289"/>
      <c r="BN105" s="289"/>
      <c r="BO105" s="289"/>
      <c r="BP105" s="289"/>
      <c r="BQ105" s="289"/>
      <c r="BR105" s="289"/>
      <c r="BS105" s="289"/>
      <c r="BT105" s="289"/>
      <c r="BU105" s="289"/>
      <c r="BV105" s="289"/>
      <c r="BW105" s="289"/>
      <c r="BX105" s="289"/>
      <c r="BY105" s="289"/>
      <c r="BZ105" s="289"/>
      <c r="CA105" s="289"/>
      <c r="CB105" s="289"/>
      <c r="CC105" s="289"/>
      <c r="CD105" s="289"/>
      <c r="CE105" s="289"/>
      <c r="CF105" s="289"/>
      <c r="CG105" s="289"/>
      <c r="CH105" s="289"/>
      <c r="CI105" s="289"/>
      <c r="CJ105" s="289"/>
      <c r="CK105" s="289"/>
      <c r="CL105" s="289"/>
      <c r="CM105" s="289"/>
      <c r="CN105" s="289"/>
      <c r="CO105" s="289"/>
      <c r="CP105" s="289"/>
      <c r="CQ105" s="289"/>
      <c r="CR105" s="289"/>
      <c r="CS105" s="289"/>
      <c r="CT105" s="289"/>
      <c r="CU105" s="289"/>
      <c r="CV105" s="289"/>
      <c r="CW105" s="289"/>
      <c r="CX105" s="289"/>
      <c r="CY105" s="289"/>
      <c r="CZ105" s="289"/>
      <c r="DA105" s="289"/>
      <c r="DB105" s="289"/>
      <c r="DC105" s="289"/>
      <c r="DD105" s="289"/>
      <c r="DE105" s="289"/>
      <c r="DF105" s="289"/>
      <c r="DG105" s="289"/>
      <c r="DH105" s="289"/>
      <c r="DI105" s="289"/>
      <c r="DJ105" s="289"/>
      <c r="DK105" s="289"/>
      <c r="DL105" s="289"/>
      <c r="DM105" s="289"/>
      <c r="DN105" s="289"/>
      <c r="DO105" s="289"/>
      <c r="DP105" s="289"/>
      <c r="DQ105" s="289"/>
      <c r="DR105" s="289"/>
      <c r="DS105" s="289"/>
      <c r="DT105" s="289"/>
      <c r="DU105" s="289"/>
      <c r="DV105" s="289"/>
      <c r="DW105" s="289"/>
      <c r="DX105" s="289"/>
      <c r="DY105" s="289"/>
      <c r="DZ105" s="289"/>
      <c r="EA105" s="289"/>
      <c r="EB105" s="289"/>
      <c r="EC105" s="289"/>
      <c r="ED105" s="289"/>
      <c r="EE105" s="289"/>
      <c r="EF105" s="289"/>
      <c r="EG105" s="289"/>
      <c r="EH105" s="289"/>
      <c r="EI105" s="289"/>
    </row>
    <row r="106" spans="1:139" ht="15" customHeight="1" x14ac:dyDescent="0.3">
      <c r="A106" s="289"/>
      <c r="B106" s="289"/>
      <c r="C106" s="289"/>
      <c r="D106" s="956" t="s">
        <v>907</v>
      </c>
      <c r="E106" s="957"/>
      <c r="F106" s="957"/>
      <c r="G106" s="957"/>
      <c r="H106" s="957"/>
      <c r="I106" s="957"/>
      <c r="J106" s="957"/>
      <c r="K106" s="957"/>
      <c r="L106" s="957"/>
      <c r="M106" s="957"/>
      <c r="N106" s="957"/>
      <c r="O106" s="957"/>
      <c r="P106" s="958"/>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89"/>
      <c r="BT106" s="289"/>
      <c r="BU106" s="289"/>
      <c r="BV106" s="289"/>
      <c r="BW106" s="289"/>
      <c r="BX106" s="289"/>
      <c r="BY106" s="289"/>
      <c r="BZ106" s="289"/>
      <c r="CA106" s="289"/>
      <c r="CB106" s="289"/>
      <c r="CC106" s="289"/>
      <c r="CD106" s="289"/>
      <c r="CE106" s="289"/>
      <c r="CF106" s="289"/>
      <c r="CG106" s="289"/>
      <c r="CH106" s="289"/>
      <c r="CI106" s="289"/>
      <c r="CJ106" s="289"/>
      <c r="CK106" s="289"/>
      <c r="CL106" s="289"/>
      <c r="CM106" s="289"/>
      <c r="CN106" s="289"/>
      <c r="CO106" s="289"/>
      <c r="CP106" s="289"/>
      <c r="CQ106" s="289"/>
      <c r="CR106" s="289"/>
      <c r="CS106" s="289"/>
      <c r="CT106" s="289"/>
      <c r="CU106" s="289"/>
      <c r="CV106" s="289"/>
      <c r="CW106" s="289"/>
      <c r="CX106" s="289"/>
      <c r="CY106" s="289"/>
      <c r="CZ106" s="289"/>
      <c r="DA106" s="289"/>
      <c r="DB106" s="289"/>
      <c r="DC106" s="289"/>
      <c r="DD106" s="289"/>
      <c r="DE106" s="289"/>
      <c r="DF106" s="289"/>
      <c r="DG106" s="289"/>
      <c r="DH106" s="289"/>
      <c r="DI106" s="289"/>
      <c r="DJ106" s="289"/>
      <c r="DK106" s="289"/>
      <c r="DL106" s="289"/>
      <c r="DM106" s="289"/>
      <c r="DN106" s="289"/>
      <c r="DO106" s="289"/>
      <c r="DP106" s="289"/>
      <c r="DQ106" s="289"/>
      <c r="DR106" s="289"/>
      <c r="DS106" s="289"/>
      <c r="DT106" s="289"/>
      <c r="DU106" s="289"/>
      <c r="DV106" s="289"/>
      <c r="DW106" s="289"/>
      <c r="DX106" s="289"/>
      <c r="DY106" s="289"/>
      <c r="DZ106" s="289"/>
      <c r="EA106" s="289"/>
      <c r="EB106" s="289"/>
      <c r="EC106" s="289"/>
      <c r="ED106" s="289"/>
      <c r="EE106" s="289"/>
      <c r="EF106" s="289"/>
      <c r="EG106" s="289"/>
      <c r="EH106" s="289"/>
      <c r="EI106" s="289"/>
    </row>
    <row r="107" spans="1:139" ht="15" customHeight="1" x14ac:dyDescent="0.3">
      <c r="A107" s="289"/>
      <c r="B107" s="289"/>
      <c r="C107" s="289"/>
      <c r="D107" s="956" t="s">
        <v>908</v>
      </c>
      <c r="E107" s="957"/>
      <c r="F107" s="957"/>
      <c r="G107" s="957"/>
      <c r="H107" s="957"/>
      <c r="I107" s="957"/>
      <c r="J107" s="957"/>
      <c r="K107" s="957"/>
      <c r="L107" s="957"/>
      <c r="M107" s="957"/>
      <c r="N107" s="957"/>
      <c r="O107" s="957"/>
      <c r="P107" s="958"/>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c r="EA107" s="289"/>
      <c r="EB107" s="289"/>
      <c r="EC107" s="289"/>
      <c r="ED107" s="289"/>
      <c r="EE107" s="289"/>
      <c r="EF107" s="289"/>
      <c r="EG107" s="289"/>
      <c r="EH107" s="289"/>
      <c r="EI107" s="289"/>
    </row>
    <row r="108" spans="1:139" ht="15" customHeight="1" x14ac:dyDescent="0.3">
      <c r="A108" s="289"/>
      <c r="B108" s="289"/>
      <c r="C108" s="289"/>
      <c r="D108" s="956" t="s">
        <v>911</v>
      </c>
      <c r="E108" s="957"/>
      <c r="F108" s="957"/>
      <c r="G108" s="957"/>
      <c r="H108" s="957"/>
      <c r="I108" s="957"/>
      <c r="J108" s="957"/>
      <c r="K108" s="957"/>
      <c r="L108" s="957"/>
      <c r="M108" s="957"/>
      <c r="N108" s="957"/>
      <c r="O108" s="957"/>
      <c r="P108" s="958"/>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289"/>
      <c r="BP108" s="289"/>
      <c r="BQ108" s="289"/>
      <c r="BR108" s="289"/>
      <c r="BS108" s="289"/>
      <c r="BT108" s="289"/>
      <c r="BU108" s="289"/>
      <c r="BV108" s="289"/>
      <c r="BW108" s="289"/>
      <c r="BX108" s="289"/>
      <c r="BY108" s="289"/>
      <c r="BZ108" s="289"/>
      <c r="CA108" s="289"/>
      <c r="CB108" s="289"/>
      <c r="CC108" s="289"/>
      <c r="CD108" s="289"/>
      <c r="CE108" s="289"/>
      <c r="CF108" s="289"/>
      <c r="CG108" s="289"/>
      <c r="CH108" s="289"/>
      <c r="CI108" s="289"/>
      <c r="CJ108" s="289"/>
      <c r="CK108" s="289"/>
      <c r="CL108" s="289"/>
      <c r="CM108" s="289"/>
      <c r="CN108" s="289"/>
      <c r="CO108" s="289"/>
      <c r="CP108" s="289"/>
      <c r="CQ108" s="289"/>
      <c r="CR108" s="289"/>
      <c r="CS108" s="289"/>
      <c r="CT108" s="289"/>
      <c r="CU108" s="289"/>
      <c r="CV108" s="289"/>
      <c r="CW108" s="289"/>
      <c r="CX108" s="289"/>
      <c r="CY108" s="289"/>
      <c r="CZ108" s="289"/>
      <c r="DA108" s="289"/>
      <c r="DB108" s="289"/>
      <c r="DC108" s="289"/>
      <c r="DD108" s="289"/>
      <c r="DE108" s="289"/>
      <c r="DF108" s="289"/>
      <c r="DG108" s="289"/>
      <c r="DH108" s="289"/>
      <c r="DI108" s="289"/>
      <c r="DJ108" s="289"/>
      <c r="DK108" s="289"/>
      <c r="DL108" s="289"/>
      <c r="DM108" s="289"/>
      <c r="DN108" s="289"/>
      <c r="DO108" s="289"/>
      <c r="DP108" s="289"/>
      <c r="DQ108" s="289"/>
      <c r="DR108" s="289"/>
      <c r="DS108" s="289"/>
      <c r="DT108" s="289"/>
      <c r="DU108" s="289"/>
      <c r="DV108" s="289"/>
      <c r="DW108" s="289"/>
      <c r="DX108" s="289"/>
      <c r="DY108" s="289"/>
      <c r="DZ108" s="289"/>
      <c r="EA108" s="289"/>
      <c r="EB108" s="289"/>
      <c r="EC108" s="289"/>
      <c r="ED108" s="289"/>
      <c r="EE108" s="289"/>
      <c r="EF108" s="289"/>
      <c r="EG108" s="289"/>
      <c r="EH108" s="289"/>
      <c r="EI108" s="289"/>
    </row>
    <row r="109" spans="1:139" ht="15" customHeight="1" x14ac:dyDescent="0.3">
      <c r="A109" s="289"/>
      <c r="B109" s="289"/>
      <c r="C109" s="289"/>
      <c r="D109" s="956" t="s">
        <v>912</v>
      </c>
      <c r="E109" s="957"/>
      <c r="F109" s="957"/>
      <c r="G109" s="957"/>
      <c r="H109" s="957"/>
      <c r="I109" s="957"/>
      <c r="J109" s="957"/>
      <c r="K109" s="957"/>
      <c r="L109" s="957"/>
      <c r="M109" s="957"/>
      <c r="N109" s="957"/>
      <c r="O109" s="957"/>
      <c r="P109" s="958"/>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9"/>
      <c r="BT109" s="289"/>
      <c r="BU109" s="289"/>
      <c r="BV109" s="289"/>
      <c r="BW109" s="289"/>
      <c r="BX109" s="289"/>
      <c r="BY109" s="289"/>
      <c r="BZ109" s="289"/>
      <c r="CA109" s="289"/>
      <c r="CB109" s="289"/>
      <c r="CC109" s="289"/>
      <c r="CD109" s="289"/>
      <c r="CE109" s="289"/>
      <c r="CF109" s="289"/>
      <c r="CG109" s="289"/>
      <c r="CH109" s="289"/>
      <c r="CI109" s="289"/>
      <c r="CJ109" s="289"/>
      <c r="CK109" s="289"/>
      <c r="CL109" s="289"/>
      <c r="CM109" s="289"/>
      <c r="CN109" s="289"/>
      <c r="CO109" s="289"/>
      <c r="CP109" s="289"/>
      <c r="CQ109" s="289"/>
      <c r="CR109" s="289"/>
      <c r="CS109" s="289"/>
      <c r="CT109" s="289"/>
      <c r="CU109" s="289"/>
      <c r="CV109" s="289"/>
      <c r="CW109" s="289"/>
      <c r="CX109" s="289"/>
      <c r="CY109" s="289"/>
      <c r="CZ109" s="289"/>
      <c r="DA109" s="289"/>
      <c r="DB109" s="289"/>
      <c r="DC109" s="289"/>
      <c r="DD109" s="289"/>
      <c r="DE109" s="289"/>
      <c r="DF109" s="289"/>
      <c r="DG109" s="289"/>
      <c r="DH109" s="289"/>
      <c r="DI109" s="289"/>
      <c r="DJ109" s="289"/>
      <c r="DK109" s="289"/>
      <c r="DL109" s="289"/>
      <c r="DM109" s="289"/>
      <c r="DN109" s="289"/>
      <c r="DO109" s="289"/>
      <c r="DP109" s="289"/>
      <c r="DQ109" s="289"/>
      <c r="DR109" s="289"/>
      <c r="DS109" s="289"/>
      <c r="DT109" s="289"/>
      <c r="DU109" s="289"/>
      <c r="DV109" s="289"/>
      <c r="DW109" s="289"/>
      <c r="DX109" s="289"/>
      <c r="DY109" s="289"/>
      <c r="DZ109" s="289"/>
      <c r="EA109" s="289"/>
      <c r="EB109" s="289"/>
      <c r="EC109" s="289"/>
      <c r="ED109" s="289"/>
      <c r="EE109" s="289"/>
      <c r="EF109" s="289"/>
      <c r="EG109" s="289"/>
      <c r="EH109" s="289"/>
      <c r="EI109" s="289"/>
    </row>
    <row r="110" spans="1:139" ht="15" customHeight="1" x14ac:dyDescent="0.3">
      <c r="A110" s="289"/>
      <c r="B110" s="289"/>
      <c r="C110" s="289"/>
      <c r="D110" s="956" t="s">
        <v>913</v>
      </c>
      <c r="E110" s="957"/>
      <c r="F110" s="957"/>
      <c r="G110" s="957"/>
      <c r="H110" s="957"/>
      <c r="I110" s="957"/>
      <c r="J110" s="957"/>
      <c r="K110" s="957"/>
      <c r="L110" s="957"/>
      <c r="M110" s="957"/>
      <c r="N110" s="957"/>
      <c r="O110" s="957"/>
      <c r="P110" s="958"/>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289"/>
      <c r="BM110" s="289"/>
      <c r="BN110" s="289"/>
      <c r="BO110" s="289"/>
      <c r="BP110" s="289"/>
      <c r="BQ110" s="289"/>
      <c r="BR110" s="289"/>
      <c r="BS110" s="289"/>
      <c r="BT110" s="289"/>
      <c r="BU110" s="289"/>
      <c r="BV110" s="289"/>
      <c r="BW110" s="289"/>
      <c r="BX110" s="289"/>
      <c r="BY110" s="289"/>
      <c r="BZ110" s="289"/>
      <c r="CA110" s="289"/>
      <c r="CB110" s="289"/>
      <c r="CC110" s="289"/>
      <c r="CD110" s="289"/>
      <c r="CE110" s="289"/>
      <c r="CF110" s="289"/>
      <c r="CG110" s="289"/>
      <c r="CH110" s="289"/>
      <c r="CI110" s="289"/>
      <c r="CJ110" s="289"/>
      <c r="CK110" s="289"/>
      <c r="CL110" s="289"/>
      <c r="CM110" s="289"/>
      <c r="CN110" s="289"/>
      <c r="CO110" s="289"/>
      <c r="CP110" s="289"/>
      <c r="CQ110" s="289"/>
      <c r="CR110" s="289"/>
      <c r="CS110" s="289"/>
      <c r="CT110" s="289"/>
      <c r="CU110" s="289"/>
      <c r="CV110" s="289"/>
      <c r="CW110" s="289"/>
      <c r="CX110" s="289"/>
      <c r="CY110" s="289"/>
      <c r="CZ110" s="289"/>
      <c r="DA110" s="289"/>
      <c r="DB110" s="289"/>
      <c r="DC110" s="289"/>
      <c r="DD110" s="289"/>
      <c r="DE110" s="289"/>
      <c r="DF110" s="289"/>
      <c r="DG110" s="289"/>
      <c r="DH110" s="289"/>
      <c r="DI110" s="289"/>
      <c r="DJ110" s="289"/>
      <c r="DK110" s="289"/>
      <c r="DL110" s="289"/>
      <c r="DM110" s="289"/>
      <c r="DN110" s="289"/>
      <c r="DO110" s="289"/>
      <c r="DP110" s="289"/>
      <c r="DQ110" s="289"/>
      <c r="DR110" s="289"/>
      <c r="DS110" s="289"/>
      <c r="DT110" s="289"/>
      <c r="DU110" s="289"/>
      <c r="DV110" s="289"/>
      <c r="DW110" s="289"/>
      <c r="DX110" s="289"/>
      <c r="DY110" s="289"/>
      <c r="DZ110" s="289"/>
      <c r="EA110" s="289"/>
      <c r="EB110" s="289"/>
      <c r="EC110" s="289"/>
      <c r="ED110" s="289"/>
      <c r="EE110" s="289"/>
      <c r="EF110" s="289"/>
      <c r="EG110" s="289"/>
      <c r="EH110" s="289"/>
      <c r="EI110" s="289"/>
    </row>
    <row r="111" spans="1:139" ht="15" customHeight="1" x14ac:dyDescent="0.3">
      <c r="A111" s="289"/>
      <c r="B111" s="289"/>
      <c r="C111" s="289"/>
      <c r="D111" s="956" t="s">
        <v>914</v>
      </c>
      <c r="E111" s="957"/>
      <c r="F111" s="957"/>
      <c r="G111" s="957"/>
      <c r="H111" s="957"/>
      <c r="I111" s="957"/>
      <c r="J111" s="957"/>
      <c r="K111" s="957"/>
      <c r="L111" s="957"/>
      <c r="M111" s="957"/>
      <c r="N111" s="957"/>
      <c r="O111" s="957"/>
      <c r="P111" s="958"/>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9"/>
      <c r="BR111" s="289"/>
      <c r="BS111" s="289"/>
      <c r="BT111" s="289"/>
      <c r="BU111" s="289"/>
      <c r="BV111" s="289"/>
      <c r="BW111" s="289"/>
      <c r="BX111" s="289"/>
      <c r="BY111" s="289"/>
      <c r="BZ111" s="289"/>
      <c r="CA111" s="289"/>
      <c r="CB111" s="289"/>
      <c r="CC111" s="289"/>
      <c r="CD111" s="289"/>
      <c r="CE111" s="289"/>
      <c r="CF111" s="289"/>
      <c r="CG111" s="289"/>
      <c r="CH111" s="289"/>
      <c r="CI111" s="289"/>
      <c r="CJ111" s="289"/>
      <c r="CK111" s="289"/>
      <c r="CL111" s="289"/>
      <c r="CM111" s="289"/>
      <c r="CN111" s="289"/>
      <c r="CO111" s="289"/>
      <c r="CP111" s="289"/>
      <c r="CQ111" s="289"/>
      <c r="CR111" s="289"/>
      <c r="CS111" s="289"/>
      <c r="CT111" s="289"/>
      <c r="CU111" s="289"/>
      <c r="CV111" s="289"/>
      <c r="CW111" s="289"/>
      <c r="CX111" s="289"/>
      <c r="CY111" s="289"/>
      <c r="CZ111" s="289"/>
      <c r="DA111" s="289"/>
      <c r="DB111" s="289"/>
      <c r="DC111" s="289"/>
      <c r="DD111" s="289"/>
      <c r="DE111" s="289"/>
      <c r="DF111" s="289"/>
      <c r="DG111" s="289"/>
      <c r="DH111" s="289"/>
      <c r="DI111" s="289"/>
      <c r="DJ111" s="289"/>
      <c r="DK111" s="289"/>
      <c r="DL111" s="289"/>
      <c r="DM111" s="289"/>
      <c r="DN111" s="289"/>
      <c r="DO111" s="289"/>
      <c r="DP111" s="289"/>
      <c r="DQ111" s="289"/>
      <c r="DR111" s="289"/>
      <c r="DS111" s="289"/>
      <c r="DT111" s="289"/>
      <c r="DU111" s="289"/>
      <c r="DV111" s="289"/>
      <c r="DW111" s="289"/>
      <c r="DX111" s="289"/>
      <c r="DY111" s="289"/>
      <c r="DZ111" s="289"/>
      <c r="EA111" s="289"/>
      <c r="EB111" s="289"/>
      <c r="EC111" s="289"/>
      <c r="ED111" s="289"/>
      <c r="EE111" s="289"/>
      <c r="EF111" s="289"/>
      <c r="EG111" s="289"/>
      <c r="EH111" s="289"/>
      <c r="EI111" s="289"/>
    </row>
    <row r="112" spans="1:139" ht="15" customHeight="1" x14ac:dyDescent="0.3">
      <c r="A112" s="289"/>
      <c r="B112" s="289"/>
      <c r="C112" s="289"/>
      <c r="D112" s="959" t="s">
        <v>589</v>
      </c>
      <c r="E112" s="960"/>
      <c r="F112" s="960"/>
      <c r="G112" s="960"/>
      <c r="H112" s="960"/>
      <c r="I112" s="960"/>
      <c r="J112" s="960"/>
      <c r="K112" s="960"/>
      <c r="L112" s="960"/>
      <c r="M112" s="960"/>
      <c r="N112" s="960"/>
      <c r="O112" s="960"/>
      <c r="P112" s="961"/>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9"/>
      <c r="BT112" s="289"/>
      <c r="BU112" s="289"/>
      <c r="BV112" s="289"/>
      <c r="BW112" s="289"/>
      <c r="BX112" s="289"/>
      <c r="BY112" s="289"/>
      <c r="BZ112" s="289"/>
      <c r="CA112" s="289"/>
      <c r="CB112" s="289"/>
      <c r="CC112" s="289"/>
      <c r="CD112" s="289"/>
      <c r="CE112" s="289"/>
      <c r="CF112" s="289"/>
      <c r="CG112" s="289"/>
      <c r="CH112" s="289"/>
      <c r="CI112" s="289"/>
      <c r="CJ112" s="289"/>
      <c r="CK112" s="289"/>
      <c r="CL112" s="289"/>
      <c r="CM112" s="289"/>
      <c r="CN112" s="289"/>
      <c r="CO112" s="289"/>
      <c r="CP112" s="289"/>
      <c r="CQ112" s="289"/>
      <c r="CR112" s="289"/>
      <c r="CS112" s="289"/>
      <c r="CT112" s="289"/>
      <c r="CU112" s="289"/>
      <c r="CV112" s="289"/>
      <c r="CW112" s="289"/>
      <c r="CX112" s="289"/>
      <c r="CY112" s="289"/>
      <c r="CZ112" s="289"/>
      <c r="DA112" s="289"/>
      <c r="DB112" s="289"/>
      <c r="DC112" s="289"/>
      <c r="DD112" s="289"/>
      <c r="DE112" s="289"/>
      <c r="DF112" s="289"/>
      <c r="DG112" s="289"/>
      <c r="DH112" s="289"/>
      <c r="DI112" s="289"/>
      <c r="DJ112" s="289"/>
      <c r="DK112" s="289"/>
      <c r="DL112" s="289"/>
      <c r="DM112" s="289"/>
      <c r="DN112" s="289"/>
      <c r="DO112" s="289"/>
      <c r="DP112" s="289"/>
      <c r="DQ112" s="289"/>
      <c r="DR112" s="289"/>
      <c r="DS112" s="289"/>
      <c r="DT112" s="289"/>
      <c r="DU112" s="289"/>
      <c r="DV112" s="289"/>
      <c r="DW112" s="289"/>
      <c r="DX112" s="289"/>
      <c r="DY112" s="289"/>
      <c r="DZ112" s="289"/>
      <c r="EA112" s="289"/>
      <c r="EB112" s="289"/>
      <c r="EC112" s="289"/>
      <c r="ED112" s="289"/>
      <c r="EE112" s="289"/>
      <c r="EF112" s="289"/>
      <c r="EG112" s="289"/>
      <c r="EH112" s="289"/>
      <c r="EI112" s="289"/>
    </row>
    <row r="113" spans="1:139" ht="15" customHeight="1" x14ac:dyDescent="0.3">
      <c r="A113" s="289"/>
      <c r="B113" s="289"/>
      <c r="C113" s="289"/>
      <c r="D113" s="956" t="s">
        <v>907</v>
      </c>
      <c r="E113" s="957"/>
      <c r="F113" s="957"/>
      <c r="G113" s="957"/>
      <c r="H113" s="957"/>
      <c r="I113" s="957"/>
      <c r="J113" s="957"/>
      <c r="K113" s="957"/>
      <c r="L113" s="957"/>
      <c r="M113" s="957"/>
      <c r="N113" s="957"/>
      <c r="O113" s="957"/>
      <c r="P113" s="958"/>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289"/>
      <c r="BM113" s="289"/>
      <c r="BN113" s="289"/>
      <c r="BO113" s="289"/>
      <c r="BP113" s="289"/>
      <c r="BQ113" s="289"/>
      <c r="BR113" s="289"/>
      <c r="BS113" s="289"/>
      <c r="BT113" s="289"/>
      <c r="BU113" s="289"/>
      <c r="BV113" s="289"/>
      <c r="BW113" s="289"/>
      <c r="BX113" s="289"/>
      <c r="BY113" s="289"/>
      <c r="BZ113" s="289"/>
      <c r="CA113" s="289"/>
      <c r="CB113" s="289"/>
      <c r="CC113" s="289"/>
      <c r="CD113" s="289"/>
      <c r="CE113" s="289"/>
      <c r="CF113" s="289"/>
      <c r="CG113" s="289"/>
      <c r="CH113" s="289"/>
      <c r="CI113" s="289"/>
      <c r="CJ113" s="289"/>
      <c r="CK113" s="289"/>
      <c r="CL113" s="289"/>
      <c r="CM113" s="289"/>
      <c r="CN113" s="289"/>
      <c r="CO113" s="289"/>
      <c r="CP113" s="289"/>
      <c r="CQ113" s="289"/>
      <c r="CR113" s="289"/>
      <c r="CS113" s="289"/>
      <c r="CT113" s="289"/>
      <c r="CU113" s="289"/>
      <c r="CV113" s="289"/>
      <c r="CW113" s="289"/>
      <c r="CX113" s="289"/>
      <c r="CY113" s="289"/>
      <c r="CZ113" s="289"/>
      <c r="DA113" s="289"/>
      <c r="DB113" s="289"/>
      <c r="DC113" s="289"/>
      <c r="DD113" s="289"/>
      <c r="DE113" s="289"/>
      <c r="DF113" s="289"/>
      <c r="DG113" s="289"/>
      <c r="DH113" s="289"/>
      <c r="DI113" s="289"/>
      <c r="DJ113" s="289"/>
      <c r="DK113" s="289"/>
      <c r="DL113" s="289"/>
      <c r="DM113" s="289"/>
      <c r="DN113" s="289"/>
      <c r="DO113" s="289"/>
      <c r="DP113" s="289"/>
      <c r="DQ113" s="289"/>
      <c r="DR113" s="289"/>
      <c r="DS113" s="289"/>
      <c r="DT113" s="289"/>
      <c r="DU113" s="289"/>
      <c r="DV113" s="289"/>
      <c r="DW113" s="289"/>
      <c r="DX113" s="289"/>
      <c r="DY113" s="289"/>
      <c r="DZ113" s="289"/>
      <c r="EA113" s="289"/>
      <c r="EB113" s="289"/>
      <c r="EC113" s="289"/>
      <c r="ED113" s="289"/>
      <c r="EE113" s="289"/>
      <c r="EF113" s="289"/>
      <c r="EG113" s="289"/>
      <c r="EH113" s="289"/>
      <c r="EI113" s="289"/>
    </row>
    <row r="114" spans="1:139" ht="15" customHeight="1" x14ac:dyDescent="0.3">
      <c r="A114" s="289"/>
      <c r="B114" s="289"/>
      <c r="C114" s="289"/>
      <c r="D114" s="956" t="s">
        <v>908</v>
      </c>
      <c r="E114" s="957"/>
      <c r="F114" s="957"/>
      <c r="G114" s="957"/>
      <c r="H114" s="957"/>
      <c r="I114" s="957"/>
      <c r="J114" s="957"/>
      <c r="K114" s="957"/>
      <c r="L114" s="957"/>
      <c r="M114" s="957"/>
      <c r="N114" s="957"/>
      <c r="O114" s="957"/>
      <c r="P114" s="958"/>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289"/>
      <c r="BM114" s="289"/>
      <c r="BN114" s="289"/>
      <c r="BO114" s="289"/>
      <c r="BP114" s="289"/>
      <c r="BQ114" s="289"/>
      <c r="BR114" s="289"/>
      <c r="BS114" s="289"/>
      <c r="BT114" s="289"/>
      <c r="BU114" s="289"/>
      <c r="BV114" s="289"/>
      <c r="BW114" s="289"/>
      <c r="BX114" s="289"/>
      <c r="BY114" s="289"/>
      <c r="BZ114" s="289"/>
      <c r="CA114" s="289"/>
      <c r="CB114" s="289"/>
      <c r="CC114" s="289"/>
      <c r="CD114" s="289"/>
      <c r="CE114" s="289"/>
      <c r="CF114" s="289"/>
      <c r="CG114" s="289"/>
      <c r="CH114" s="289"/>
      <c r="CI114" s="289"/>
      <c r="CJ114" s="289"/>
      <c r="CK114" s="289"/>
      <c r="CL114" s="289"/>
      <c r="CM114" s="289"/>
      <c r="CN114" s="289"/>
      <c r="CO114" s="289"/>
      <c r="CP114" s="289"/>
      <c r="CQ114" s="289"/>
      <c r="CR114" s="289"/>
      <c r="CS114" s="289"/>
      <c r="CT114" s="289"/>
      <c r="CU114" s="289"/>
      <c r="CV114" s="289"/>
      <c r="CW114" s="289"/>
      <c r="CX114" s="289"/>
      <c r="CY114" s="289"/>
      <c r="CZ114" s="289"/>
      <c r="DA114" s="289"/>
      <c r="DB114" s="289"/>
      <c r="DC114" s="289"/>
      <c r="DD114" s="289"/>
      <c r="DE114" s="289"/>
      <c r="DF114" s="289"/>
      <c r="DG114" s="289"/>
      <c r="DH114" s="289"/>
      <c r="DI114" s="289"/>
      <c r="DJ114" s="289"/>
      <c r="DK114" s="289"/>
      <c r="DL114" s="289"/>
      <c r="DM114" s="289"/>
      <c r="DN114" s="289"/>
      <c r="DO114" s="289"/>
      <c r="DP114" s="289"/>
      <c r="DQ114" s="289"/>
      <c r="DR114" s="289"/>
      <c r="DS114" s="289"/>
      <c r="DT114" s="289"/>
      <c r="DU114" s="289"/>
      <c r="DV114" s="289"/>
      <c r="DW114" s="289"/>
      <c r="DX114" s="289"/>
      <c r="DY114" s="289"/>
      <c r="DZ114" s="289"/>
      <c r="EA114" s="289"/>
      <c r="EB114" s="289"/>
      <c r="EC114" s="289"/>
      <c r="ED114" s="289"/>
      <c r="EE114" s="289"/>
      <c r="EF114" s="289"/>
      <c r="EG114" s="289"/>
      <c r="EH114" s="289"/>
      <c r="EI114" s="289"/>
    </row>
    <row r="115" spans="1:139" ht="15" customHeight="1" x14ac:dyDescent="0.3">
      <c r="A115" s="289"/>
      <c r="B115" s="289"/>
      <c r="C115" s="289"/>
      <c r="D115" s="956" t="s">
        <v>915</v>
      </c>
      <c r="E115" s="957"/>
      <c r="F115" s="957"/>
      <c r="G115" s="957"/>
      <c r="H115" s="957"/>
      <c r="I115" s="957"/>
      <c r="J115" s="957"/>
      <c r="K115" s="957"/>
      <c r="L115" s="957"/>
      <c r="M115" s="957"/>
      <c r="N115" s="957"/>
      <c r="O115" s="957"/>
      <c r="P115" s="958"/>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89"/>
      <c r="BJ115" s="289"/>
      <c r="BK115" s="289"/>
      <c r="BL115" s="289"/>
      <c r="BM115" s="289"/>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c r="CH115" s="289"/>
      <c r="CI115" s="289"/>
      <c r="CJ115" s="289"/>
      <c r="CK115" s="289"/>
      <c r="CL115" s="289"/>
      <c r="CM115" s="289"/>
      <c r="CN115" s="289"/>
      <c r="CO115" s="289"/>
      <c r="CP115" s="289"/>
      <c r="CQ115" s="289"/>
      <c r="CR115" s="289"/>
      <c r="CS115" s="289"/>
      <c r="CT115" s="289"/>
      <c r="CU115" s="289"/>
      <c r="CV115" s="289"/>
      <c r="CW115" s="289"/>
      <c r="CX115" s="289"/>
      <c r="CY115" s="289"/>
      <c r="CZ115" s="289"/>
      <c r="DA115" s="289"/>
      <c r="DB115" s="289"/>
      <c r="DC115" s="289"/>
      <c r="DD115" s="289"/>
      <c r="DE115" s="289"/>
      <c r="DF115" s="289"/>
      <c r="DG115" s="289"/>
      <c r="DH115" s="289"/>
      <c r="DI115" s="289"/>
      <c r="DJ115" s="289"/>
      <c r="DK115" s="289"/>
      <c r="DL115" s="289"/>
      <c r="DM115" s="289"/>
      <c r="DN115" s="289"/>
      <c r="DO115" s="289"/>
      <c r="DP115" s="289"/>
      <c r="DQ115" s="289"/>
      <c r="DR115" s="289"/>
      <c r="DS115" s="289"/>
      <c r="DT115" s="289"/>
      <c r="DU115" s="289"/>
      <c r="DV115" s="289"/>
      <c r="DW115" s="289"/>
      <c r="DX115" s="289"/>
      <c r="DY115" s="289"/>
      <c r="DZ115" s="289"/>
      <c r="EA115" s="289"/>
      <c r="EB115" s="289"/>
      <c r="EC115" s="289"/>
      <c r="ED115" s="289"/>
      <c r="EE115" s="289"/>
      <c r="EF115" s="289"/>
      <c r="EG115" s="289"/>
      <c r="EH115" s="289"/>
      <c r="EI115" s="289"/>
    </row>
    <row r="116" spans="1:139" ht="15" customHeight="1" x14ac:dyDescent="0.3">
      <c r="A116" s="289"/>
      <c r="B116" s="289"/>
      <c r="C116" s="289"/>
      <c r="D116" s="956" t="s">
        <v>909</v>
      </c>
      <c r="E116" s="957"/>
      <c r="F116" s="957"/>
      <c r="G116" s="957"/>
      <c r="H116" s="957"/>
      <c r="I116" s="957"/>
      <c r="J116" s="957"/>
      <c r="K116" s="957"/>
      <c r="L116" s="957"/>
      <c r="M116" s="957"/>
      <c r="N116" s="957"/>
      <c r="O116" s="957"/>
      <c r="P116" s="958"/>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89"/>
      <c r="BJ116" s="289"/>
      <c r="BK116" s="289"/>
      <c r="BL116" s="289"/>
      <c r="BM116" s="289"/>
      <c r="BN116" s="289"/>
      <c r="BO116" s="289"/>
      <c r="BP116" s="289"/>
      <c r="BQ116" s="289"/>
      <c r="BR116" s="289"/>
      <c r="BS116" s="289"/>
      <c r="BT116" s="289"/>
      <c r="BU116" s="289"/>
      <c r="BV116" s="289"/>
      <c r="BW116" s="289"/>
      <c r="BX116" s="289"/>
      <c r="BY116" s="289"/>
      <c r="BZ116" s="289"/>
      <c r="CA116" s="289"/>
      <c r="CB116" s="289"/>
      <c r="CC116" s="289"/>
      <c r="CD116" s="289"/>
      <c r="CE116" s="289"/>
      <c r="CF116" s="289"/>
      <c r="CG116" s="289"/>
      <c r="CH116" s="289"/>
      <c r="CI116" s="289"/>
      <c r="CJ116" s="289"/>
      <c r="CK116" s="289"/>
      <c r="CL116" s="289"/>
      <c r="CM116" s="289"/>
      <c r="CN116" s="289"/>
      <c r="CO116" s="289"/>
      <c r="CP116" s="289"/>
      <c r="CQ116" s="289"/>
      <c r="CR116" s="289"/>
      <c r="CS116" s="289"/>
      <c r="CT116" s="289"/>
      <c r="CU116" s="289"/>
      <c r="CV116" s="289"/>
      <c r="CW116" s="289"/>
      <c r="CX116" s="289"/>
      <c r="CY116" s="289"/>
      <c r="CZ116" s="289"/>
      <c r="DA116" s="289"/>
      <c r="DB116" s="289"/>
      <c r="DC116" s="289"/>
      <c r="DD116" s="289"/>
      <c r="DE116" s="289"/>
      <c r="DF116" s="289"/>
      <c r="DG116" s="289"/>
      <c r="DH116" s="289"/>
      <c r="DI116" s="289"/>
      <c r="DJ116" s="289"/>
      <c r="DK116" s="289"/>
      <c r="DL116" s="289"/>
      <c r="DM116" s="289"/>
      <c r="DN116" s="289"/>
      <c r="DO116" s="289"/>
      <c r="DP116" s="289"/>
      <c r="DQ116" s="289"/>
      <c r="DR116" s="289"/>
      <c r="DS116" s="289"/>
      <c r="DT116" s="289"/>
      <c r="DU116" s="289"/>
      <c r="DV116" s="289"/>
      <c r="DW116" s="289"/>
      <c r="DX116" s="289"/>
      <c r="DY116" s="289"/>
      <c r="DZ116" s="289"/>
      <c r="EA116" s="289"/>
      <c r="EB116" s="289"/>
      <c r="EC116" s="289"/>
      <c r="ED116" s="289"/>
      <c r="EE116" s="289"/>
      <c r="EF116" s="289"/>
      <c r="EG116" s="289"/>
      <c r="EH116" s="289"/>
      <c r="EI116" s="289"/>
    </row>
    <row r="117" spans="1:139" ht="15" customHeight="1" x14ac:dyDescent="0.3">
      <c r="A117" s="289"/>
      <c r="B117" s="289"/>
      <c r="C117" s="289"/>
      <c r="D117" s="956" t="s">
        <v>910</v>
      </c>
      <c r="E117" s="957"/>
      <c r="F117" s="957"/>
      <c r="G117" s="957"/>
      <c r="H117" s="957"/>
      <c r="I117" s="957"/>
      <c r="J117" s="957"/>
      <c r="K117" s="957"/>
      <c r="L117" s="957"/>
      <c r="M117" s="957"/>
      <c r="N117" s="957"/>
      <c r="O117" s="957"/>
      <c r="P117" s="958"/>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c r="DE117" s="289"/>
      <c r="DF117" s="289"/>
      <c r="DG117" s="289"/>
      <c r="DH117" s="289"/>
      <c r="DI117" s="289"/>
      <c r="DJ117" s="289"/>
      <c r="DK117" s="289"/>
      <c r="DL117" s="289"/>
      <c r="DM117" s="289"/>
      <c r="DN117" s="289"/>
      <c r="DO117" s="289"/>
      <c r="DP117" s="289"/>
      <c r="DQ117" s="289"/>
      <c r="DR117" s="289"/>
      <c r="DS117" s="289"/>
      <c r="DT117" s="289"/>
      <c r="DU117" s="289"/>
      <c r="DV117" s="289"/>
      <c r="DW117" s="289"/>
      <c r="DX117" s="289"/>
      <c r="DY117" s="289"/>
      <c r="DZ117" s="289"/>
      <c r="EA117" s="289"/>
      <c r="EB117" s="289"/>
      <c r="EC117" s="289"/>
      <c r="ED117" s="289"/>
      <c r="EE117" s="289"/>
      <c r="EF117" s="289"/>
      <c r="EG117" s="289"/>
      <c r="EH117" s="289"/>
      <c r="EI117" s="289"/>
    </row>
    <row r="118" spans="1:139" ht="15" customHeight="1" x14ac:dyDescent="0.3">
      <c r="A118" s="289"/>
      <c r="B118" s="289"/>
      <c r="C118" s="289"/>
      <c r="D118" s="956" t="s">
        <v>916</v>
      </c>
      <c r="E118" s="957"/>
      <c r="F118" s="957"/>
      <c r="G118" s="957"/>
      <c r="H118" s="957"/>
      <c r="I118" s="957"/>
      <c r="J118" s="957"/>
      <c r="K118" s="957"/>
      <c r="L118" s="957"/>
      <c r="M118" s="957"/>
      <c r="N118" s="957"/>
      <c r="O118" s="957"/>
      <c r="P118" s="958"/>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c r="DE118" s="289"/>
      <c r="DF118" s="289"/>
      <c r="DG118" s="289"/>
      <c r="DH118" s="289"/>
      <c r="DI118" s="289"/>
      <c r="DJ118" s="289"/>
      <c r="DK118" s="289"/>
      <c r="DL118" s="289"/>
      <c r="DM118" s="289"/>
      <c r="DN118" s="289"/>
      <c r="DO118" s="289"/>
      <c r="DP118" s="289"/>
      <c r="DQ118" s="289"/>
      <c r="DR118" s="289"/>
      <c r="DS118" s="289"/>
      <c r="DT118" s="289"/>
      <c r="DU118" s="289"/>
      <c r="DV118" s="289"/>
      <c r="DW118" s="289"/>
      <c r="DX118" s="289"/>
      <c r="DY118" s="289"/>
      <c r="DZ118" s="289"/>
      <c r="EA118" s="289"/>
      <c r="EB118" s="289"/>
      <c r="EC118" s="289"/>
      <c r="ED118" s="289"/>
      <c r="EE118" s="289"/>
      <c r="EF118" s="289"/>
      <c r="EG118" s="289"/>
      <c r="EH118" s="289"/>
      <c r="EI118" s="289"/>
    </row>
    <row r="119" spans="1:139" ht="15" customHeight="1" x14ac:dyDescent="0.3">
      <c r="A119" s="289"/>
      <c r="B119" s="289"/>
      <c r="C119" s="289"/>
      <c r="D119" s="956" t="s">
        <v>917</v>
      </c>
      <c r="E119" s="957"/>
      <c r="F119" s="957"/>
      <c r="G119" s="957"/>
      <c r="H119" s="957"/>
      <c r="I119" s="957"/>
      <c r="J119" s="957"/>
      <c r="K119" s="957"/>
      <c r="L119" s="957"/>
      <c r="M119" s="957"/>
      <c r="N119" s="957"/>
      <c r="O119" s="957"/>
      <c r="P119" s="958"/>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c r="AS119" s="289"/>
      <c r="AT119" s="289"/>
      <c r="AU119" s="289"/>
      <c r="AV119" s="289"/>
      <c r="AW119" s="289"/>
      <c r="AX119" s="289"/>
      <c r="AY119" s="289"/>
      <c r="AZ119" s="289"/>
      <c r="BA119" s="289"/>
      <c r="BB119" s="289"/>
      <c r="BC119" s="289"/>
      <c r="BD119" s="289"/>
      <c r="BE119" s="289"/>
      <c r="BF119" s="289"/>
      <c r="BG119" s="289"/>
      <c r="BH119" s="289"/>
      <c r="BI119" s="289"/>
      <c r="BJ119" s="289"/>
      <c r="BK119" s="289"/>
      <c r="BL119" s="289"/>
      <c r="BM119" s="289"/>
      <c r="BN119" s="289"/>
      <c r="BO119" s="289"/>
      <c r="BP119" s="289"/>
      <c r="BQ119" s="289"/>
      <c r="BR119" s="289"/>
      <c r="BS119" s="289"/>
      <c r="BT119" s="289"/>
      <c r="BU119" s="289"/>
      <c r="BV119" s="289"/>
      <c r="BW119" s="289"/>
      <c r="BX119" s="289"/>
      <c r="BY119" s="289"/>
      <c r="BZ119" s="289"/>
      <c r="CA119" s="289"/>
      <c r="CB119" s="289"/>
      <c r="CC119" s="289"/>
      <c r="CD119" s="289"/>
      <c r="CE119" s="289"/>
      <c r="CF119" s="289"/>
      <c r="CG119" s="289"/>
      <c r="CH119" s="289"/>
      <c r="CI119" s="289"/>
      <c r="CJ119" s="289"/>
      <c r="CK119" s="289"/>
      <c r="CL119" s="289"/>
      <c r="CM119" s="289"/>
      <c r="CN119" s="289"/>
      <c r="CO119" s="289"/>
      <c r="CP119" s="289"/>
      <c r="CQ119" s="289"/>
      <c r="CR119" s="289"/>
      <c r="CS119" s="289"/>
      <c r="CT119" s="289"/>
      <c r="CU119" s="289"/>
      <c r="CV119" s="289"/>
      <c r="CW119" s="289"/>
      <c r="CX119" s="289"/>
      <c r="CY119" s="289"/>
      <c r="CZ119" s="289"/>
      <c r="DA119" s="289"/>
      <c r="DB119" s="289"/>
      <c r="DC119" s="289"/>
      <c r="DD119" s="289"/>
      <c r="DE119" s="289"/>
      <c r="DF119" s="289"/>
      <c r="DG119" s="289"/>
      <c r="DH119" s="289"/>
      <c r="DI119" s="289"/>
      <c r="DJ119" s="289"/>
      <c r="DK119" s="289"/>
      <c r="DL119" s="289"/>
      <c r="DM119" s="289"/>
      <c r="DN119" s="289"/>
      <c r="DO119" s="289"/>
      <c r="DP119" s="289"/>
      <c r="DQ119" s="289"/>
      <c r="DR119" s="289"/>
      <c r="DS119" s="289"/>
      <c r="DT119" s="289"/>
      <c r="DU119" s="289"/>
      <c r="DV119" s="289"/>
      <c r="DW119" s="289"/>
      <c r="DX119" s="289"/>
      <c r="DY119" s="289"/>
      <c r="DZ119" s="289"/>
      <c r="EA119" s="289"/>
      <c r="EB119" s="289"/>
      <c r="EC119" s="289"/>
      <c r="ED119" s="289"/>
      <c r="EE119" s="289"/>
      <c r="EF119" s="289"/>
      <c r="EG119" s="289"/>
      <c r="EH119" s="289"/>
      <c r="EI119" s="289"/>
    </row>
    <row r="120" spans="1:139" ht="15" customHeight="1" x14ac:dyDescent="0.3">
      <c r="A120" s="289"/>
      <c r="B120" s="289"/>
      <c r="C120" s="289"/>
      <c r="D120" s="956" t="s">
        <v>918</v>
      </c>
      <c r="E120" s="957"/>
      <c r="F120" s="957"/>
      <c r="G120" s="957"/>
      <c r="H120" s="957"/>
      <c r="I120" s="957"/>
      <c r="J120" s="957"/>
      <c r="K120" s="957"/>
      <c r="L120" s="957"/>
      <c r="M120" s="957"/>
      <c r="N120" s="957"/>
      <c r="O120" s="957"/>
      <c r="P120" s="958"/>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89"/>
      <c r="AY120" s="289"/>
      <c r="AZ120" s="289"/>
      <c r="BA120" s="289"/>
      <c r="BB120" s="289"/>
      <c r="BC120" s="289"/>
      <c r="BD120" s="289"/>
      <c r="BE120" s="289"/>
      <c r="BF120" s="289"/>
      <c r="BG120" s="289"/>
      <c r="BH120" s="289"/>
      <c r="BI120" s="289"/>
      <c r="BJ120" s="289"/>
      <c r="BK120" s="289"/>
      <c r="BL120" s="289"/>
      <c r="BM120" s="289"/>
      <c r="BN120" s="289"/>
      <c r="BO120" s="289"/>
      <c r="BP120" s="289"/>
      <c r="BQ120" s="289"/>
      <c r="BR120" s="289"/>
      <c r="BS120" s="289"/>
      <c r="BT120" s="289"/>
      <c r="BU120" s="289"/>
      <c r="BV120" s="289"/>
      <c r="BW120" s="289"/>
      <c r="BX120" s="289"/>
      <c r="BY120" s="289"/>
      <c r="BZ120" s="289"/>
      <c r="CA120" s="289"/>
      <c r="CB120" s="289"/>
      <c r="CC120" s="289"/>
      <c r="CD120" s="289"/>
      <c r="CE120" s="289"/>
      <c r="CF120" s="289"/>
      <c r="CG120" s="289"/>
      <c r="CH120" s="289"/>
      <c r="CI120" s="289"/>
      <c r="CJ120" s="289"/>
      <c r="CK120" s="289"/>
      <c r="CL120" s="289"/>
      <c r="CM120" s="289"/>
      <c r="CN120" s="289"/>
      <c r="CO120" s="289"/>
      <c r="CP120" s="289"/>
      <c r="CQ120" s="289"/>
      <c r="CR120" s="289"/>
      <c r="CS120" s="289"/>
      <c r="CT120" s="289"/>
      <c r="CU120" s="289"/>
      <c r="CV120" s="289"/>
      <c r="CW120" s="289"/>
      <c r="CX120" s="289"/>
      <c r="CY120" s="289"/>
      <c r="CZ120" s="289"/>
      <c r="DA120" s="289"/>
      <c r="DB120" s="289"/>
      <c r="DC120" s="289"/>
      <c r="DD120" s="289"/>
      <c r="DE120" s="289"/>
      <c r="DF120" s="289"/>
      <c r="DG120" s="289"/>
      <c r="DH120" s="289"/>
      <c r="DI120" s="289"/>
      <c r="DJ120" s="289"/>
      <c r="DK120" s="289"/>
      <c r="DL120" s="289"/>
      <c r="DM120" s="289"/>
      <c r="DN120" s="289"/>
      <c r="DO120" s="289"/>
      <c r="DP120" s="289"/>
      <c r="DQ120" s="289"/>
      <c r="DR120" s="289"/>
      <c r="DS120" s="289"/>
      <c r="DT120" s="289"/>
      <c r="DU120" s="289"/>
      <c r="DV120" s="289"/>
      <c r="DW120" s="289"/>
      <c r="DX120" s="289"/>
      <c r="DY120" s="289"/>
      <c r="DZ120" s="289"/>
      <c r="EA120" s="289"/>
      <c r="EB120" s="289"/>
      <c r="EC120" s="289"/>
      <c r="ED120" s="289"/>
      <c r="EE120" s="289"/>
      <c r="EF120" s="289"/>
      <c r="EG120" s="289"/>
      <c r="EH120" s="289"/>
      <c r="EI120" s="289"/>
    </row>
    <row r="121" spans="1:139" ht="15" customHeight="1" thickBot="1" x14ac:dyDescent="0.35">
      <c r="A121" s="289"/>
      <c r="B121" s="289"/>
      <c r="C121" s="289"/>
      <c r="D121" s="942"/>
      <c r="E121" s="943"/>
      <c r="F121" s="943"/>
      <c r="G121" s="943"/>
      <c r="H121" s="943"/>
      <c r="I121" s="943"/>
      <c r="J121" s="943"/>
      <c r="K121" s="943"/>
      <c r="L121" s="943"/>
      <c r="M121" s="943"/>
      <c r="N121" s="943"/>
      <c r="O121" s="943"/>
      <c r="P121" s="944"/>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89"/>
      <c r="AY121" s="289"/>
      <c r="AZ121" s="289"/>
      <c r="BA121" s="289"/>
      <c r="BB121" s="289"/>
      <c r="BC121" s="289"/>
      <c r="BD121" s="289"/>
      <c r="BE121" s="289"/>
      <c r="BF121" s="289"/>
      <c r="BG121" s="289"/>
      <c r="BH121" s="289"/>
      <c r="BI121" s="289"/>
      <c r="BJ121" s="289"/>
      <c r="BK121" s="289"/>
      <c r="BL121" s="289"/>
      <c r="BM121" s="289"/>
      <c r="BN121" s="289"/>
      <c r="BO121" s="289"/>
      <c r="BP121" s="289"/>
      <c r="BQ121" s="289"/>
      <c r="BR121" s="289"/>
      <c r="BS121" s="289"/>
      <c r="BT121" s="289"/>
      <c r="BU121" s="289"/>
      <c r="BV121" s="289"/>
      <c r="BW121" s="289"/>
      <c r="BX121" s="289"/>
      <c r="BY121" s="289"/>
      <c r="BZ121" s="289"/>
      <c r="CA121" s="289"/>
      <c r="CB121" s="289"/>
      <c r="CC121" s="289"/>
      <c r="CD121" s="289"/>
      <c r="CE121" s="289"/>
      <c r="CF121" s="289"/>
      <c r="CG121" s="289"/>
      <c r="CH121" s="289"/>
      <c r="CI121" s="289"/>
      <c r="CJ121" s="289"/>
      <c r="CK121" s="289"/>
      <c r="CL121" s="289"/>
      <c r="CM121" s="289"/>
      <c r="CN121" s="289"/>
      <c r="CO121" s="289"/>
      <c r="CP121" s="289"/>
      <c r="CQ121" s="289"/>
      <c r="CR121" s="289"/>
      <c r="CS121" s="289"/>
      <c r="CT121" s="289"/>
      <c r="CU121" s="289"/>
      <c r="CV121" s="289"/>
      <c r="CW121" s="289"/>
      <c r="CX121" s="289"/>
      <c r="CY121" s="289"/>
      <c r="CZ121" s="289"/>
      <c r="DA121" s="289"/>
      <c r="DB121" s="289"/>
      <c r="DC121" s="289"/>
      <c r="DD121" s="289"/>
      <c r="DE121" s="289"/>
      <c r="DF121" s="289"/>
      <c r="DG121" s="289"/>
      <c r="DH121" s="289"/>
      <c r="DI121" s="289"/>
      <c r="DJ121" s="289"/>
      <c r="DK121" s="289"/>
      <c r="DL121" s="289"/>
      <c r="DM121" s="289"/>
      <c r="DN121" s="289"/>
      <c r="DO121" s="289"/>
      <c r="DP121" s="289"/>
      <c r="DQ121" s="289"/>
      <c r="DR121" s="289"/>
      <c r="DS121" s="289"/>
      <c r="DT121" s="289"/>
      <c r="DU121" s="289"/>
      <c r="DV121" s="289"/>
      <c r="DW121" s="289"/>
      <c r="DX121" s="289"/>
      <c r="DY121" s="289"/>
      <c r="DZ121" s="289"/>
      <c r="EA121" s="289"/>
      <c r="EB121" s="289"/>
      <c r="EC121" s="289"/>
      <c r="ED121" s="289"/>
      <c r="EE121" s="289"/>
      <c r="EF121" s="289"/>
      <c r="EG121" s="289"/>
      <c r="EH121" s="289"/>
      <c r="EI121" s="289"/>
    </row>
    <row r="122" spans="1:139" ht="15" customHeight="1" x14ac:dyDescent="0.3">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89"/>
      <c r="BA122" s="289"/>
      <c r="BB122" s="289"/>
      <c r="BC122" s="289"/>
      <c r="BD122" s="289"/>
      <c r="BE122" s="289"/>
      <c r="BF122" s="289"/>
      <c r="BG122" s="289"/>
      <c r="BH122" s="289"/>
      <c r="BI122" s="289"/>
      <c r="BJ122" s="289"/>
      <c r="BK122" s="289"/>
      <c r="BL122" s="289"/>
      <c r="BM122" s="289"/>
      <c r="BN122" s="289"/>
      <c r="BO122" s="289"/>
      <c r="BP122" s="289"/>
      <c r="BQ122" s="289"/>
      <c r="BR122" s="289"/>
      <c r="BS122" s="289"/>
      <c r="BT122" s="289"/>
      <c r="BU122" s="289"/>
      <c r="BV122" s="289"/>
      <c r="BW122" s="289"/>
      <c r="BX122" s="289"/>
      <c r="BY122" s="289"/>
      <c r="BZ122" s="289"/>
      <c r="CA122" s="289"/>
      <c r="CB122" s="289"/>
      <c r="CC122" s="289"/>
      <c r="CD122" s="289"/>
      <c r="CE122" s="289"/>
      <c r="CF122" s="289"/>
      <c r="CG122" s="289"/>
      <c r="CH122" s="289"/>
      <c r="CI122" s="289"/>
      <c r="CJ122" s="289"/>
      <c r="CK122" s="289"/>
      <c r="CL122" s="289"/>
      <c r="CM122" s="289"/>
      <c r="CN122" s="289"/>
      <c r="CO122" s="289"/>
      <c r="CP122" s="289"/>
      <c r="CQ122" s="289"/>
      <c r="CR122" s="289"/>
      <c r="CS122" s="289"/>
      <c r="CT122" s="289"/>
      <c r="CU122" s="289"/>
      <c r="CV122" s="289"/>
      <c r="CW122" s="289"/>
      <c r="CX122" s="289"/>
      <c r="CY122" s="289"/>
      <c r="CZ122" s="289"/>
      <c r="DA122" s="289"/>
      <c r="DB122" s="289"/>
      <c r="DC122" s="289"/>
      <c r="DD122" s="289"/>
      <c r="DE122" s="289"/>
      <c r="DF122" s="289"/>
      <c r="DG122" s="289"/>
      <c r="DH122" s="289"/>
      <c r="DI122" s="289"/>
      <c r="DJ122" s="289"/>
      <c r="DK122" s="289"/>
      <c r="DL122" s="289"/>
      <c r="DM122" s="289"/>
      <c r="DN122" s="289"/>
      <c r="DO122" s="289"/>
      <c r="DP122" s="289"/>
      <c r="DQ122" s="289"/>
      <c r="DR122" s="289"/>
      <c r="DS122" s="289"/>
      <c r="DT122" s="289"/>
      <c r="DU122" s="289"/>
      <c r="DV122" s="289"/>
      <c r="DW122" s="289"/>
      <c r="DX122" s="289"/>
      <c r="DY122" s="289"/>
      <c r="DZ122" s="289"/>
      <c r="EA122" s="289"/>
      <c r="EB122" s="289"/>
      <c r="EC122" s="289"/>
      <c r="ED122" s="289"/>
      <c r="EE122" s="289"/>
      <c r="EF122" s="289"/>
      <c r="EG122" s="289"/>
      <c r="EH122" s="289"/>
      <c r="EI122" s="289"/>
    </row>
    <row r="123" spans="1:139" ht="15" customHeight="1" x14ac:dyDescent="0.3">
      <c r="A123" s="289"/>
      <c r="B123" s="289"/>
      <c r="C123" s="993" t="s">
        <v>888</v>
      </c>
      <c r="D123" s="993"/>
      <c r="E123" s="993"/>
      <c r="F123" s="993"/>
      <c r="G123" s="993"/>
      <c r="H123" s="993"/>
      <c r="I123" s="993"/>
      <c r="J123" s="993"/>
      <c r="K123" s="993"/>
      <c r="L123" s="993"/>
      <c r="M123" s="993"/>
      <c r="N123" s="993"/>
      <c r="O123" s="993"/>
      <c r="P123" s="993"/>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c r="DE123" s="289"/>
      <c r="DF123" s="289"/>
      <c r="DG123" s="289"/>
      <c r="DH123" s="289"/>
      <c r="DI123" s="289"/>
      <c r="DJ123" s="289"/>
      <c r="DK123" s="289"/>
      <c r="DL123" s="289"/>
      <c r="DM123" s="289"/>
      <c r="DN123" s="289"/>
      <c r="DO123" s="289"/>
      <c r="DP123" s="289"/>
      <c r="DQ123" s="289"/>
      <c r="DR123" s="289"/>
      <c r="DS123" s="289"/>
      <c r="DT123" s="289"/>
      <c r="DU123" s="289"/>
      <c r="DV123" s="289"/>
      <c r="DW123" s="289"/>
      <c r="DX123" s="289"/>
      <c r="DY123" s="289"/>
      <c r="DZ123" s="289"/>
      <c r="EA123" s="289"/>
      <c r="EB123" s="289"/>
      <c r="EC123" s="289"/>
      <c r="ED123" s="289"/>
      <c r="EE123" s="289"/>
      <c r="EF123" s="289"/>
      <c r="EG123" s="289"/>
      <c r="EH123" s="289"/>
      <c r="EI123" s="289"/>
    </row>
    <row r="124" spans="1:139" ht="15" customHeight="1" thickBot="1" x14ac:dyDescent="0.35">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c r="DE124" s="289"/>
      <c r="DF124" s="289"/>
      <c r="DG124" s="289"/>
      <c r="DH124" s="289"/>
      <c r="DI124" s="289"/>
      <c r="DJ124" s="289"/>
      <c r="DK124" s="289"/>
      <c r="DL124" s="289"/>
      <c r="DM124" s="289"/>
      <c r="DN124" s="289"/>
      <c r="DO124" s="289"/>
      <c r="DP124" s="289"/>
      <c r="DQ124" s="289"/>
      <c r="DR124" s="289"/>
      <c r="DS124" s="289"/>
      <c r="DT124" s="289"/>
      <c r="DU124" s="289"/>
      <c r="DV124" s="289"/>
      <c r="DW124" s="289"/>
      <c r="DX124" s="289"/>
      <c r="DY124" s="289"/>
      <c r="DZ124" s="289"/>
      <c r="EA124" s="289"/>
      <c r="EB124" s="289"/>
      <c r="EC124" s="289"/>
      <c r="ED124" s="289"/>
      <c r="EE124" s="289"/>
      <c r="EF124" s="289"/>
      <c r="EG124" s="289"/>
      <c r="EH124" s="289"/>
      <c r="EI124" s="289"/>
    </row>
    <row r="125" spans="1:139" ht="48.6" customHeight="1" x14ac:dyDescent="0.3">
      <c r="A125" s="289"/>
      <c r="B125" s="289"/>
      <c r="C125" s="289"/>
      <c r="D125" s="994" t="s">
        <v>902</v>
      </c>
      <c r="E125" s="926"/>
      <c r="F125" s="926"/>
      <c r="G125" s="926"/>
      <c r="H125" s="926"/>
      <c r="I125" s="926"/>
      <c r="J125" s="926"/>
      <c r="K125" s="926"/>
      <c r="L125" s="926"/>
      <c r="M125" s="926"/>
      <c r="N125" s="926"/>
      <c r="O125" s="926"/>
      <c r="P125" s="926"/>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289"/>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c r="DE125" s="289"/>
      <c r="DF125" s="289"/>
      <c r="DG125" s="289"/>
      <c r="DH125" s="289"/>
      <c r="DI125" s="289"/>
      <c r="DJ125" s="289"/>
      <c r="DK125" s="289"/>
      <c r="DL125" s="289"/>
      <c r="DM125" s="289"/>
      <c r="DN125" s="289"/>
      <c r="DO125" s="289"/>
      <c r="DP125" s="289"/>
      <c r="DQ125" s="289"/>
      <c r="DR125" s="289"/>
      <c r="DS125" s="289"/>
      <c r="DT125" s="289"/>
      <c r="DU125" s="289"/>
      <c r="DV125" s="289"/>
      <c r="DW125" s="289"/>
      <c r="DX125" s="289"/>
      <c r="DY125" s="289"/>
      <c r="DZ125" s="289"/>
      <c r="EA125" s="289"/>
      <c r="EB125" s="289"/>
      <c r="EC125" s="289"/>
      <c r="ED125" s="289"/>
      <c r="EE125" s="289"/>
      <c r="EF125" s="289"/>
      <c r="EG125" s="289"/>
      <c r="EH125" s="289"/>
      <c r="EI125" s="289"/>
    </row>
    <row r="126" spans="1:139" ht="84" customHeight="1" x14ac:dyDescent="0.3">
      <c r="A126" s="289"/>
      <c r="B126" s="289"/>
      <c r="C126" s="289"/>
      <c r="D126" s="1012" t="s">
        <v>905</v>
      </c>
      <c r="E126" s="940"/>
      <c r="F126" s="940"/>
      <c r="G126" s="940"/>
      <c r="H126" s="940"/>
      <c r="I126" s="940"/>
      <c r="J126" s="940"/>
      <c r="K126" s="940"/>
      <c r="L126" s="940"/>
      <c r="M126" s="940"/>
      <c r="N126" s="940"/>
      <c r="O126" s="940"/>
      <c r="P126" s="941"/>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89"/>
      <c r="BE126" s="289"/>
      <c r="BF126" s="289"/>
      <c r="BG126" s="289"/>
      <c r="BH126" s="289"/>
      <c r="BI126" s="289"/>
      <c r="BJ126" s="289"/>
      <c r="BK126" s="289"/>
      <c r="BL126" s="289"/>
      <c r="BM126" s="289"/>
      <c r="BN126" s="289"/>
      <c r="BO126" s="289"/>
      <c r="BP126" s="289"/>
      <c r="BQ126" s="289"/>
      <c r="BR126" s="289"/>
      <c r="BS126" s="289"/>
      <c r="BT126" s="289"/>
      <c r="BU126" s="289"/>
      <c r="BV126" s="289"/>
      <c r="BW126" s="289"/>
      <c r="BX126" s="289"/>
      <c r="BY126" s="289"/>
      <c r="BZ126" s="289"/>
      <c r="CA126" s="289"/>
      <c r="CB126" s="289"/>
      <c r="CC126" s="289"/>
      <c r="CD126" s="289"/>
      <c r="CE126" s="289"/>
      <c r="CF126" s="289"/>
      <c r="CG126" s="289"/>
      <c r="CH126" s="289"/>
      <c r="CI126" s="289"/>
      <c r="CJ126" s="289"/>
      <c r="CK126" s="289"/>
      <c r="CL126" s="289"/>
      <c r="CM126" s="289"/>
      <c r="CN126" s="289"/>
      <c r="CO126" s="289"/>
      <c r="CP126" s="289"/>
      <c r="CQ126" s="289"/>
      <c r="CR126" s="289"/>
      <c r="CS126" s="289"/>
      <c r="CT126" s="289"/>
      <c r="CU126" s="289"/>
      <c r="CV126" s="289"/>
      <c r="CW126" s="289"/>
      <c r="CX126" s="289"/>
      <c r="CY126" s="289"/>
      <c r="CZ126" s="289"/>
      <c r="DA126" s="289"/>
      <c r="DB126" s="289"/>
      <c r="DC126" s="289"/>
      <c r="DD126" s="289"/>
      <c r="DE126" s="289"/>
      <c r="DF126" s="289"/>
      <c r="DG126" s="289"/>
      <c r="DH126" s="289"/>
      <c r="DI126" s="289"/>
      <c r="DJ126" s="289"/>
      <c r="DK126" s="289"/>
      <c r="DL126" s="289"/>
      <c r="DM126" s="289"/>
      <c r="DN126" s="289"/>
      <c r="DO126" s="289"/>
      <c r="DP126" s="289"/>
      <c r="DQ126" s="289"/>
      <c r="DR126" s="289"/>
      <c r="DS126" s="289"/>
      <c r="DT126" s="289"/>
      <c r="DU126" s="289"/>
      <c r="DV126" s="289"/>
      <c r="DW126" s="289"/>
      <c r="DX126" s="289"/>
      <c r="DY126" s="289"/>
      <c r="DZ126" s="289"/>
      <c r="EA126" s="289"/>
      <c r="EB126" s="289"/>
      <c r="EC126" s="289"/>
      <c r="ED126" s="289"/>
      <c r="EE126" s="289"/>
      <c r="EF126" s="289"/>
      <c r="EG126" s="289"/>
      <c r="EH126" s="289"/>
      <c r="EI126" s="289"/>
    </row>
    <row r="127" spans="1:139" ht="15" customHeight="1" thickBot="1" x14ac:dyDescent="0.35">
      <c r="A127" s="289"/>
      <c r="B127" s="289"/>
      <c r="C127" s="289"/>
      <c r="D127" s="942"/>
      <c r="E127" s="943"/>
      <c r="F127" s="943"/>
      <c r="G127" s="943"/>
      <c r="H127" s="943"/>
      <c r="I127" s="943"/>
      <c r="J127" s="943"/>
      <c r="K127" s="943"/>
      <c r="L127" s="943"/>
      <c r="M127" s="943"/>
      <c r="N127" s="943"/>
      <c r="O127" s="943"/>
      <c r="P127" s="944"/>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c r="AS127" s="289"/>
      <c r="AT127" s="289"/>
      <c r="AU127" s="289"/>
      <c r="AV127" s="289"/>
      <c r="AW127" s="289"/>
      <c r="AX127" s="289"/>
      <c r="AY127" s="289"/>
      <c r="AZ127" s="289"/>
      <c r="BA127" s="289"/>
      <c r="BB127" s="289"/>
      <c r="BC127" s="289"/>
      <c r="BD127" s="289"/>
      <c r="BE127" s="289"/>
      <c r="BF127" s="289"/>
      <c r="BG127" s="289"/>
      <c r="BH127" s="289"/>
      <c r="BI127" s="289"/>
      <c r="BJ127" s="289"/>
      <c r="BK127" s="289"/>
      <c r="BL127" s="289"/>
      <c r="BM127" s="289"/>
      <c r="BN127" s="289"/>
      <c r="BO127" s="289"/>
      <c r="BP127" s="289"/>
      <c r="BQ127" s="289"/>
      <c r="BR127" s="289"/>
      <c r="BS127" s="289"/>
      <c r="BT127" s="289"/>
      <c r="BU127" s="289"/>
      <c r="BV127" s="289"/>
      <c r="BW127" s="289"/>
      <c r="BX127" s="289"/>
      <c r="BY127" s="289"/>
      <c r="BZ127" s="289"/>
      <c r="CA127" s="289"/>
      <c r="CB127" s="289"/>
      <c r="CC127" s="289"/>
      <c r="CD127" s="289"/>
      <c r="CE127" s="289"/>
      <c r="CF127" s="289"/>
      <c r="CG127" s="289"/>
      <c r="CH127" s="289"/>
      <c r="CI127" s="289"/>
      <c r="CJ127" s="289"/>
      <c r="CK127" s="289"/>
      <c r="CL127" s="289"/>
      <c r="CM127" s="289"/>
      <c r="CN127" s="289"/>
      <c r="CO127" s="289"/>
      <c r="CP127" s="289"/>
      <c r="CQ127" s="289"/>
      <c r="CR127" s="289"/>
      <c r="CS127" s="289"/>
      <c r="CT127" s="289"/>
      <c r="CU127" s="289"/>
      <c r="CV127" s="289"/>
      <c r="CW127" s="289"/>
      <c r="CX127" s="289"/>
      <c r="CY127" s="289"/>
      <c r="CZ127" s="289"/>
      <c r="DA127" s="289"/>
      <c r="DB127" s="289"/>
      <c r="DC127" s="289"/>
      <c r="DD127" s="289"/>
      <c r="DE127" s="289"/>
      <c r="DF127" s="289"/>
      <c r="DG127" s="289"/>
      <c r="DH127" s="289"/>
      <c r="DI127" s="289"/>
      <c r="DJ127" s="289"/>
      <c r="DK127" s="289"/>
      <c r="DL127" s="289"/>
      <c r="DM127" s="289"/>
      <c r="DN127" s="289"/>
      <c r="DO127" s="289"/>
      <c r="DP127" s="289"/>
      <c r="DQ127" s="289"/>
      <c r="DR127" s="289"/>
      <c r="DS127" s="289"/>
      <c r="DT127" s="289"/>
      <c r="DU127" s="289"/>
      <c r="DV127" s="289"/>
      <c r="DW127" s="289"/>
      <c r="DX127" s="289"/>
      <c r="DY127" s="289"/>
      <c r="DZ127" s="289"/>
      <c r="EA127" s="289"/>
      <c r="EB127" s="289"/>
      <c r="EC127" s="289"/>
      <c r="ED127" s="289"/>
      <c r="EE127" s="289"/>
      <c r="EF127" s="289"/>
      <c r="EG127" s="289"/>
      <c r="EH127" s="289"/>
      <c r="EI127" s="289"/>
    </row>
    <row r="128" spans="1:139" ht="15" customHeight="1" thickBot="1" x14ac:dyDescent="0.35">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c r="DE128" s="289"/>
      <c r="DF128" s="289"/>
      <c r="DG128" s="289"/>
      <c r="DH128" s="289"/>
      <c r="DI128" s="289"/>
      <c r="DJ128" s="289"/>
      <c r="DK128" s="289"/>
      <c r="DL128" s="289"/>
      <c r="DM128" s="289"/>
      <c r="DN128" s="289"/>
      <c r="DO128" s="289"/>
      <c r="DP128" s="289"/>
      <c r="DQ128" s="289"/>
      <c r="DR128" s="289"/>
      <c r="DS128" s="289"/>
      <c r="DT128" s="289"/>
      <c r="DU128" s="289"/>
      <c r="DV128" s="289"/>
      <c r="DW128" s="289"/>
      <c r="DX128" s="289"/>
      <c r="DY128" s="289"/>
      <c r="DZ128" s="289"/>
      <c r="EA128" s="289"/>
      <c r="EB128" s="289"/>
      <c r="EC128" s="289"/>
      <c r="ED128" s="289"/>
      <c r="EE128" s="289"/>
      <c r="EF128" s="289"/>
      <c r="EG128" s="289"/>
      <c r="EH128" s="289"/>
      <c r="EI128" s="289"/>
    </row>
    <row r="129" spans="1:139" ht="15" customHeight="1" x14ac:dyDescent="0.3">
      <c r="A129" s="289"/>
      <c r="B129" s="289"/>
      <c r="C129" s="289"/>
      <c r="D129" s="926" t="s">
        <v>889</v>
      </c>
      <c r="E129" s="926"/>
      <c r="F129" s="926"/>
      <c r="G129" s="926"/>
      <c r="H129" s="926"/>
      <c r="I129" s="926"/>
      <c r="J129" s="926"/>
      <c r="K129" s="926"/>
      <c r="L129" s="926"/>
      <c r="M129" s="926"/>
      <c r="N129" s="926"/>
      <c r="O129" s="926"/>
      <c r="P129" s="926"/>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c r="DE129" s="289"/>
      <c r="DF129" s="289"/>
      <c r="DG129" s="289"/>
      <c r="DH129" s="289"/>
      <c r="DI129" s="289"/>
      <c r="DJ129" s="289"/>
      <c r="DK129" s="289"/>
      <c r="DL129" s="289"/>
      <c r="DM129" s="289"/>
      <c r="DN129" s="289"/>
      <c r="DO129" s="289"/>
      <c r="DP129" s="289"/>
      <c r="DQ129" s="289"/>
      <c r="DR129" s="289"/>
      <c r="DS129" s="289"/>
      <c r="DT129" s="289"/>
      <c r="DU129" s="289"/>
      <c r="DV129" s="289"/>
      <c r="DW129" s="289"/>
      <c r="DX129" s="289"/>
      <c r="DY129" s="289"/>
      <c r="DZ129" s="289"/>
      <c r="EA129" s="289"/>
      <c r="EB129" s="289"/>
      <c r="EC129" s="289"/>
      <c r="ED129" s="289"/>
      <c r="EE129" s="289"/>
      <c r="EF129" s="289"/>
      <c r="EG129" s="289"/>
      <c r="EH129" s="289"/>
      <c r="EI129" s="289"/>
    </row>
    <row r="130" spans="1:139" ht="32.4" customHeight="1" x14ac:dyDescent="0.3">
      <c r="A130" s="289"/>
      <c r="B130" s="289"/>
      <c r="C130" s="289"/>
      <c r="D130" s="1006" t="s">
        <v>893</v>
      </c>
      <c r="E130" s="1007"/>
      <c r="F130" s="1007"/>
      <c r="G130" s="1007"/>
      <c r="H130" s="1007"/>
      <c r="I130" s="1007"/>
      <c r="J130" s="1007"/>
      <c r="K130" s="1007"/>
      <c r="L130" s="1007"/>
      <c r="M130" s="1007"/>
      <c r="N130" s="1007"/>
      <c r="O130" s="1007"/>
      <c r="P130" s="1008"/>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c r="DE130" s="289"/>
      <c r="DF130" s="289"/>
      <c r="DG130" s="289"/>
      <c r="DH130" s="289"/>
      <c r="DI130" s="289"/>
      <c r="DJ130" s="289"/>
      <c r="DK130" s="289"/>
      <c r="DL130" s="289"/>
      <c r="DM130" s="289"/>
      <c r="DN130" s="289"/>
      <c r="DO130" s="289"/>
      <c r="DP130" s="289"/>
      <c r="DQ130" s="289"/>
      <c r="DR130" s="289"/>
      <c r="DS130" s="289"/>
      <c r="DT130" s="289"/>
      <c r="DU130" s="289"/>
      <c r="DV130" s="289"/>
      <c r="DW130" s="289"/>
      <c r="DX130" s="289"/>
      <c r="DY130" s="289"/>
      <c r="DZ130" s="289"/>
      <c r="EA130" s="289"/>
      <c r="EB130" s="289"/>
      <c r="EC130" s="289"/>
      <c r="ED130" s="289"/>
      <c r="EE130" s="289"/>
      <c r="EF130" s="289"/>
      <c r="EG130" s="289"/>
      <c r="EH130" s="289"/>
      <c r="EI130" s="289"/>
    </row>
    <row r="131" spans="1:139" ht="21.6" customHeight="1" x14ac:dyDescent="0.3">
      <c r="A131" s="289"/>
      <c r="B131" s="289"/>
      <c r="C131" s="289"/>
      <c r="D131" s="486" t="s">
        <v>894</v>
      </c>
      <c r="E131" s="565"/>
      <c r="F131" s="565"/>
      <c r="G131" s="565"/>
      <c r="H131" s="565"/>
      <c r="I131" s="565"/>
      <c r="J131" s="565"/>
      <c r="K131" s="565"/>
      <c r="L131" s="565"/>
      <c r="M131" s="565"/>
      <c r="N131" s="565"/>
      <c r="O131" s="565"/>
      <c r="P131" s="566"/>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c r="DE131" s="289"/>
      <c r="DF131" s="289"/>
      <c r="DG131" s="289"/>
      <c r="DH131" s="289"/>
      <c r="DI131" s="289"/>
      <c r="DJ131" s="289"/>
      <c r="DK131" s="289"/>
      <c r="DL131" s="289"/>
      <c r="DM131" s="289"/>
      <c r="DN131" s="289"/>
      <c r="DO131" s="289"/>
      <c r="DP131" s="289"/>
      <c r="DQ131" s="289"/>
      <c r="DR131" s="289"/>
      <c r="DS131" s="289"/>
      <c r="DT131" s="289"/>
      <c r="DU131" s="289"/>
      <c r="DV131" s="289"/>
      <c r="DW131" s="289"/>
      <c r="DX131" s="289"/>
      <c r="DY131" s="289"/>
      <c r="DZ131" s="289"/>
      <c r="EA131" s="289"/>
      <c r="EB131" s="289"/>
      <c r="EC131" s="289"/>
      <c r="ED131" s="289"/>
      <c r="EE131" s="289"/>
      <c r="EF131" s="289"/>
      <c r="EG131" s="289"/>
      <c r="EH131" s="289"/>
      <c r="EI131" s="289"/>
    </row>
    <row r="132" spans="1:139" ht="19.8" customHeight="1" x14ac:dyDescent="0.3">
      <c r="A132" s="289"/>
      <c r="B132" s="289"/>
      <c r="C132" s="289"/>
      <c r="D132" s="486" t="s">
        <v>903</v>
      </c>
      <c r="E132" s="565"/>
      <c r="F132" s="565"/>
      <c r="G132" s="565"/>
      <c r="H132" s="565"/>
      <c r="I132" s="565"/>
      <c r="J132" s="565"/>
      <c r="K132" s="565"/>
      <c r="L132" s="565"/>
      <c r="M132" s="565"/>
      <c r="N132" s="565"/>
      <c r="O132" s="565"/>
      <c r="P132" s="566"/>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c r="DE132" s="289"/>
      <c r="DF132" s="289"/>
      <c r="DG132" s="289"/>
      <c r="DH132" s="289"/>
      <c r="DI132" s="289"/>
      <c r="DJ132" s="289"/>
      <c r="DK132" s="289"/>
      <c r="DL132" s="289"/>
      <c r="DM132" s="289"/>
      <c r="DN132" s="289"/>
      <c r="DO132" s="289"/>
      <c r="DP132" s="289"/>
      <c r="DQ132" s="289"/>
      <c r="DR132" s="289"/>
      <c r="DS132" s="289"/>
      <c r="DT132" s="289"/>
      <c r="DU132" s="289"/>
      <c r="DV132" s="289"/>
      <c r="DW132" s="289"/>
      <c r="DX132" s="289"/>
      <c r="DY132" s="289"/>
      <c r="DZ132" s="289"/>
      <c r="EA132" s="289"/>
      <c r="EB132" s="289"/>
      <c r="EC132" s="289"/>
      <c r="ED132" s="289"/>
      <c r="EE132" s="289"/>
      <c r="EF132" s="289"/>
      <c r="EG132" s="289"/>
      <c r="EH132" s="289"/>
      <c r="EI132" s="289"/>
    </row>
    <row r="133" spans="1:139" ht="20.399999999999999" customHeight="1" x14ac:dyDescent="0.3">
      <c r="A133" s="289"/>
      <c r="B133" s="289"/>
      <c r="C133" s="289"/>
      <c r="D133" s="486" t="s">
        <v>895</v>
      </c>
      <c r="E133" s="565"/>
      <c r="F133" s="565"/>
      <c r="G133" s="565"/>
      <c r="H133" s="565"/>
      <c r="I133" s="565"/>
      <c r="J133" s="565"/>
      <c r="K133" s="565"/>
      <c r="L133" s="565"/>
      <c r="M133" s="565"/>
      <c r="N133" s="565"/>
      <c r="O133" s="565"/>
      <c r="P133" s="566"/>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c r="DE133" s="289"/>
      <c r="DF133" s="289"/>
      <c r="DG133" s="289"/>
      <c r="DH133" s="289"/>
      <c r="DI133" s="289"/>
      <c r="DJ133" s="289"/>
      <c r="DK133" s="289"/>
      <c r="DL133" s="289"/>
      <c r="DM133" s="289"/>
      <c r="DN133" s="289"/>
      <c r="DO133" s="289"/>
      <c r="DP133" s="289"/>
      <c r="DQ133" s="289"/>
      <c r="DR133" s="289"/>
      <c r="DS133" s="289"/>
      <c r="DT133" s="289"/>
      <c r="DU133" s="289"/>
      <c r="DV133" s="289"/>
      <c r="DW133" s="289"/>
      <c r="DX133" s="289"/>
      <c r="DY133" s="289"/>
      <c r="DZ133" s="289"/>
      <c r="EA133" s="289"/>
      <c r="EB133" s="289"/>
      <c r="EC133" s="289"/>
      <c r="ED133" s="289"/>
      <c r="EE133" s="289"/>
      <c r="EF133" s="289"/>
      <c r="EG133" s="289"/>
      <c r="EH133" s="289"/>
      <c r="EI133" s="289"/>
    </row>
    <row r="134" spans="1:139" ht="18.600000000000001" customHeight="1" x14ac:dyDescent="0.3">
      <c r="A134" s="289"/>
      <c r="B134" s="289"/>
      <c r="C134" s="289"/>
      <c r="D134" s="486" t="s">
        <v>896</v>
      </c>
      <c r="E134" s="565"/>
      <c r="F134" s="565"/>
      <c r="G134" s="565"/>
      <c r="H134" s="565"/>
      <c r="I134" s="565"/>
      <c r="J134" s="565"/>
      <c r="K134" s="565"/>
      <c r="L134" s="565"/>
      <c r="M134" s="565"/>
      <c r="N134" s="565"/>
      <c r="O134" s="565"/>
      <c r="P134" s="566"/>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89"/>
      <c r="BJ134" s="289"/>
      <c r="BK134" s="289"/>
      <c r="BL134" s="289"/>
      <c r="BM134" s="289"/>
      <c r="BN134" s="289"/>
      <c r="BO134" s="289"/>
      <c r="BP134" s="289"/>
      <c r="BQ134" s="289"/>
      <c r="BR134" s="289"/>
      <c r="BS134" s="289"/>
      <c r="BT134" s="289"/>
      <c r="BU134" s="289"/>
      <c r="BV134" s="289"/>
      <c r="BW134" s="289"/>
      <c r="BX134" s="289"/>
      <c r="BY134" s="289"/>
      <c r="BZ134" s="289"/>
      <c r="CA134" s="289"/>
      <c r="CB134" s="289"/>
      <c r="CC134" s="289"/>
      <c r="CD134" s="289"/>
      <c r="CE134" s="289"/>
      <c r="CF134" s="289"/>
      <c r="CG134" s="289"/>
      <c r="CH134" s="289"/>
      <c r="CI134" s="289"/>
      <c r="CJ134" s="289"/>
      <c r="CK134" s="289"/>
      <c r="CL134" s="289"/>
      <c r="CM134" s="289"/>
      <c r="CN134" s="289"/>
      <c r="CO134" s="289"/>
      <c r="CP134" s="289"/>
      <c r="CQ134" s="289"/>
      <c r="CR134" s="289"/>
      <c r="CS134" s="289"/>
      <c r="CT134" s="289"/>
      <c r="CU134" s="289"/>
      <c r="CV134" s="289"/>
      <c r="CW134" s="289"/>
      <c r="CX134" s="289"/>
      <c r="CY134" s="289"/>
      <c r="CZ134" s="289"/>
      <c r="DA134" s="289"/>
      <c r="DB134" s="289"/>
      <c r="DC134" s="289"/>
      <c r="DD134" s="289"/>
      <c r="DE134" s="289"/>
      <c r="DF134" s="289"/>
      <c r="DG134" s="289"/>
      <c r="DH134" s="289"/>
      <c r="DI134" s="289"/>
      <c r="DJ134" s="289"/>
      <c r="DK134" s="289"/>
      <c r="DL134" s="289"/>
      <c r="DM134" s="289"/>
      <c r="DN134" s="289"/>
      <c r="DO134" s="289"/>
      <c r="DP134" s="289"/>
      <c r="DQ134" s="289"/>
      <c r="DR134" s="289"/>
      <c r="DS134" s="289"/>
      <c r="DT134" s="289"/>
      <c r="DU134" s="289"/>
      <c r="DV134" s="289"/>
      <c r="DW134" s="289"/>
      <c r="DX134" s="289"/>
      <c r="DY134" s="289"/>
      <c r="DZ134" s="289"/>
      <c r="EA134" s="289"/>
      <c r="EB134" s="289"/>
      <c r="EC134" s="289"/>
      <c r="ED134" s="289"/>
      <c r="EE134" s="289"/>
      <c r="EF134" s="289"/>
      <c r="EG134" s="289"/>
      <c r="EH134" s="289"/>
      <c r="EI134" s="289"/>
    </row>
    <row r="135" spans="1:139" ht="19.2" customHeight="1" x14ac:dyDescent="0.3">
      <c r="A135" s="289"/>
      <c r="B135" s="289"/>
      <c r="C135" s="289"/>
      <c r="D135" s="486" t="s">
        <v>898</v>
      </c>
      <c r="E135" s="565"/>
      <c r="F135" s="565"/>
      <c r="G135" s="565"/>
      <c r="H135" s="565"/>
      <c r="I135" s="565"/>
      <c r="J135" s="565"/>
      <c r="K135" s="565"/>
      <c r="L135" s="565"/>
      <c r="M135" s="565"/>
      <c r="N135" s="565"/>
      <c r="O135" s="565"/>
      <c r="P135" s="566"/>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c r="EF135" s="289"/>
      <c r="EG135" s="289"/>
      <c r="EH135" s="289"/>
      <c r="EI135" s="289"/>
    </row>
    <row r="136" spans="1:139" ht="20.399999999999999" customHeight="1" x14ac:dyDescent="0.3">
      <c r="A136" s="289"/>
      <c r="B136" s="289"/>
      <c r="C136" s="289"/>
      <c r="D136" s="486" t="s">
        <v>897</v>
      </c>
      <c r="E136" s="565"/>
      <c r="F136" s="565"/>
      <c r="G136" s="565"/>
      <c r="H136" s="565"/>
      <c r="I136" s="565"/>
      <c r="J136" s="565"/>
      <c r="K136" s="565"/>
      <c r="L136" s="565"/>
      <c r="M136" s="565"/>
      <c r="N136" s="565"/>
      <c r="O136" s="565"/>
      <c r="P136" s="566"/>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289"/>
      <c r="BA136" s="289"/>
      <c r="BB136" s="289"/>
      <c r="BC136" s="289"/>
      <c r="BD136" s="289"/>
      <c r="BE136" s="289"/>
      <c r="BF136" s="289"/>
      <c r="BG136" s="289"/>
      <c r="BH136" s="289"/>
      <c r="BI136" s="289"/>
      <c r="BJ136" s="289"/>
      <c r="BK136" s="289"/>
      <c r="BL136" s="289"/>
      <c r="BM136" s="289"/>
      <c r="BN136" s="289"/>
      <c r="BO136" s="289"/>
      <c r="BP136" s="289"/>
      <c r="BQ136" s="289"/>
      <c r="BR136" s="289"/>
      <c r="BS136" s="289"/>
      <c r="BT136" s="289"/>
      <c r="BU136" s="289"/>
      <c r="BV136" s="289"/>
      <c r="BW136" s="289"/>
      <c r="BX136" s="289"/>
      <c r="BY136" s="289"/>
      <c r="BZ136" s="289"/>
      <c r="CA136" s="289"/>
      <c r="CB136" s="289"/>
      <c r="CC136" s="289"/>
      <c r="CD136" s="289"/>
      <c r="CE136" s="289"/>
      <c r="CF136" s="289"/>
      <c r="CG136" s="289"/>
      <c r="CH136" s="289"/>
      <c r="CI136" s="289"/>
      <c r="CJ136" s="289"/>
      <c r="CK136" s="289"/>
      <c r="CL136" s="289"/>
      <c r="CM136" s="289"/>
      <c r="CN136" s="289"/>
      <c r="CO136" s="289"/>
      <c r="CP136" s="289"/>
      <c r="CQ136" s="289"/>
      <c r="CR136" s="289"/>
      <c r="CS136" s="289"/>
      <c r="CT136" s="289"/>
      <c r="CU136" s="289"/>
      <c r="CV136" s="289"/>
      <c r="CW136" s="289"/>
      <c r="CX136" s="289"/>
      <c r="CY136" s="289"/>
      <c r="CZ136" s="289"/>
      <c r="DA136" s="289"/>
      <c r="DB136" s="289"/>
      <c r="DC136" s="289"/>
      <c r="DD136" s="289"/>
      <c r="DE136" s="289"/>
      <c r="DF136" s="289"/>
      <c r="DG136" s="289"/>
      <c r="DH136" s="289"/>
      <c r="DI136" s="289"/>
      <c r="DJ136" s="289"/>
      <c r="DK136" s="289"/>
      <c r="DL136" s="289"/>
      <c r="DM136" s="289"/>
      <c r="DN136" s="289"/>
      <c r="DO136" s="289"/>
      <c r="DP136" s="289"/>
      <c r="DQ136" s="289"/>
      <c r="DR136" s="289"/>
      <c r="DS136" s="289"/>
      <c r="DT136" s="289"/>
      <c r="DU136" s="289"/>
      <c r="DV136" s="289"/>
      <c r="DW136" s="289"/>
      <c r="DX136" s="289"/>
      <c r="DY136" s="289"/>
      <c r="DZ136" s="289"/>
      <c r="EA136" s="289"/>
      <c r="EB136" s="289"/>
      <c r="EC136" s="289"/>
      <c r="ED136" s="289"/>
      <c r="EE136" s="289"/>
      <c r="EF136" s="289"/>
      <c r="EG136" s="289"/>
      <c r="EH136" s="289"/>
      <c r="EI136" s="289"/>
    </row>
    <row r="137" spans="1:139" ht="34.799999999999997" customHeight="1" x14ac:dyDescent="0.3">
      <c r="A137" s="289"/>
      <c r="B137" s="289"/>
      <c r="C137" s="289"/>
      <c r="D137" s="1009" t="s">
        <v>901</v>
      </c>
      <c r="E137" s="1010"/>
      <c r="F137" s="1010"/>
      <c r="G137" s="1010"/>
      <c r="H137" s="1010"/>
      <c r="I137" s="1010"/>
      <c r="J137" s="1010"/>
      <c r="K137" s="1010"/>
      <c r="L137" s="1010"/>
      <c r="M137" s="1010"/>
      <c r="N137" s="1010"/>
      <c r="O137" s="1010"/>
      <c r="P137" s="1011"/>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c r="AS137" s="289"/>
      <c r="AT137" s="289"/>
      <c r="AU137" s="289"/>
      <c r="AV137" s="289"/>
      <c r="AW137" s="289"/>
      <c r="AX137" s="289"/>
      <c r="AY137" s="289"/>
      <c r="AZ137" s="289"/>
      <c r="BA137" s="289"/>
      <c r="BB137" s="289"/>
      <c r="BC137" s="289"/>
      <c r="BD137" s="289"/>
      <c r="BE137" s="289"/>
      <c r="BF137" s="289"/>
      <c r="BG137" s="289"/>
      <c r="BH137" s="289"/>
      <c r="BI137" s="289"/>
      <c r="BJ137" s="289"/>
      <c r="BK137" s="289"/>
      <c r="BL137" s="289"/>
      <c r="BM137" s="289"/>
      <c r="BN137" s="289"/>
      <c r="BO137" s="289"/>
      <c r="BP137" s="289"/>
      <c r="BQ137" s="289"/>
      <c r="BR137" s="289"/>
      <c r="BS137" s="289"/>
      <c r="BT137" s="289"/>
      <c r="BU137" s="289"/>
      <c r="BV137" s="289"/>
      <c r="BW137" s="289"/>
      <c r="BX137" s="289"/>
      <c r="BY137" s="289"/>
      <c r="BZ137" s="289"/>
      <c r="CA137" s="289"/>
      <c r="CB137" s="289"/>
      <c r="CC137" s="289"/>
      <c r="CD137" s="289"/>
      <c r="CE137" s="289"/>
      <c r="CF137" s="289"/>
      <c r="CG137" s="289"/>
      <c r="CH137" s="289"/>
      <c r="CI137" s="289"/>
      <c r="CJ137" s="289"/>
      <c r="CK137" s="289"/>
      <c r="CL137" s="289"/>
      <c r="CM137" s="289"/>
      <c r="CN137" s="289"/>
      <c r="CO137" s="289"/>
      <c r="CP137" s="289"/>
      <c r="CQ137" s="289"/>
      <c r="CR137" s="289"/>
      <c r="CS137" s="289"/>
      <c r="CT137" s="289"/>
      <c r="CU137" s="289"/>
      <c r="CV137" s="289"/>
      <c r="CW137" s="289"/>
      <c r="CX137" s="289"/>
      <c r="CY137" s="289"/>
      <c r="CZ137" s="289"/>
      <c r="DA137" s="289"/>
      <c r="DB137" s="289"/>
      <c r="DC137" s="289"/>
      <c r="DD137" s="289"/>
      <c r="DE137" s="289"/>
      <c r="DF137" s="289"/>
      <c r="DG137" s="289"/>
      <c r="DH137" s="289"/>
      <c r="DI137" s="289"/>
      <c r="DJ137" s="289"/>
      <c r="DK137" s="289"/>
      <c r="DL137" s="289"/>
      <c r="DM137" s="289"/>
      <c r="DN137" s="289"/>
      <c r="DO137" s="289"/>
      <c r="DP137" s="289"/>
      <c r="DQ137" s="289"/>
      <c r="DR137" s="289"/>
      <c r="DS137" s="289"/>
      <c r="DT137" s="289"/>
      <c r="DU137" s="289"/>
      <c r="DV137" s="289"/>
      <c r="DW137" s="289"/>
      <c r="DX137" s="289"/>
      <c r="DY137" s="289"/>
      <c r="DZ137" s="289"/>
      <c r="EA137" s="289"/>
      <c r="EB137" s="289"/>
      <c r="EC137" s="289"/>
      <c r="ED137" s="289"/>
      <c r="EE137" s="289"/>
      <c r="EF137" s="289"/>
      <c r="EG137" s="289"/>
      <c r="EH137" s="289"/>
      <c r="EI137" s="289"/>
    </row>
    <row r="138" spans="1:139" ht="21.6" customHeight="1" x14ac:dyDescent="0.3">
      <c r="A138" s="289"/>
      <c r="B138" s="289"/>
      <c r="C138" s="289"/>
      <c r="D138" s="486" t="s">
        <v>904</v>
      </c>
      <c r="E138" s="565"/>
      <c r="F138" s="565"/>
      <c r="G138" s="565"/>
      <c r="H138" s="565"/>
      <c r="I138" s="565"/>
      <c r="J138" s="565"/>
      <c r="K138" s="565"/>
      <c r="L138" s="565"/>
      <c r="M138" s="565"/>
      <c r="N138" s="565"/>
      <c r="O138" s="565"/>
      <c r="P138" s="566"/>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89"/>
      <c r="BA138" s="289"/>
      <c r="BB138" s="289"/>
      <c r="BC138" s="289"/>
      <c r="BD138" s="289"/>
      <c r="BE138" s="289"/>
      <c r="BF138" s="289"/>
      <c r="BG138" s="289"/>
      <c r="BH138" s="289"/>
      <c r="BI138" s="289"/>
      <c r="BJ138" s="289"/>
      <c r="BK138" s="289"/>
      <c r="BL138" s="289"/>
      <c r="BM138" s="289"/>
      <c r="BN138" s="289"/>
      <c r="BO138" s="289"/>
      <c r="BP138" s="289"/>
      <c r="BQ138" s="289"/>
      <c r="BR138" s="289"/>
      <c r="BS138" s="289"/>
      <c r="BT138" s="289"/>
      <c r="BU138" s="289"/>
      <c r="BV138" s="289"/>
      <c r="BW138" s="289"/>
      <c r="BX138" s="289"/>
      <c r="BY138" s="289"/>
      <c r="BZ138" s="289"/>
      <c r="CA138" s="289"/>
      <c r="CB138" s="289"/>
      <c r="CC138" s="289"/>
      <c r="CD138" s="289"/>
      <c r="CE138" s="289"/>
      <c r="CF138" s="289"/>
      <c r="CG138" s="289"/>
      <c r="CH138" s="289"/>
      <c r="CI138" s="289"/>
      <c r="CJ138" s="289"/>
      <c r="CK138" s="289"/>
      <c r="CL138" s="289"/>
      <c r="CM138" s="289"/>
      <c r="CN138" s="289"/>
      <c r="CO138" s="289"/>
      <c r="CP138" s="289"/>
      <c r="CQ138" s="289"/>
      <c r="CR138" s="289"/>
      <c r="CS138" s="289"/>
      <c r="CT138" s="289"/>
      <c r="CU138" s="289"/>
      <c r="CV138" s="289"/>
      <c r="CW138" s="289"/>
      <c r="CX138" s="289"/>
      <c r="CY138" s="289"/>
      <c r="CZ138" s="289"/>
      <c r="DA138" s="289"/>
      <c r="DB138" s="289"/>
      <c r="DC138" s="289"/>
      <c r="DD138" s="289"/>
      <c r="DE138" s="289"/>
      <c r="DF138" s="289"/>
      <c r="DG138" s="289"/>
      <c r="DH138" s="289"/>
      <c r="DI138" s="289"/>
      <c r="DJ138" s="289"/>
      <c r="DK138" s="289"/>
      <c r="DL138" s="289"/>
      <c r="DM138" s="289"/>
      <c r="DN138" s="289"/>
      <c r="DO138" s="289"/>
      <c r="DP138" s="289"/>
      <c r="DQ138" s="289"/>
      <c r="DR138" s="289"/>
      <c r="DS138" s="289"/>
      <c r="DT138" s="289"/>
      <c r="DU138" s="289"/>
      <c r="DV138" s="289"/>
      <c r="DW138" s="289"/>
      <c r="DX138" s="289"/>
      <c r="DY138" s="289"/>
      <c r="DZ138" s="289"/>
      <c r="EA138" s="289"/>
      <c r="EB138" s="289"/>
      <c r="EC138" s="289"/>
      <c r="ED138" s="289"/>
      <c r="EE138" s="289"/>
      <c r="EF138" s="289"/>
      <c r="EG138" s="289"/>
      <c r="EH138" s="289"/>
      <c r="EI138" s="289"/>
    </row>
    <row r="139" spans="1:139" ht="19.8" customHeight="1" x14ac:dyDescent="0.3">
      <c r="A139" s="289"/>
      <c r="B139" s="289"/>
      <c r="C139" s="289"/>
      <c r="D139" s="939" t="s">
        <v>899</v>
      </c>
      <c r="E139" s="940"/>
      <c r="F139" s="940"/>
      <c r="G139" s="940"/>
      <c r="H139" s="940"/>
      <c r="I139" s="940"/>
      <c r="J139" s="940"/>
      <c r="K139" s="940"/>
      <c r="L139" s="940"/>
      <c r="M139" s="940"/>
      <c r="N139" s="940"/>
      <c r="O139" s="940"/>
      <c r="P139" s="941"/>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c r="BA139" s="289"/>
      <c r="BB139" s="289"/>
      <c r="BC139" s="289"/>
      <c r="BD139" s="289"/>
      <c r="BE139" s="289"/>
      <c r="BF139" s="289"/>
      <c r="BG139" s="289"/>
      <c r="BH139" s="289"/>
      <c r="BI139" s="289"/>
      <c r="BJ139" s="289"/>
      <c r="BK139" s="289"/>
      <c r="BL139" s="289"/>
      <c r="BM139" s="289"/>
      <c r="BN139" s="289"/>
      <c r="BO139" s="289"/>
      <c r="BP139" s="289"/>
      <c r="BQ139" s="289"/>
      <c r="BR139" s="289"/>
      <c r="BS139" s="289"/>
      <c r="BT139" s="289"/>
      <c r="BU139" s="289"/>
      <c r="BV139" s="289"/>
      <c r="BW139" s="289"/>
      <c r="BX139" s="289"/>
      <c r="BY139" s="289"/>
      <c r="BZ139" s="289"/>
      <c r="CA139" s="289"/>
      <c r="CB139" s="289"/>
      <c r="CC139" s="289"/>
      <c r="CD139" s="289"/>
      <c r="CE139" s="289"/>
      <c r="CF139" s="289"/>
      <c r="CG139" s="289"/>
      <c r="CH139" s="289"/>
      <c r="CI139" s="289"/>
      <c r="CJ139" s="289"/>
      <c r="CK139" s="289"/>
      <c r="CL139" s="289"/>
      <c r="CM139" s="289"/>
      <c r="CN139" s="289"/>
      <c r="CO139" s="289"/>
      <c r="CP139" s="289"/>
      <c r="CQ139" s="289"/>
      <c r="CR139" s="289"/>
      <c r="CS139" s="289"/>
      <c r="CT139" s="289"/>
      <c r="CU139" s="289"/>
      <c r="CV139" s="289"/>
      <c r="CW139" s="289"/>
      <c r="CX139" s="289"/>
      <c r="CY139" s="289"/>
      <c r="CZ139" s="289"/>
      <c r="DA139" s="289"/>
      <c r="DB139" s="289"/>
      <c r="DC139" s="289"/>
      <c r="DD139" s="289"/>
      <c r="DE139" s="289"/>
      <c r="DF139" s="289"/>
      <c r="DG139" s="289"/>
      <c r="DH139" s="289"/>
      <c r="DI139" s="289"/>
      <c r="DJ139" s="289"/>
      <c r="DK139" s="289"/>
      <c r="DL139" s="289"/>
      <c r="DM139" s="289"/>
      <c r="DN139" s="289"/>
      <c r="DO139" s="289"/>
      <c r="DP139" s="289"/>
      <c r="DQ139" s="289"/>
      <c r="DR139" s="289"/>
      <c r="DS139" s="289"/>
      <c r="DT139" s="289"/>
      <c r="DU139" s="289"/>
      <c r="DV139" s="289"/>
      <c r="DW139" s="289"/>
      <c r="DX139" s="289"/>
      <c r="DY139" s="289"/>
      <c r="DZ139" s="289"/>
      <c r="EA139" s="289"/>
      <c r="EB139" s="289"/>
      <c r="EC139" s="289"/>
      <c r="ED139" s="289"/>
      <c r="EE139" s="289"/>
      <c r="EF139" s="289"/>
      <c r="EG139" s="289"/>
      <c r="EH139" s="289"/>
      <c r="EI139" s="289"/>
    </row>
    <row r="140" spans="1:139" ht="18" customHeight="1" x14ac:dyDescent="0.3">
      <c r="A140" s="289"/>
      <c r="B140" s="289"/>
      <c r="C140" s="289"/>
      <c r="D140" s="939" t="s">
        <v>900</v>
      </c>
      <c r="E140" s="940"/>
      <c r="F140" s="940"/>
      <c r="G140" s="940"/>
      <c r="H140" s="940"/>
      <c r="I140" s="940"/>
      <c r="J140" s="940"/>
      <c r="K140" s="940"/>
      <c r="L140" s="940"/>
      <c r="M140" s="940"/>
      <c r="N140" s="940"/>
      <c r="O140" s="940"/>
      <c r="P140" s="941"/>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c r="BO140" s="289"/>
      <c r="BP140" s="289"/>
      <c r="BQ140" s="289"/>
      <c r="BR140" s="289"/>
      <c r="BS140" s="289"/>
      <c r="BT140" s="289"/>
      <c r="BU140" s="289"/>
      <c r="BV140" s="289"/>
      <c r="BW140" s="289"/>
      <c r="BX140" s="289"/>
      <c r="BY140" s="289"/>
      <c r="BZ140" s="289"/>
      <c r="CA140" s="289"/>
      <c r="CB140" s="289"/>
      <c r="CC140" s="289"/>
      <c r="CD140" s="289"/>
      <c r="CE140" s="289"/>
      <c r="CF140" s="289"/>
      <c r="CG140" s="289"/>
      <c r="CH140" s="289"/>
      <c r="CI140" s="289"/>
      <c r="CJ140" s="289"/>
      <c r="CK140" s="289"/>
      <c r="CL140" s="289"/>
      <c r="CM140" s="289"/>
      <c r="CN140" s="289"/>
      <c r="CO140" s="289"/>
      <c r="CP140" s="289"/>
      <c r="CQ140" s="289"/>
      <c r="CR140" s="289"/>
      <c r="CS140" s="289"/>
      <c r="CT140" s="289"/>
      <c r="CU140" s="289"/>
      <c r="CV140" s="289"/>
      <c r="CW140" s="289"/>
      <c r="CX140" s="289"/>
      <c r="CY140" s="289"/>
      <c r="CZ140" s="289"/>
      <c r="DA140" s="289"/>
      <c r="DB140" s="289"/>
      <c r="DC140" s="289"/>
      <c r="DD140" s="289"/>
      <c r="DE140" s="289"/>
      <c r="DF140" s="289"/>
      <c r="DG140" s="289"/>
      <c r="DH140" s="289"/>
      <c r="DI140" s="289"/>
      <c r="DJ140" s="289"/>
      <c r="DK140" s="289"/>
      <c r="DL140" s="289"/>
      <c r="DM140" s="289"/>
      <c r="DN140" s="289"/>
      <c r="DO140" s="289"/>
      <c r="DP140" s="289"/>
      <c r="DQ140" s="289"/>
      <c r="DR140" s="289"/>
      <c r="DS140" s="289"/>
      <c r="DT140" s="289"/>
      <c r="DU140" s="289"/>
      <c r="DV140" s="289"/>
      <c r="DW140" s="289"/>
      <c r="DX140" s="289"/>
      <c r="DY140" s="289"/>
      <c r="DZ140" s="289"/>
      <c r="EA140" s="289"/>
      <c r="EB140" s="289"/>
      <c r="EC140" s="289"/>
      <c r="ED140" s="289"/>
      <c r="EE140" s="289"/>
      <c r="EF140" s="289"/>
      <c r="EG140" s="289"/>
      <c r="EH140" s="289"/>
      <c r="EI140" s="289"/>
    </row>
    <row r="141" spans="1:139" ht="15" customHeight="1" thickBot="1" x14ac:dyDescent="0.35">
      <c r="A141" s="289"/>
      <c r="B141" s="289"/>
      <c r="C141" s="289"/>
      <c r="D141" s="942"/>
      <c r="E141" s="943"/>
      <c r="F141" s="943"/>
      <c r="G141" s="943"/>
      <c r="H141" s="943"/>
      <c r="I141" s="943"/>
      <c r="J141" s="943"/>
      <c r="K141" s="943"/>
      <c r="L141" s="943"/>
      <c r="M141" s="943"/>
      <c r="N141" s="943"/>
      <c r="O141" s="943"/>
      <c r="P141" s="944"/>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c r="BJ141" s="289"/>
      <c r="BK141" s="289"/>
      <c r="BL141" s="289"/>
      <c r="BM141" s="289"/>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c r="CH141" s="289"/>
      <c r="CI141" s="289"/>
      <c r="CJ141" s="289"/>
      <c r="CK141" s="289"/>
      <c r="CL141" s="289"/>
      <c r="CM141" s="289"/>
      <c r="CN141" s="289"/>
      <c r="CO141" s="289"/>
      <c r="CP141" s="289"/>
      <c r="CQ141" s="289"/>
      <c r="CR141" s="289"/>
      <c r="CS141" s="289"/>
      <c r="CT141" s="289"/>
      <c r="CU141" s="289"/>
      <c r="CV141" s="289"/>
      <c r="CW141" s="289"/>
      <c r="CX141" s="289"/>
      <c r="CY141" s="289"/>
      <c r="CZ141" s="289"/>
      <c r="DA141" s="289"/>
      <c r="DB141" s="289"/>
      <c r="DC141" s="289"/>
      <c r="DD141" s="289"/>
      <c r="DE141" s="289"/>
      <c r="DF141" s="289"/>
      <c r="DG141" s="289"/>
      <c r="DH141" s="289"/>
      <c r="DI141" s="289"/>
      <c r="DJ141" s="289"/>
      <c r="DK141" s="289"/>
      <c r="DL141" s="289"/>
      <c r="DM141" s="289"/>
      <c r="DN141" s="289"/>
      <c r="DO141" s="289"/>
      <c r="DP141" s="289"/>
      <c r="DQ141" s="289"/>
      <c r="DR141" s="289"/>
      <c r="DS141" s="289"/>
      <c r="DT141" s="289"/>
      <c r="DU141" s="289"/>
      <c r="DV141" s="289"/>
      <c r="DW141" s="289"/>
      <c r="DX141" s="289"/>
      <c r="DY141" s="289"/>
      <c r="DZ141" s="289"/>
      <c r="EA141" s="289"/>
      <c r="EB141" s="289"/>
      <c r="EC141" s="289"/>
      <c r="ED141" s="289"/>
      <c r="EE141" s="289"/>
      <c r="EF141" s="289"/>
      <c r="EG141" s="289"/>
      <c r="EH141" s="289"/>
      <c r="EI141" s="289"/>
    </row>
    <row r="142" spans="1:139" ht="15" customHeight="1" thickBot="1" x14ac:dyDescent="0.35">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89"/>
      <c r="AY142" s="289"/>
      <c r="AZ142" s="289"/>
      <c r="BA142" s="289"/>
      <c r="BB142" s="289"/>
      <c r="BC142" s="289"/>
      <c r="BD142" s="289"/>
      <c r="BE142" s="289"/>
      <c r="BF142" s="289"/>
      <c r="BG142" s="289"/>
      <c r="BH142" s="289"/>
      <c r="BI142" s="289"/>
      <c r="BJ142" s="289"/>
      <c r="BK142" s="289"/>
      <c r="BL142" s="289"/>
      <c r="BM142" s="289"/>
      <c r="BN142" s="289"/>
      <c r="BO142" s="289"/>
      <c r="BP142" s="289"/>
      <c r="BQ142" s="289"/>
      <c r="BR142" s="289"/>
      <c r="BS142" s="289"/>
      <c r="BT142" s="289"/>
      <c r="BU142" s="289"/>
      <c r="BV142" s="289"/>
      <c r="BW142" s="289"/>
      <c r="BX142" s="289"/>
      <c r="BY142" s="289"/>
      <c r="BZ142" s="289"/>
      <c r="CA142" s="289"/>
      <c r="CB142" s="289"/>
      <c r="CC142" s="289"/>
      <c r="CD142" s="289"/>
      <c r="CE142" s="289"/>
      <c r="CF142" s="289"/>
      <c r="CG142" s="289"/>
      <c r="CH142" s="289"/>
      <c r="CI142" s="289"/>
      <c r="CJ142" s="289"/>
      <c r="CK142" s="289"/>
      <c r="CL142" s="289"/>
      <c r="CM142" s="289"/>
      <c r="CN142" s="289"/>
      <c r="CO142" s="289"/>
      <c r="CP142" s="289"/>
      <c r="CQ142" s="289"/>
      <c r="CR142" s="289"/>
      <c r="CS142" s="289"/>
      <c r="CT142" s="289"/>
      <c r="CU142" s="289"/>
      <c r="CV142" s="289"/>
      <c r="CW142" s="289"/>
      <c r="CX142" s="289"/>
      <c r="CY142" s="289"/>
      <c r="CZ142" s="289"/>
      <c r="DA142" s="289"/>
      <c r="DB142" s="289"/>
      <c r="DC142" s="289"/>
      <c r="DD142" s="289"/>
      <c r="DE142" s="289"/>
      <c r="DF142" s="289"/>
      <c r="DG142" s="289"/>
      <c r="DH142" s="289"/>
      <c r="DI142" s="289"/>
      <c r="DJ142" s="289"/>
      <c r="DK142" s="289"/>
      <c r="DL142" s="289"/>
      <c r="DM142" s="289"/>
      <c r="DN142" s="289"/>
      <c r="DO142" s="289"/>
      <c r="DP142" s="289"/>
      <c r="DQ142" s="289"/>
      <c r="DR142" s="289"/>
      <c r="DS142" s="289"/>
      <c r="DT142" s="289"/>
      <c r="DU142" s="289"/>
      <c r="DV142" s="289"/>
      <c r="DW142" s="289"/>
      <c r="DX142" s="289"/>
      <c r="DY142" s="289"/>
      <c r="DZ142" s="289"/>
      <c r="EA142" s="289"/>
      <c r="EB142" s="289"/>
      <c r="EC142" s="289"/>
      <c r="ED142" s="289"/>
      <c r="EE142" s="289"/>
      <c r="EF142" s="289"/>
      <c r="EG142" s="289"/>
      <c r="EH142" s="289"/>
      <c r="EI142" s="289"/>
    </row>
    <row r="143" spans="1:139" ht="19.2" customHeight="1" x14ac:dyDescent="0.3">
      <c r="A143" s="289"/>
      <c r="B143" s="289"/>
      <c r="C143" s="289"/>
      <c r="D143" s="926" t="s">
        <v>890</v>
      </c>
      <c r="E143" s="926"/>
      <c r="F143" s="926"/>
      <c r="G143" s="926"/>
      <c r="H143" s="926"/>
      <c r="I143" s="926"/>
      <c r="J143" s="926"/>
      <c r="K143" s="926"/>
      <c r="L143" s="926"/>
      <c r="M143" s="926"/>
      <c r="N143" s="926"/>
      <c r="O143" s="926"/>
      <c r="P143" s="926"/>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89"/>
      <c r="BA143" s="289"/>
      <c r="BB143" s="289"/>
      <c r="BC143" s="289"/>
      <c r="BD143" s="289"/>
      <c r="BE143" s="289"/>
      <c r="BF143" s="289"/>
      <c r="BG143" s="289"/>
      <c r="BH143" s="289"/>
      <c r="BI143" s="289"/>
      <c r="BJ143" s="289"/>
      <c r="BK143" s="289"/>
      <c r="BL143" s="289"/>
      <c r="BM143" s="289"/>
      <c r="BN143" s="289"/>
      <c r="BO143" s="289"/>
      <c r="BP143" s="289"/>
      <c r="BQ143" s="289"/>
      <c r="BR143" s="289"/>
      <c r="BS143" s="289"/>
      <c r="BT143" s="289"/>
      <c r="BU143" s="289"/>
      <c r="BV143" s="289"/>
      <c r="BW143" s="289"/>
      <c r="BX143" s="289"/>
      <c r="BY143" s="289"/>
      <c r="BZ143" s="289"/>
      <c r="CA143" s="289"/>
      <c r="CB143" s="289"/>
      <c r="CC143" s="289"/>
      <c r="CD143" s="289"/>
      <c r="CE143" s="289"/>
      <c r="CF143" s="289"/>
      <c r="CG143" s="289"/>
      <c r="CH143" s="289"/>
      <c r="CI143" s="289"/>
      <c r="CJ143" s="289"/>
      <c r="CK143" s="289"/>
      <c r="CL143" s="289"/>
      <c r="CM143" s="289"/>
      <c r="CN143" s="289"/>
      <c r="CO143" s="289"/>
      <c r="CP143" s="289"/>
      <c r="CQ143" s="289"/>
      <c r="CR143" s="289"/>
      <c r="CS143" s="289"/>
      <c r="CT143" s="289"/>
      <c r="CU143" s="289"/>
      <c r="CV143" s="289"/>
      <c r="CW143" s="289"/>
      <c r="CX143" s="289"/>
      <c r="CY143" s="289"/>
      <c r="CZ143" s="289"/>
      <c r="DA143" s="289"/>
      <c r="DB143" s="289"/>
      <c r="DC143" s="289"/>
      <c r="DD143" s="289"/>
      <c r="DE143" s="289"/>
      <c r="DF143" s="289"/>
      <c r="DG143" s="289"/>
      <c r="DH143" s="289"/>
      <c r="DI143" s="289"/>
      <c r="DJ143" s="289"/>
      <c r="DK143" s="289"/>
      <c r="DL143" s="289"/>
      <c r="DM143" s="289"/>
      <c r="DN143" s="289"/>
      <c r="DO143" s="289"/>
      <c r="DP143" s="289"/>
      <c r="DQ143" s="289"/>
      <c r="DR143" s="289"/>
      <c r="DS143" s="289"/>
      <c r="DT143" s="289"/>
      <c r="DU143" s="289"/>
      <c r="DV143" s="289"/>
      <c r="DW143" s="289"/>
      <c r="DX143" s="289"/>
      <c r="DY143" s="289"/>
      <c r="DZ143" s="289"/>
      <c r="EA143" s="289"/>
      <c r="EB143" s="289"/>
      <c r="EC143" s="289"/>
      <c r="ED143" s="289"/>
      <c r="EE143" s="289"/>
      <c r="EF143" s="289"/>
      <c r="EG143" s="289"/>
      <c r="EH143" s="289"/>
      <c r="EI143" s="289"/>
    </row>
    <row r="144" spans="1:139" ht="18.600000000000001" customHeight="1" x14ac:dyDescent="0.3">
      <c r="A144" s="289"/>
      <c r="B144" s="289"/>
      <c r="C144" s="289"/>
      <c r="D144" s="956" t="s">
        <v>891</v>
      </c>
      <c r="E144" s="957"/>
      <c r="F144" s="957"/>
      <c r="G144" s="957"/>
      <c r="H144" s="957"/>
      <c r="I144" s="957"/>
      <c r="J144" s="957"/>
      <c r="K144" s="957"/>
      <c r="L144" s="957"/>
      <c r="M144" s="957"/>
      <c r="N144" s="957"/>
      <c r="O144" s="957"/>
      <c r="P144" s="958"/>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289"/>
      <c r="BJ144" s="289"/>
      <c r="BK144" s="289"/>
      <c r="BL144" s="289"/>
      <c r="BM144" s="289"/>
      <c r="BN144" s="289"/>
      <c r="BO144" s="289"/>
      <c r="BP144" s="289"/>
      <c r="BQ144" s="289"/>
      <c r="BR144" s="289"/>
      <c r="BS144" s="289"/>
      <c r="BT144" s="289"/>
      <c r="BU144" s="289"/>
      <c r="BV144" s="289"/>
      <c r="BW144" s="289"/>
      <c r="BX144" s="289"/>
      <c r="BY144" s="289"/>
      <c r="BZ144" s="289"/>
      <c r="CA144" s="289"/>
      <c r="CB144" s="289"/>
      <c r="CC144" s="289"/>
      <c r="CD144" s="289"/>
      <c r="CE144" s="289"/>
      <c r="CF144" s="289"/>
      <c r="CG144" s="289"/>
      <c r="CH144" s="289"/>
      <c r="CI144" s="289"/>
      <c r="CJ144" s="289"/>
      <c r="CK144" s="289"/>
      <c r="CL144" s="289"/>
      <c r="CM144" s="289"/>
      <c r="CN144" s="289"/>
      <c r="CO144" s="289"/>
      <c r="CP144" s="289"/>
      <c r="CQ144" s="289"/>
      <c r="CR144" s="289"/>
      <c r="CS144" s="289"/>
      <c r="CT144" s="289"/>
      <c r="CU144" s="289"/>
      <c r="CV144" s="289"/>
      <c r="CW144" s="289"/>
      <c r="CX144" s="289"/>
      <c r="CY144" s="289"/>
      <c r="CZ144" s="289"/>
      <c r="DA144" s="289"/>
      <c r="DB144" s="289"/>
      <c r="DC144" s="289"/>
      <c r="DD144" s="289"/>
      <c r="DE144" s="289"/>
      <c r="DF144" s="289"/>
      <c r="DG144" s="289"/>
      <c r="DH144" s="289"/>
      <c r="DI144" s="289"/>
      <c r="DJ144" s="289"/>
      <c r="DK144" s="289"/>
      <c r="DL144" s="289"/>
      <c r="DM144" s="289"/>
      <c r="DN144" s="289"/>
      <c r="DO144" s="289"/>
      <c r="DP144" s="289"/>
      <c r="DQ144" s="289"/>
      <c r="DR144" s="289"/>
      <c r="DS144" s="289"/>
      <c r="DT144" s="289"/>
      <c r="DU144" s="289"/>
      <c r="DV144" s="289"/>
      <c r="DW144" s="289"/>
      <c r="DX144" s="289"/>
      <c r="DY144" s="289"/>
      <c r="DZ144" s="289"/>
      <c r="EA144" s="289"/>
      <c r="EB144" s="289"/>
      <c r="EC144" s="289"/>
      <c r="ED144" s="289"/>
      <c r="EE144" s="289"/>
      <c r="EF144" s="289"/>
      <c r="EG144" s="289"/>
      <c r="EH144" s="289"/>
      <c r="EI144" s="289"/>
    </row>
    <row r="145" spans="1:139" ht="30" customHeight="1" x14ac:dyDescent="0.3">
      <c r="A145" s="289"/>
      <c r="B145" s="289"/>
      <c r="C145" s="289"/>
      <c r="D145" s="956" t="s">
        <v>892</v>
      </c>
      <c r="E145" s="957"/>
      <c r="F145" s="957"/>
      <c r="G145" s="957"/>
      <c r="H145" s="957"/>
      <c r="I145" s="957"/>
      <c r="J145" s="957"/>
      <c r="K145" s="957"/>
      <c r="L145" s="957"/>
      <c r="M145" s="957"/>
      <c r="N145" s="957"/>
      <c r="O145" s="957"/>
      <c r="P145" s="958"/>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89"/>
      <c r="BB145" s="289"/>
      <c r="BC145" s="289"/>
      <c r="BD145" s="289"/>
      <c r="BE145" s="289"/>
      <c r="BF145" s="289"/>
      <c r="BG145" s="289"/>
      <c r="BH145" s="289"/>
      <c r="BI145" s="289"/>
      <c r="BJ145" s="289"/>
      <c r="BK145" s="289"/>
      <c r="BL145" s="289"/>
      <c r="BM145" s="289"/>
      <c r="BN145" s="289"/>
      <c r="BO145" s="289"/>
      <c r="BP145" s="289"/>
      <c r="BQ145" s="289"/>
      <c r="BR145" s="289"/>
      <c r="BS145" s="289"/>
      <c r="BT145" s="289"/>
      <c r="BU145" s="289"/>
      <c r="BV145" s="289"/>
      <c r="BW145" s="289"/>
      <c r="BX145" s="289"/>
      <c r="BY145" s="289"/>
      <c r="BZ145" s="289"/>
      <c r="CA145" s="289"/>
      <c r="CB145" s="289"/>
      <c r="CC145" s="289"/>
      <c r="CD145" s="289"/>
      <c r="CE145" s="289"/>
      <c r="CF145" s="289"/>
      <c r="CG145" s="289"/>
      <c r="CH145" s="289"/>
      <c r="CI145" s="289"/>
      <c r="CJ145" s="289"/>
      <c r="CK145" s="289"/>
      <c r="CL145" s="289"/>
      <c r="CM145" s="289"/>
      <c r="CN145" s="289"/>
      <c r="CO145" s="289"/>
      <c r="CP145" s="289"/>
      <c r="CQ145" s="289"/>
      <c r="CR145" s="289"/>
      <c r="CS145" s="289"/>
      <c r="CT145" s="289"/>
      <c r="CU145" s="289"/>
      <c r="CV145" s="289"/>
      <c r="CW145" s="289"/>
      <c r="CX145" s="289"/>
      <c r="CY145" s="289"/>
      <c r="CZ145" s="289"/>
      <c r="DA145" s="289"/>
      <c r="DB145" s="289"/>
      <c r="DC145" s="289"/>
      <c r="DD145" s="289"/>
      <c r="DE145" s="289"/>
      <c r="DF145" s="289"/>
      <c r="DG145" s="289"/>
      <c r="DH145" s="289"/>
      <c r="DI145" s="289"/>
      <c r="DJ145" s="289"/>
      <c r="DK145" s="289"/>
      <c r="DL145" s="289"/>
      <c r="DM145" s="289"/>
      <c r="DN145" s="289"/>
      <c r="DO145" s="289"/>
      <c r="DP145" s="289"/>
      <c r="DQ145" s="289"/>
      <c r="DR145" s="289"/>
      <c r="DS145" s="289"/>
      <c r="DT145" s="289"/>
      <c r="DU145" s="289"/>
      <c r="DV145" s="289"/>
      <c r="DW145" s="289"/>
      <c r="DX145" s="289"/>
      <c r="DY145" s="289"/>
      <c r="DZ145" s="289"/>
      <c r="EA145" s="289"/>
      <c r="EB145" s="289"/>
      <c r="EC145" s="289"/>
      <c r="ED145" s="289"/>
      <c r="EE145" s="289"/>
      <c r="EF145" s="289"/>
      <c r="EG145" s="289"/>
      <c r="EH145" s="289"/>
      <c r="EI145" s="289"/>
    </row>
    <row r="146" spans="1:139" ht="19.2" customHeight="1" x14ac:dyDescent="0.3">
      <c r="A146" s="289"/>
      <c r="B146" s="289"/>
      <c r="C146" s="289"/>
      <c r="D146" s="939" t="s">
        <v>879</v>
      </c>
      <c r="E146" s="940"/>
      <c r="F146" s="940"/>
      <c r="G146" s="940"/>
      <c r="H146" s="940"/>
      <c r="I146" s="940"/>
      <c r="J146" s="940"/>
      <c r="K146" s="940"/>
      <c r="L146" s="940"/>
      <c r="M146" s="940"/>
      <c r="N146" s="940"/>
      <c r="O146" s="940"/>
      <c r="P146" s="941"/>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289"/>
      <c r="BB146" s="289"/>
      <c r="BC146" s="289"/>
      <c r="BD146" s="289"/>
      <c r="BE146" s="289"/>
      <c r="BF146" s="289"/>
      <c r="BG146" s="289"/>
      <c r="BH146" s="289"/>
      <c r="BI146" s="289"/>
      <c r="BJ146" s="289"/>
      <c r="BK146" s="289"/>
      <c r="BL146" s="289"/>
      <c r="BM146" s="289"/>
      <c r="BN146" s="289"/>
      <c r="BO146" s="289"/>
      <c r="BP146" s="289"/>
      <c r="BQ146" s="289"/>
      <c r="BR146" s="289"/>
      <c r="BS146" s="289"/>
      <c r="BT146" s="289"/>
      <c r="BU146" s="289"/>
      <c r="BV146" s="289"/>
      <c r="BW146" s="289"/>
      <c r="BX146" s="289"/>
      <c r="BY146" s="289"/>
      <c r="BZ146" s="289"/>
      <c r="CA146" s="289"/>
      <c r="CB146" s="289"/>
      <c r="CC146" s="289"/>
      <c r="CD146" s="289"/>
      <c r="CE146" s="289"/>
      <c r="CF146" s="289"/>
      <c r="CG146" s="289"/>
      <c r="CH146" s="289"/>
      <c r="CI146" s="289"/>
      <c r="CJ146" s="289"/>
      <c r="CK146" s="289"/>
      <c r="CL146" s="289"/>
      <c r="CM146" s="289"/>
      <c r="CN146" s="289"/>
      <c r="CO146" s="289"/>
      <c r="CP146" s="289"/>
      <c r="CQ146" s="289"/>
      <c r="CR146" s="289"/>
      <c r="CS146" s="289"/>
      <c r="CT146" s="289"/>
      <c r="CU146" s="289"/>
      <c r="CV146" s="289"/>
      <c r="CW146" s="289"/>
      <c r="CX146" s="289"/>
      <c r="CY146" s="289"/>
      <c r="CZ146" s="289"/>
      <c r="DA146" s="289"/>
      <c r="DB146" s="289"/>
      <c r="DC146" s="289"/>
      <c r="DD146" s="289"/>
      <c r="DE146" s="289"/>
      <c r="DF146" s="289"/>
      <c r="DG146" s="289"/>
      <c r="DH146" s="289"/>
      <c r="DI146" s="289"/>
      <c r="DJ146" s="289"/>
      <c r="DK146" s="289"/>
      <c r="DL146" s="289"/>
      <c r="DM146" s="289"/>
      <c r="DN146" s="289"/>
      <c r="DO146" s="289"/>
      <c r="DP146" s="289"/>
      <c r="DQ146" s="289"/>
      <c r="DR146" s="289"/>
      <c r="DS146" s="289"/>
      <c r="DT146" s="289"/>
      <c r="DU146" s="289"/>
      <c r="DV146" s="289"/>
      <c r="DW146" s="289"/>
      <c r="DX146" s="289"/>
      <c r="DY146" s="289"/>
      <c r="DZ146" s="289"/>
      <c r="EA146" s="289"/>
      <c r="EB146" s="289"/>
      <c r="EC146" s="289"/>
      <c r="ED146" s="289"/>
      <c r="EE146" s="289"/>
      <c r="EF146" s="289"/>
      <c r="EG146" s="289"/>
      <c r="EH146" s="289"/>
      <c r="EI146" s="289"/>
    </row>
    <row r="147" spans="1:139" ht="21" customHeight="1" x14ac:dyDescent="0.3">
      <c r="A147" s="289"/>
      <c r="B147" s="289"/>
      <c r="C147" s="289"/>
      <c r="D147" s="998" t="s">
        <v>365</v>
      </c>
      <c r="E147" s="999"/>
      <c r="F147" s="999"/>
      <c r="G147" s="999"/>
      <c r="H147" s="999"/>
      <c r="I147" s="999"/>
      <c r="J147" s="999"/>
      <c r="K147" s="999"/>
      <c r="L147" s="999"/>
      <c r="M147" s="999"/>
      <c r="N147" s="999"/>
      <c r="O147" s="999"/>
      <c r="P147" s="1000"/>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89"/>
      <c r="AY147" s="289"/>
      <c r="AZ147" s="289"/>
      <c r="BA147" s="289"/>
      <c r="BB147" s="289"/>
      <c r="BC147" s="289"/>
      <c r="BD147" s="289"/>
      <c r="BE147" s="289"/>
      <c r="BF147" s="289"/>
      <c r="BG147" s="289"/>
      <c r="BH147" s="289"/>
      <c r="BI147" s="289"/>
      <c r="BJ147" s="289"/>
      <c r="BK147" s="289"/>
      <c r="BL147" s="289"/>
      <c r="BM147" s="289"/>
      <c r="BN147" s="289"/>
      <c r="BO147" s="289"/>
      <c r="BP147" s="289"/>
      <c r="BQ147" s="289"/>
      <c r="BR147" s="289"/>
      <c r="BS147" s="289"/>
      <c r="BT147" s="289"/>
      <c r="BU147" s="289"/>
      <c r="BV147" s="289"/>
      <c r="BW147" s="289"/>
      <c r="BX147" s="289"/>
      <c r="BY147" s="289"/>
      <c r="BZ147" s="289"/>
      <c r="CA147" s="289"/>
      <c r="CB147" s="289"/>
      <c r="CC147" s="289"/>
      <c r="CD147" s="289"/>
      <c r="CE147" s="289"/>
      <c r="CF147" s="289"/>
      <c r="CG147" s="289"/>
      <c r="CH147" s="289"/>
      <c r="CI147" s="289"/>
      <c r="CJ147" s="289"/>
      <c r="CK147" s="289"/>
      <c r="CL147" s="289"/>
      <c r="CM147" s="289"/>
      <c r="CN147" s="289"/>
      <c r="CO147" s="289"/>
      <c r="CP147" s="289"/>
      <c r="CQ147" s="289"/>
      <c r="CR147" s="289"/>
      <c r="CS147" s="289"/>
      <c r="CT147" s="289"/>
      <c r="CU147" s="289"/>
      <c r="CV147" s="289"/>
      <c r="CW147" s="289"/>
      <c r="CX147" s="289"/>
      <c r="CY147" s="289"/>
      <c r="CZ147" s="289"/>
      <c r="DA147" s="289"/>
      <c r="DB147" s="289"/>
      <c r="DC147" s="289"/>
      <c r="DD147" s="289"/>
      <c r="DE147" s="289"/>
      <c r="DF147" s="289"/>
      <c r="DG147" s="289"/>
      <c r="DH147" s="289"/>
      <c r="DI147" s="289"/>
      <c r="DJ147" s="289"/>
      <c r="DK147" s="289"/>
      <c r="DL147" s="289"/>
      <c r="DM147" s="289"/>
      <c r="DN147" s="289"/>
      <c r="DO147" s="289"/>
      <c r="DP147" s="289"/>
      <c r="DQ147" s="289"/>
      <c r="DR147" s="289"/>
      <c r="DS147" s="289"/>
      <c r="DT147" s="289"/>
      <c r="DU147" s="289"/>
      <c r="DV147" s="289"/>
      <c r="DW147" s="289"/>
      <c r="DX147" s="289"/>
      <c r="DY147" s="289"/>
      <c r="DZ147" s="289"/>
      <c r="EA147" s="289"/>
      <c r="EB147" s="289"/>
      <c r="EC147" s="289"/>
      <c r="ED147" s="289"/>
      <c r="EE147" s="289"/>
      <c r="EF147" s="289"/>
      <c r="EG147" s="289"/>
      <c r="EH147" s="289"/>
      <c r="EI147" s="289"/>
    </row>
    <row r="148" spans="1:139" ht="8.4" customHeight="1" thickBot="1" x14ac:dyDescent="0.35">
      <c r="A148" s="289"/>
      <c r="B148" s="289"/>
      <c r="C148" s="289"/>
      <c r="D148" s="942"/>
      <c r="E148" s="943"/>
      <c r="F148" s="943"/>
      <c r="G148" s="943"/>
      <c r="H148" s="943"/>
      <c r="I148" s="943"/>
      <c r="J148" s="943"/>
      <c r="K148" s="943"/>
      <c r="L148" s="943"/>
      <c r="M148" s="943"/>
      <c r="N148" s="943"/>
      <c r="O148" s="943"/>
      <c r="P148" s="944"/>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89"/>
      <c r="BM148" s="289"/>
      <c r="BN148" s="289"/>
      <c r="BO148" s="289"/>
      <c r="BP148" s="289"/>
      <c r="BQ148" s="289"/>
      <c r="BR148" s="289"/>
      <c r="BS148" s="289"/>
      <c r="BT148" s="289"/>
      <c r="BU148" s="289"/>
      <c r="BV148" s="289"/>
      <c r="BW148" s="289"/>
      <c r="BX148" s="289"/>
      <c r="BY148" s="289"/>
      <c r="BZ148" s="289"/>
      <c r="CA148" s="289"/>
      <c r="CB148" s="289"/>
      <c r="CC148" s="289"/>
      <c r="CD148" s="289"/>
      <c r="CE148" s="289"/>
      <c r="CF148" s="289"/>
      <c r="CG148" s="289"/>
      <c r="CH148" s="289"/>
      <c r="CI148" s="289"/>
      <c r="CJ148" s="289"/>
      <c r="CK148" s="289"/>
      <c r="CL148" s="289"/>
      <c r="CM148" s="289"/>
      <c r="CN148" s="289"/>
      <c r="CO148" s="289"/>
      <c r="CP148" s="289"/>
      <c r="CQ148" s="289"/>
      <c r="CR148" s="289"/>
      <c r="CS148" s="289"/>
      <c r="CT148" s="289"/>
      <c r="CU148" s="289"/>
      <c r="CV148" s="289"/>
      <c r="CW148" s="289"/>
      <c r="CX148" s="289"/>
      <c r="CY148" s="289"/>
      <c r="CZ148" s="289"/>
      <c r="DA148" s="289"/>
      <c r="DB148" s="289"/>
      <c r="DC148" s="289"/>
      <c r="DD148" s="289"/>
      <c r="DE148" s="289"/>
      <c r="DF148" s="289"/>
      <c r="DG148" s="289"/>
      <c r="DH148" s="289"/>
      <c r="DI148" s="289"/>
      <c r="DJ148" s="289"/>
      <c r="DK148" s="289"/>
      <c r="DL148" s="289"/>
      <c r="DM148" s="289"/>
      <c r="DN148" s="289"/>
      <c r="DO148" s="289"/>
      <c r="DP148" s="289"/>
      <c r="DQ148" s="289"/>
      <c r="DR148" s="289"/>
      <c r="DS148" s="289"/>
      <c r="DT148" s="289"/>
      <c r="DU148" s="289"/>
      <c r="DV148" s="289"/>
      <c r="DW148" s="289"/>
      <c r="DX148" s="289"/>
      <c r="DY148" s="289"/>
      <c r="DZ148" s="289"/>
      <c r="EA148" s="289"/>
      <c r="EB148" s="289"/>
      <c r="EC148" s="289"/>
      <c r="ED148" s="289"/>
      <c r="EE148" s="289"/>
      <c r="EF148" s="289"/>
      <c r="EG148" s="289"/>
      <c r="EH148" s="289"/>
      <c r="EI148" s="289"/>
    </row>
    <row r="149" spans="1:139" s="289" customFormat="1" ht="15" customHeight="1" x14ac:dyDescent="0.3">
      <c r="D149" s="485"/>
      <c r="E149" s="485"/>
      <c r="F149" s="485"/>
      <c r="G149" s="485"/>
      <c r="H149" s="485"/>
      <c r="I149" s="485"/>
      <c r="J149" s="485"/>
      <c r="K149" s="485"/>
      <c r="L149" s="485"/>
      <c r="M149" s="485"/>
      <c r="N149" s="485"/>
      <c r="O149" s="485"/>
    </row>
    <row r="150" spans="1:139" ht="15.6" x14ac:dyDescent="0.3">
      <c r="A150" s="289"/>
      <c r="B150" s="289"/>
      <c r="C150" s="769" t="s">
        <v>919</v>
      </c>
      <c r="D150" s="769"/>
      <c r="E150" s="769"/>
      <c r="F150" s="769"/>
      <c r="G150" s="769"/>
      <c r="H150" s="769"/>
      <c r="I150" s="769"/>
      <c r="J150" s="769"/>
      <c r="K150" s="769"/>
      <c r="L150" s="769"/>
      <c r="M150" s="769"/>
      <c r="N150" s="769"/>
      <c r="O150" s="769"/>
      <c r="P150" s="76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289"/>
      <c r="BE150" s="289"/>
      <c r="BF150" s="289"/>
      <c r="BG150" s="289"/>
      <c r="BH150" s="289"/>
      <c r="BI150" s="289"/>
      <c r="BJ150" s="289"/>
      <c r="BK150" s="289"/>
      <c r="BL150" s="289"/>
      <c r="BM150" s="289"/>
      <c r="BN150" s="289"/>
      <c r="BO150" s="289"/>
      <c r="BP150" s="289"/>
      <c r="BQ150" s="289"/>
      <c r="BR150" s="289"/>
      <c r="BS150" s="289"/>
      <c r="BT150" s="289"/>
      <c r="BU150" s="289"/>
      <c r="BV150" s="289"/>
      <c r="BW150" s="289"/>
      <c r="BX150" s="289"/>
      <c r="BY150" s="289"/>
      <c r="BZ150" s="289"/>
      <c r="CA150" s="289"/>
      <c r="CB150" s="289"/>
      <c r="CC150" s="289"/>
      <c r="CD150" s="289"/>
      <c r="CE150" s="289"/>
      <c r="CF150" s="289"/>
      <c r="CG150" s="289"/>
      <c r="CH150" s="289"/>
      <c r="CI150" s="289"/>
      <c r="CJ150" s="289"/>
      <c r="CK150" s="289"/>
      <c r="CL150" s="289"/>
      <c r="CM150" s="289"/>
      <c r="CN150" s="289"/>
      <c r="CO150" s="289"/>
      <c r="CP150" s="289"/>
      <c r="CQ150" s="289"/>
      <c r="CR150" s="289"/>
      <c r="CS150" s="289"/>
      <c r="CT150" s="289"/>
      <c r="CU150" s="289"/>
      <c r="CV150" s="289"/>
      <c r="CW150" s="289"/>
      <c r="CX150" s="289"/>
      <c r="CY150" s="289"/>
      <c r="CZ150" s="289"/>
      <c r="DA150" s="289"/>
      <c r="DB150" s="289"/>
      <c r="DC150" s="289"/>
      <c r="DD150" s="289"/>
      <c r="DE150" s="289"/>
      <c r="DF150" s="289"/>
      <c r="DG150" s="289"/>
      <c r="DH150" s="289"/>
      <c r="DI150" s="289"/>
      <c r="DJ150" s="289"/>
      <c r="DK150" s="289"/>
      <c r="DL150" s="289"/>
      <c r="DM150" s="289"/>
      <c r="DN150" s="289"/>
      <c r="DO150" s="289"/>
      <c r="DP150" s="289"/>
      <c r="DQ150" s="289"/>
      <c r="DR150" s="289"/>
      <c r="DS150" s="289"/>
      <c r="DT150" s="289"/>
      <c r="DU150" s="289"/>
      <c r="DV150" s="289"/>
      <c r="DW150" s="289"/>
      <c r="DX150" s="289"/>
      <c r="DY150" s="289"/>
      <c r="DZ150" s="289"/>
      <c r="EA150" s="289"/>
      <c r="EB150" s="289"/>
      <c r="EC150" s="289"/>
      <c r="ED150" s="289"/>
      <c r="EE150" s="289"/>
      <c r="EF150" s="289"/>
      <c r="EG150" s="289"/>
      <c r="EH150" s="289"/>
      <c r="EI150" s="289"/>
    </row>
    <row r="151" spans="1:139" ht="15" thickBot="1" x14ac:dyDescent="0.35">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89"/>
      <c r="BF151" s="289"/>
      <c r="BG151" s="289"/>
      <c r="BH151" s="289"/>
      <c r="BI151" s="289"/>
      <c r="BJ151" s="289"/>
      <c r="BK151" s="289"/>
      <c r="BL151" s="289"/>
      <c r="BM151" s="289"/>
      <c r="BN151" s="289"/>
      <c r="BO151" s="289"/>
      <c r="BP151" s="289"/>
      <c r="BQ151" s="289"/>
      <c r="BR151" s="289"/>
      <c r="BS151" s="289"/>
      <c r="BT151" s="289"/>
      <c r="BU151" s="289"/>
      <c r="BV151" s="289"/>
      <c r="BW151" s="289"/>
      <c r="BX151" s="289"/>
      <c r="BY151" s="289"/>
      <c r="BZ151" s="289"/>
      <c r="CA151" s="289"/>
      <c r="CB151" s="289"/>
      <c r="CC151" s="289"/>
      <c r="CD151" s="289"/>
      <c r="CE151" s="289"/>
      <c r="CF151" s="289"/>
      <c r="CG151" s="289"/>
      <c r="CH151" s="289"/>
      <c r="CI151" s="289"/>
      <c r="CJ151" s="289"/>
      <c r="CK151" s="289"/>
      <c r="CL151" s="289"/>
      <c r="CM151" s="289"/>
      <c r="CN151" s="289"/>
      <c r="CO151" s="289"/>
      <c r="CP151" s="289"/>
      <c r="CQ151" s="289"/>
      <c r="CR151" s="289"/>
      <c r="CS151" s="289"/>
      <c r="CT151" s="289"/>
      <c r="CU151" s="289"/>
      <c r="CV151" s="289"/>
      <c r="CW151" s="289"/>
      <c r="CX151" s="289"/>
      <c r="CY151" s="289"/>
      <c r="CZ151" s="289"/>
      <c r="DA151" s="289"/>
      <c r="DB151" s="289"/>
      <c r="DC151" s="289"/>
      <c r="DD151" s="289"/>
      <c r="DE151" s="289"/>
      <c r="DF151" s="289"/>
      <c r="DG151" s="289"/>
      <c r="DH151" s="289"/>
      <c r="DI151" s="289"/>
      <c r="DJ151" s="289"/>
      <c r="DK151" s="289"/>
      <c r="DL151" s="289"/>
      <c r="DM151" s="289"/>
      <c r="DN151" s="289"/>
      <c r="DO151" s="289"/>
      <c r="DP151" s="289"/>
      <c r="DQ151" s="289"/>
      <c r="DR151" s="289"/>
      <c r="DS151" s="289"/>
      <c r="DT151" s="289"/>
      <c r="DU151" s="289"/>
      <c r="DV151" s="289"/>
      <c r="DW151" s="289"/>
      <c r="DX151" s="289"/>
      <c r="DY151" s="289"/>
      <c r="DZ151" s="289"/>
      <c r="EA151" s="289"/>
      <c r="EB151" s="289"/>
      <c r="EC151" s="289"/>
      <c r="ED151" s="289"/>
      <c r="EE151" s="289"/>
      <c r="EF151" s="289"/>
      <c r="EG151" s="289"/>
      <c r="EH151" s="289"/>
      <c r="EI151" s="289"/>
    </row>
    <row r="152" spans="1:139" ht="35.4" customHeight="1" x14ac:dyDescent="0.3">
      <c r="A152" s="289"/>
      <c r="B152" s="289"/>
      <c r="C152" s="289"/>
      <c r="D152" s="965" t="s">
        <v>883</v>
      </c>
      <c r="E152" s="966"/>
      <c r="F152" s="966"/>
      <c r="G152" s="966"/>
      <c r="H152" s="966"/>
      <c r="I152" s="966"/>
      <c r="J152" s="966"/>
      <c r="K152" s="966"/>
      <c r="L152" s="966"/>
      <c r="M152" s="966"/>
      <c r="N152" s="966"/>
      <c r="O152" s="966"/>
      <c r="P152" s="967"/>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c r="AS152" s="289"/>
      <c r="AT152" s="289"/>
      <c r="AU152" s="289"/>
      <c r="AV152" s="289"/>
      <c r="AW152" s="289"/>
      <c r="AX152" s="289"/>
      <c r="AY152" s="289"/>
      <c r="AZ152" s="289"/>
      <c r="BA152" s="289"/>
      <c r="BB152" s="289"/>
      <c r="BC152" s="289"/>
      <c r="BD152" s="289"/>
      <c r="BE152" s="289"/>
      <c r="BF152" s="289"/>
      <c r="BG152" s="289"/>
      <c r="BH152" s="289"/>
      <c r="BI152" s="289"/>
      <c r="BJ152" s="289"/>
      <c r="BK152" s="289"/>
      <c r="BL152" s="289"/>
      <c r="BM152" s="289"/>
      <c r="BN152" s="289"/>
      <c r="BO152" s="289"/>
      <c r="BP152" s="289"/>
      <c r="BQ152" s="289"/>
      <c r="BR152" s="289"/>
      <c r="BS152" s="289"/>
      <c r="BT152" s="289"/>
      <c r="BU152" s="289"/>
      <c r="BV152" s="289"/>
      <c r="BW152" s="289"/>
      <c r="BX152" s="289"/>
      <c r="BY152" s="289"/>
      <c r="BZ152" s="289"/>
      <c r="CA152" s="289"/>
      <c r="CB152" s="289"/>
      <c r="CC152" s="289"/>
      <c r="CD152" s="289"/>
      <c r="CE152" s="289"/>
      <c r="CF152" s="289"/>
      <c r="CG152" s="289"/>
      <c r="CH152" s="289"/>
      <c r="CI152" s="289"/>
      <c r="CJ152" s="289"/>
      <c r="CK152" s="289"/>
      <c r="CL152" s="289"/>
      <c r="CM152" s="289"/>
      <c r="CN152" s="289"/>
      <c r="CO152" s="289"/>
      <c r="CP152" s="289"/>
      <c r="CQ152" s="289"/>
      <c r="CR152" s="289"/>
      <c r="CS152" s="289"/>
      <c r="CT152" s="289"/>
      <c r="CU152" s="289"/>
      <c r="CV152" s="289"/>
      <c r="CW152" s="289"/>
      <c r="CX152" s="289"/>
      <c r="CY152" s="289"/>
      <c r="CZ152" s="289"/>
      <c r="DA152" s="289"/>
      <c r="DB152" s="289"/>
      <c r="DC152" s="289"/>
      <c r="DD152" s="289"/>
      <c r="DE152" s="289"/>
      <c r="DF152" s="289"/>
      <c r="DG152" s="289"/>
      <c r="DH152" s="289"/>
      <c r="DI152" s="289"/>
      <c r="DJ152" s="289"/>
      <c r="DK152" s="289"/>
      <c r="DL152" s="289"/>
      <c r="DM152" s="289"/>
      <c r="DN152" s="289"/>
      <c r="DO152" s="289"/>
      <c r="DP152" s="289"/>
      <c r="DQ152" s="289"/>
      <c r="DR152" s="289"/>
      <c r="DS152" s="289"/>
      <c r="DT152" s="289"/>
      <c r="DU152" s="289"/>
      <c r="DV152" s="289"/>
      <c r="DW152" s="289"/>
      <c r="DX152" s="289"/>
      <c r="DY152" s="289"/>
      <c r="DZ152" s="289"/>
      <c r="EA152" s="289"/>
      <c r="EB152" s="289"/>
      <c r="EC152" s="289"/>
      <c r="ED152" s="289"/>
      <c r="EE152" s="289"/>
      <c r="EF152" s="289"/>
      <c r="EG152" s="289"/>
      <c r="EH152" s="289"/>
      <c r="EI152" s="289"/>
    </row>
    <row r="153" spans="1:139" ht="19.8" customHeight="1" x14ac:dyDescent="0.3">
      <c r="A153" s="289"/>
      <c r="B153" s="289"/>
      <c r="C153" s="289"/>
      <c r="D153" s="962" t="s">
        <v>721</v>
      </c>
      <c r="E153" s="963"/>
      <c r="F153" s="963"/>
      <c r="G153" s="963"/>
      <c r="H153" s="963"/>
      <c r="I153" s="963"/>
      <c r="J153" s="963"/>
      <c r="K153" s="963"/>
      <c r="L153" s="963"/>
      <c r="M153" s="963"/>
      <c r="N153" s="963"/>
      <c r="O153" s="963"/>
      <c r="P153" s="964"/>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289"/>
      <c r="BE153" s="289"/>
      <c r="BF153" s="289"/>
      <c r="BG153" s="289"/>
      <c r="BH153" s="289"/>
      <c r="BI153" s="289"/>
      <c r="BJ153" s="289"/>
      <c r="BK153" s="289"/>
      <c r="BL153" s="289"/>
      <c r="BM153" s="289"/>
      <c r="BN153" s="289"/>
      <c r="BO153" s="289"/>
      <c r="BP153" s="289"/>
      <c r="BQ153" s="289"/>
      <c r="BR153" s="289"/>
      <c r="BS153" s="289"/>
      <c r="BT153" s="289"/>
      <c r="BU153" s="289"/>
      <c r="BV153" s="289"/>
      <c r="BW153" s="289"/>
      <c r="BX153" s="289"/>
      <c r="BY153" s="289"/>
      <c r="BZ153" s="289"/>
      <c r="CA153" s="289"/>
      <c r="CB153" s="289"/>
      <c r="CC153" s="289"/>
      <c r="CD153" s="289"/>
      <c r="CE153" s="289"/>
      <c r="CF153" s="289"/>
      <c r="CG153" s="289"/>
      <c r="CH153" s="289"/>
      <c r="CI153" s="289"/>
      <c r="CJ153" s="289"/>
      <c r="CK153" s="289"/>
      <c r="CL153" s="289"/>
      <c r="CM153" s="289"/>
      <c r="CN153" s="289"/>
      <c r="CO153" s="289"/>
      <c r="CP153" s="289"/>
      <c r="CQ153" s="289"/>
      <c r="CR153" s="289"/>
      <c r="CS153" s="289"/>
      <c r="CT153" s="289"/>
      <c r="CU153" s="289"/>
      <c r="CV153" s="289"/>
      <c r="CW153" s="289"/>
      <c r="CX153" s="289"/>
      <c r="CY153" s="289"/>
      <c r="CZ153" s="289"/>
      <c r="DA153" s="289"/>
      <c r="DB153" s="289"/>
      <c r="DC153" s="289"/>
      <c r="DD153" s="289"/>
      <c r="DE153" s="289"/>
      <c r="DF153" s="289"/>
      <c r="DG153" s="289"/>
      <c r="DH153" s="289"/>
      <c r="DI153" s="289"/>
      <c r="DJ153" s="289"/>
      <c r="DK153" s="289"/>
      <c r="DL153" s="289"/>
      <c r="DM153" s="289"/>
      <c r="DN153" s="289"/>
      <c r="DO153" s="289"/>
      <c r="DP153" s="289"/>
      <c r="DQ153" s="289"/>
      <c r="DR153" s="289"/>
      <c r="DS153" s="289"/>
      <c r="DT153" s="289"/>
      <c r="DU153" s="289"/>
      <c r="DV153" s="289"/>
      <c r="DW153" s="289"/>
      <c r="DX153" s="289"/>
      <c r="DY153" s="289"/>
      <c r="DZ153" s="289"/>
      <c r="EA153" s="289"/>
      <c r="EB153" s="289"/>
      <c r="EC153" s="289"/>
      <c r="ED153" s="289"/>
      <c r="EE153" s="289"/>
      <c r="EF153" s="289"/>
      <c r="EG153" s="289"/>
      <c r="EH153" s="289"/>
      <c r="EI153" s="289"/>
    </row>
    <row r="154" spans="1:139" ht="32.25" customHeight="1" x14ac:dyDescent="0.3">
      <c r="A154" s="289"/>
      <c r="B154" s="289"/>
      <c r="C154" s="289"/>
      <c r="D154" s="939" t="s">
        <v>884</v>
      </c>
      <c r="E154" s="947"/>
      <c r="F154" s="947"/>
      <c r="G154" s="947"/>
      <c r="H154" s="947"/>
      <c r="I154" s="947"/>
      <c r="J154" s="947"/>
      <c r="K154" s="947"/>
      <c r="L154" s="947"/>
      <c r="M154" s="947"/>
      <c r="N154" s="947"/>
      <c r="O154" s="947"/>
      <c r="P154" s="948"/>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c r="AS154" s="289"/>
      <c r="AT154" s="289"/>
      <c r="AU154" s="289"/>
      <c r="AV154" s="289"/>
      <c r="AW154" s="289"/>
      <c r="AX154" s="289"/>
      <c r="AY154" s="289"/>
      <c r="AZ154" s="289"/>
      <c r="BA154" s="289"/>
      <c r="BB154" s="289"/>
      <c r="BC154" s="289"/>
      <c r="BD154" s="289"/>
      <c r="BE154" s="289"/>
      <c r="BF154" s="289"/>
      <c r="BG154" s="289"/>
      <c r="BH154" s="289"/>
      <c r="BI154" s="289"/>
      <c r="BJ154" s="289"/>
      <c r="BK154" s="289"/>
      <c r="BL154" s="289"/>
      <c r="BM154" s="289"/>
      <c r="BN154" s="289"/>
      <c r="BO154" s="289"/>
      <c r="BP154" s="289"/>
      <c r="BQ154" s="289"/>
      <c r="BR154" s="289"/>
      <c r="BS154" s="289"/>
      <c r="BT154" s="289"/>
      <c r="BU154" s="289"/>
      <c r="BV154" s="289"/>
      <c r="BW154" s="289"/>
      <c r="BX154" s="289"/>
      <c r="BY154" s="289"/>
      <c r="BZ154" s="289"/>
      <c r="CA154" s="289"/>
      <c r="CB154" s="289"/>
      <c r="CC154" s="289"/>
      <c r="CD154" s="289"/>
      <c r="CE154" s="289"/>
      <c r="CF154" s="289"/>
      <c r="CG154" s="289"/>
      <c r="CH154" s="289"/>
      <c r="CI154" s="289"/>
      <c r="CJ154" s="289"/>
      <c r="CK154" s="289"/>
      <c r="CL154" s="289"/>
      <c r="CM154" s="289"/>
      <c r="CN154" s="289"/>
      <c r="CO154" s="289"/>
      <c r="CP154" s="289"/>
      <c r="CQ154" s="289"/>
      <c r="CR154" s="289"/>
      <c r="CS154" s="289"/>
      <c r="CT154" s="289"/>
      <c r="CU154" s="289"/>
      <c r="CV154" s="289"/>
      <c r="CW154" s="289"/>
      <c r="CX154" s="289"/>
      <c r="CY154" s="289"/>
      <c r="CZ154" s="289"/>
      <c r="DA154" s="289"/>
      <c r="DB154" s="289"/>
      <c r="DC154" s="289"/>
      <c r="DD154" s="289"/>
      <c r="DE154" s="289"/>
      <c r="DF154" s="289"/>
      <c r="DG154" s="289"/>
      <c r="DH154" s="289"/>
      <c r="DI154" s="289"/>
      <c r="DJ154" s="289"/>
      <c r="DK154" s="289"/>
      <c r="DL154" s="289"/>
      <c r="DM154" s="289"/>
      <c r="DN154" s="289"/>
      <c r="DO154" s="289"/>
      <c r="DP154" s="289"/>
      <c r="DQ154" s="289"/>
      <c r="DR154" s="289"/>
      <c r="DS154" s="289"/>
      <c r="DT154" s="289"/>
      <c r="DU154" s="289"/>
      <c r="DV154" s="289"/>
      <c r="DW154" s="289"/>
      <c r="DX154" s="289"/>
      <c r="DY154" s="289"/>
      <c r="DZ154" s="289"/>
      <c r="EA154" s="289"/>
      <c r="EB154" s="289"/>
      <c r="EC154" s="289"/>
      <c r="ED154" s="289"/>
      <c r="EE154" s="289"/>
      <c r="EF154" s="289"/>
      <c r="EG154" s="289"/>
      <c r="EH154" s="289"/>
      <c r="EI154" s="289"/>
    </row>
    <row r="155" spans="1:139" ht="58.8" customHeight="1" x14ac:dyDescent="0.3">
      <c r="A155" s="289"/>
      <c r="B155" s="289"/>
      <c r="C155" s="289"/>
      <c r="D155" s="939" t="s">
        <v>885</v>
      </c>
      <c r="E155" s="947"/>
      <c r="F155" s="947"/>
      <c r="G155" s="947"/>
      <c r="H155" s="947"/>
      <c r="I155" s="947"/>
      <c r="J155" s="947"/>
      <c r="K155" s="947"/>
      <c r="L155" s="947"/>
      <c r="M155" s="947"/>
      <c r="N155" s="947"/>
      <c r="O155" s="947"/>
      <c r="P155" s="948"/>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89"/>
      <c r="AY155" s="289"/>
      <c r="AZ155" s="289"/>
      <c r="BA155" s="289"/>
      <c r="BB155" s="289"/>
      <c r="BC155" s="289"/>
      <c r="BD155" s="289"/>
      <c r="BE155" s="289"/>
      <c r="BF155" s="289"/>
      <c r="BG155" s="289"/>
      <c r="BH155" s="289"/>
      <c r="BI155" s="289"/>
      <c r="BJ155" s="289"/>
      <c r="BK155" s="289"/>
      <c r="BL155" s="289"/>
      <c r="BM155" s="289"/>
      <c r="BN155" s="289"/>
      <c r="BO155" s="289"/>
      <c r="BP155" s="289"/>
      <c r="BQ155" s="289"/>
      <c r="BR155" s="289"/>
      <c r="BS155" s="289"/>
      <c r="BT155" s="289"/>
      <c r="BU155" s="289"/>
      <c r="BV155" s="289"/>
      <c r="BW155" s="289"/>
      <c r="BX155" s="289"/>
      <c r="BY155" s="289"/>
      <c r="BZ155" s="289"/>
      <c r="CA155" s="289"/>
      <c r="CB155" s="289"/>
      <c r="CC155" s="289"/>
      <c r="CD155" s="289"/>
      <c r="CE155" s="289"/>
      <c r="CF155" s="289"/>
      <c r="CG155" s="289"/>
      <c r="CH155" s="289"/>
      <c r="CI155" s="289"/>
      <c r="CJ155" s="289"/>
      <c r="CK155" s="289"/>
      <c r="CL155" s="289"/>
      <c r="CM155" s="289"/>
      <c r="CN155" s="289"/>
      <c r="CO155" s="289"/>
      <c r="CP155" s="289"/>
      <c r="CQ155" s="289"/>
      <c r="CR155" s="289"/>
      <c r="CS155" s="289"/>
      <c r="CT155" s="289"/>
      <c r="CU155" s="289"/>
      <c r="CV155" s="289"/>
      <c r="CW155" s="289"/>
      <c r="CX155" s="289"/>
      <c r="CY155" s="289"/>
      <c r="CZ155" s="289"/>
      <c r="DA155" s="289"/>
      <c r="DB155" s="289"/>
      <c r="DC155" s="289"/>
      <c r="DD155" s="289"/>
      <c r="DE155" s="289"/>
      <c r="DF155" s="289"/>
      <c r="DG155" s="289"/>
      <c r="DH155" s="289"/>
      <c r="DI155" s="289"/>
      <c r="DJ155" s="289"/>
      <c r="DK155" s="289"/>
      <c r="DL155" s="289"/>
      <c r="DM155" s="289"/>
      <c r="DN155" s="289"/>
      <c r="DO155" s="289"/>
      <c r="DP155" s="289"/>
      <c r="DQ155" s="289"/>
      <c r="DR155" s="289"/>
      <c r="DS155" s="289"/>
      <c r="DT155" s="289"/>
      <c r="DU155" s="289"/>
      <c r="DV155" s="289"/>
      <c r="DW155" s="289"/>
      <c r="DX155" s="289"/>
      <c r="DY155" s="289"/>
      <c r="DZ155" s="289"/>
      <c r="EA155" s="289"/>
      <c r="EB155" s="289"/>
      <c r="EC155" s="289"/>
      <c r="ED155" s="289"/>
      <c r="EE155" s="289"/>
      <c r="EF155" s="289"/>
      <c r="EG155" s="289"/>
      <c r="EH155" s="289"/>
      <c r="EI155" s="289"/>
    </row>
    <row r="156" spans="1:139" ht="8.4" customHeight="1" x14ac:dyDescent="0.3">
      <c r="A156" s="289"/>
      <c r="B156" s="289"/>
      <c r="C156" s="289"/>
      <c r="D156" s="939"/>
      <c r="E156" s="947"/>
      <c r="F156" s="947"/>
      <c r="G156" s="947"/>
      <c r="H156" s="947"/>
      <c r="I156" s="947"/>
      <c r="J156" s="947"/>
      <c r="K156" s="947"/>
      <c r="L156" s="947"/>
      <c r="M156" s="947"/>
      <c r="N156" s="947"/>
      <c r="O156" s="947"/>
      <c r="P156" s="948"/>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c r="AS156" s="289"/>
      <c r="AT156" s="289"/>
      <c r="AU156" s="289"/>
      <c r="AV156" s="289"/>
      <c r="AW156" s="289"/>
      <c r="AX156" s="289"/>
      <c r="AY156" s="289"/>
      <c r="AZ156" s="289"/>
      <c r="BA156" s="289"/>
      <c r="BB156" s="289"/>
      <c r="BC156" s="289"/>
      <c r="BD156" s="289"/>
      <c r="BE156" s="289"/>
      <c r="BF156" s="289"/>
      <c r="BG156" s="289"/>
      <c r="BH156" s="289"/>
      <c r="BI156" s="289"/>
      <c r="BJ156" s="289"/>
      <c r="BK156" s="289"/>
      <c r="BL156" s="289"/>
      <c r="BM156" s="289"/>
      <c r="BN156" s="289"/>
      <c r="BO156" s="289"/>
      <c r="BP156" s="289"/>
      <c r="BQ156" s="289"/>
      <c r="BR156" s="289"/>
      <c r="BS156" s="289"/>
      <c r="BT156" s="289"/>
      <c r="BU156" s="289"/>
      <c r="BV156" s="289"/>
      <c r="BW156" s="289"/>
      <c r="BX156" s="289"/>
      <c r="BY156" s="289"/>
      <c r="BZ156" s="289"/>
      <c r="CA156" s="289"/>
      <c r="CB156" s="289"/>
      <c r="CC156" s="289"/>
      <c r="CD156" s="289"/>
      <c r="CE156" s="289"/>
      <c r="CF156" s="289"/>
      <c r="CG156" s="289"/>
      <c r="CH156" s="289"/>
      <c r="CI156" s="289"/>
      <c r="CJ156" s="289"/>
      <c r="CK156" s="289"/>
      <c r="CL156" s="289"/>
      <c r="CM156" s="289"/>
      <c r="CN156" s="289"/>
      <c r="CO156" s="289"/>
      <c r="CP156" s="289"/>
      <c r="CQ156" s="289"/>
      <c r="CR156" s="289"/>
      <c r="CS156" s="289"/>
      <c r="CT156" s="289"/>
      <c r="CU156" s="289"/>
      <c r="CV156" s="289"/>
      <c r="CW156" s="289"/>
      <c r="CX156" s="289"/>
      <c r="CY156" s="289"/>
      <c r="CZ156" s="289"/>
      <c r="DA156" s="289"/>
      <c r="DB156" s="289"/>
      <c r="DC156" s="289"/>
      <c r="DD156" s="289"/>
      <c r="DE156" s="289"/>
      <c r="DF156" s="289"/>
      <c r="DG156" s="289"/>
      <c r="DH156" s="289"/>
      <c r="DI156" s="289"/>
      <c r="DJ156" s="289"/>
      <c r="DK156" s="289"/>
      <c r="DL156" s="289"/>
      <c r="DM156" s="289"/>
      <c r="DN156" s="289"/>
      <c r="DO156" s="289"/>
      <c r="DP156" s="289"/>
      <c r="DQ156" s="289"/>
      <c r="DR156" s="289"/>
      <c r="DS156" s="289"/>
      <c r="DT156" s="289"/>
      <c r="DU156" s="289"/>
      <c r="DV156" s="289"/>
      <c r="DW156" s="289"/>
      <c r="DX156" s="289"/>
      <c r="DY156" s="289"/>
      <c r="DZ156" s="289"/>
      <c r="EA156" s="289"/>
      <c r="EB156" s="289"/>
      <c r="EC156" s="289"/>
      <c r="ED156" s="289"/>
      <c r="EE156" s="289"/>
      <c r="EF156" s="289"/>
      <c r="EG156" s="289"/>
      <c r="EH156" s="289"/>
      <c r="EI156" s="289"/>
    </row>
    <row r="157" spans="1:139" ht="16.5" customHeight="1" x14ac:dyDescent="0.3">
      <c r="A157" s="289"/>
      <c r="B157" s="289"/>
      <c r="C157" s="289"/>
      <c r="D157" s="962" t="s">
        <v>886</v>
      </c>
      <c r="E157" s="963"/>
      <c r="F157" s="963"/>
      <c r="G157" s="963"/>
      <c r="H157" s="963"/>
      <c r="I157" s="963"/>
      <c r="J157" s="963"/>
      <c r="K157" s="963"/>
      <c r="L157" s="963"/>
      <c r="M157" s="963"/>
      <c r="N157" s="963"/>
      <c r="O157" s="963"/>
      <c r="P157" s="964"/>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c r="AS157" s="289"/>
      <c r="AT157" s="289"/>
      <c r="AU157" s="289"/>
      <c r="AV157" s="289"/>
      <c r="AW157" s="289"/>
      <c r="AX157" s="289"/>
      <c r="AY157" s="289"/>
      <c r="AZ157" s="289"/>
      <c r="BA157" s="289"/>
      <c r="BB157" s="289"/>
      <c r="BC157" s="289"/>
      <c r="BD157" s="289"/>
      <c r="BE157" s="289"/>
      <c r="BF157" s="289"/>
      <c r="BG157" s="289"/>
      <c r="BH157" s="289"/>
      <c r="BI157" s="289"/>
      <c r="BJ157" s="289"/>
      <c r="BK157" s="289"/>
      <c r="BL157" s="289"/>
      <c r="BM157" s="289"/>
      <c r="BN157" s="289"/>
      <c r="BO157" s="289"/>
      <c r="BP157" s="289"/>
      <c r="BQ157" s="289"/>
      <c r="BR157" s="289"/>
      <c r="BS157" s="289"/>
      <c r="BT157" s="289"/>
      <c r="BU157" s="289"/>
      <c r="BV157" s="289"/>
      <c r="BW157" s="289"/>
      <c r="BX157" s="289"/>
      <c r="BY157" s="289"/>
      <c r="BZ157" s="289"/>
      <c r="CA157" s="289"/>
      <c r="CB157" s="289"/>
      <c r="CC157" s="289"/>
      <c r="CD157" s="289"/>
      <c r="CE157" s="289"/>
      <c r="CF157" s="289"/>
      <c r="CG157" s="289"/>
      <c r="CH157" s="289"/>
      <c r="CI157" s="289"/>
      <c r="CJ157" s="289"/>
      <c r="CK157" s="289"/>
      <c r="CL157" s="289"/>
      <c r="CM157" s="289"/>
      <c r="CN157" s="289"/>
      <c r="CO157" s="289"/>
      <c r="CP157" s="289"/>
      <c r="CQ157" s="289"/>
      <c r="CR157" s="289"/>
      <c r="CS157" s="289"/>
      <c r="CT157" s="289"/>
      <c r="CU157" s="289"/>
      <c r="CV157" s="289"/>
      <c r="CW157" s="289"/>
      <c r="CX157" s="289"/>
      <c r="CY157" s="289"/>
      <c r="CZ157" s="289"/>
      <c r="DA157" s="289"/>
      <c r="DB157" s="289"/>
      <c r="DC157" s="289"/>
      <c r="DD157" s="289"/>
      <c r="DE157" s="289"/>
      <c r="DF157" s="289"/>
      <c r="DG157" s="289"/>
      <c r="DH157" s="289"/>
      <c r="DI157" s="289"/>
      <c r="DJ157" s="289"/>
      <c r="DK157" s="289"/>
      <c r="DL157" s="289"/>
      <c r="DM157" s="289"/>
      <c r="DN157" s="289"/>
      <c r="DO157" s="289"/>
      <c r="DP157" s="289"/>
      <c r="DQ157" s="289"/>
      <c r="DR157" s="289"/>
      <c r="DS157" s="289"/>
      <c r="DT157" s="289"/>
      <c r="DU157" s="289"/>
      <c r="DV157" s="289"/>
      <c r="DW157" s="289"/>
      <c r="DX157" s="289"/>
      <c r="DY157" s="289"/>
      <c r="DZ157" s="289"/>
      <c r="EA157" s="289"/>
      <c r="EB157" s="289"/>
      <c r="EC157" s="289"/>
      <c r="ED157" s="289"/>
      <c r="EE157" s="289"/>
      <c r="EF157" s="289"/>
      <c r="EG157" s="289"/>
      <c r="EH157" s="289"/>
      <c r="EI157" s="289"/>
    </row>
    <row r="158" spans="1:139" ht="17.399999999999999" customHeight="1" x14ac:dyDescent="0.3">
      <c r="A158" s="289"/>
      <c r="B158" s="289"/>
      <c r="C158" s="289"/>
      <c r="D158" s="939" t="s">
        <v>887</v>
      </c>
      <c r="E158" s="947"/>
      <c r="F158" s="947"/>
      <c r="G158" s="947"/>
      <c r="H158" s="947"/>
      <c r="I158" s="947"/>
      <c r="J158" s="947"/>
      <c r="K158" s="947"/>
      <c r="L158" s="947"/>
      <c r="M158" s="947"/>
      <c r="N158" s="947"/>
      <c r="O158" s="947"/>
      <c r="P158" s="948"/>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c r="AS158" s="289"/>
      <c r="AT158" s="289"/>
      <c r="AU158" s="289"/>
      <c r="AV158" s="289"/>
      <c r="AW158" s="289"/>
      <c r="AX158" s="289"/>
      <c r="AY158" s="289"/>
      <c r="AZ158" s="289"/>
      <c r="BA158" s="289"/>
      <c r="BB158" s="289"/>
      <c r="BC158" s="289"/>
      <c r="BD158" s="289"/>
      <c r="BE158" s="289"/>
      <c r="BF158" s="289"/>
      <c r="BG158" s="289"/>
      <c r="BH158" s="289"/>
      <c r="BI158" s="289"/>
      <c r="BJ158" s="289"/>
      <c r="BK158" s="289"/>
      <c r="BL158" s="289"/>
      <c r="BM158" s="289"/>
      <c r="BN158" s="289"/>
      <c r="BO158" s="289"/>
      <c r="BP158" s="289"/>
      <c r="BQ158" s="289"/>
      <c r="BR158" s="289"/>
      <c r="BS158" s="289"/>
      <c r="BT158" s="289"/>
      <c r="BU158" s="289"/>
      <c r="BV158" s="289"/>
      <c r="BW158" s="289"/>
      <c r="BX158" s="289"/>
      <c r="BY158" s="289"/>
      <c r="BZ158" s="289"/>
      <c r="CA158" s="289"/>
      <c r="CB158" s="289"/>
      <c r="CC158" s="289"/>
      <c r="CD158" s="289"/>
      <c r="CE158" s="289"/>
      <c r="CF158" s="289"/>
      <c r="CG158" s="289"/>
      <c r="CH158" s="289"/>
      <c r="CI158" s="289"/>
      <c r="CJ158" s="289"/>
      <c r="CK158" s="289"/>
      <c r="CL158" s="289"/>
      <c r="CM158" s="289"/>
      <c r="CN158" s="289"/>
      <c r="CO158" s="289"/>
      <c r="CP158" s="289"/>
      <c r="CQ158" s="289"/>
      <c r="CR158" s="289"/>
      <c r="CS158" s="289"/>
      <c r="CT158" s="289"/>
      <c r="CU158" s="289"/>
      <c r="CV158" s="289"/>
      <c r="CW158" s="289"/>
      <c r="CX158" s="289"/>
      <c r="CY158" s="289"/>
      <c r="CZ158" s="289"/>
      <c r="DA158" s="289"/>
      <c r="DB158" s="289"/>
      <c r="DC158" s="289"/>
      <c r="DD158" s="289"/>
      <c r="DE158" s="289"/>
      <c r="DF158" s="289"/>
      <c r="DG158" s="289"/>
      <c r="DH158" s="289"/>
      <c r="DI158" s="289"/>
      <c r="DJ158" s="289"/>
      <c r="DK158" s="289"/>
      <c r="DL158" s="289"/>
      <c r="DM158" s="289"/>
      <c r="DN158" s="289"/>
      <c r="DO158" s="289"/>
      <c r="DP158" s="289"/>
      <c r="DQ158" s="289"/>
      <c r="DR158" s="289"/>
      <c r="DS158" s="289"/>
      <c r="DT158" s="289"/>
      <c r="DU158" s="289"/>
      <c r="DV158" s="289"/>
      <c r="DW158" s="289"/>
      <c r="DX158" s="289"/>
      <c r="DY158" s="289"/>
      <c r="DZ158" s="289"/>
      <c r="EA158" s="289"/>
      <c r="EB158" s="289"/>
      <c r="EC158" s="289"/>
      <c r="ED158" s="289"/>
      <c r="EE158" s="289"/>
      <c r="EF158" s="289"/>
      <c r="EG158" s="289"/>
      <c r="EH158" s="289"/>
      <c r="EI158" s="289"/>
    </row>
    <row r="159" spans="1:139" ht="16.5" customHeight="1" thickBot="1" x14ac:dyDescent="0.35">
      <c r="A159" s="289"/>
      <c r="B159" s="289"/>
      <c r="C159" s="289"/>
      <c r="D159" s="560"/>
      <c r="E159" s="561"/>
      <c r="F159" s="561"/>
      <c r="G159" s="561"/>
      <c r="H159" s="561"/>
      <c r="I159" s="561"/>
      <c r="J159" s="561"/>
      <c r="K159" s="561"/>
      <c r="L159" s="561"/>
      <c r="M159" s="561"/>
      <c r="N159" s="561"/>
      <c r="O159" s="561"/>
      <c r="P159" s="562"/>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c r="AS159" s="289"/>
      <c r="AT159" s="289"/>
      <c r="AU159" s="289"/>
      <c r="AV159" s="289"/>
      <c r="AW159" s="289"/>
      <c r="AX159" s="289"/>
      <c r="AY159" s="289"/>
      <c r="AZ159" s="289"/>
      <c r="BA159" s="289"/>
      <c r="BB159" s="289"/>
      <c r="BC159" s="289"/>
      <c r="BD159" s="289"/>
      <c r="BE159" s="289"/>
      <c r="BF159" s="289"/>
      <c r="BG159" s="289"/>
      <c r="BH159" s="289"/>
      <c r="BI159" s="289"/>
      <c r="BJ159" s="289"/>
      <c r="BK159" s="289"/>
      <c r="BL159" s="289"/>
      <c r="BM159" s="289"/>
      <c r="BN159" s="289"/>
      <c r="BO159" s="289"/>
      <c r="BP159" s="289"/>
      <c r="BQ159" s="289"/>
      <c r="BR159" s="289"/>
      <c r="BS159" s="289"/>
      <c r="BT159" s="289"/>
      <c r="BU159" s="289"/>
      <c r="BV159" s="289"/>
      <c r="BW159" s="289"/>
      <c r="BX159" s="289"/>
      <c r="BY159" s="289"/>
      <c r="BZ159" s="289"/>
      <c r="CA159" s="289"/>
      <c r="CB159" s="289"/>
      <c r="CC159" s="289"/>
      <c r="CD159" s="289"/>
      <c r="CE159" s="289"/>
      <c r="CF159" s="289"/>
      <c r="CG159" s="289"/>
      <c r="CH159" s="289"/>
      <c r="CI159" s="289"/>
      <c r="CJ159" s="289"/>
      <c r="CK159" s="289"/>
      <c r="CL159" s="289"/>
      <c r="CM159" s="289"/>
      <c r="CN159" s="289"/>
      <c r="CO159" s="289"/>
      <c r="CP159" s="289"/>
      <c r="CQ159" s="289"/>
      <c r="CR159" s="289"/>
      <c r="CS159" s="289"/>
      <c r="CT159" s="289"/>
      <c r="CU159" s="289"/>
      <c r="CV159" s="289"/>
      <c r="CW159" s="289"/>
      <c r="CX159" s="289"/>
      <c r="CY159" s="289"/>
      <c r="CZ159" s="289"/>
      <c r="DA159" s="289"/>
      <c r="DB159" s="289"/>
      <c r="DC159" s="289"/>
      <c r="DD159" s="289"/>
      <c r="DE159" s="289"/>
      <c r="DF159" s="289"/>
      <c r="DG159" s="289"/>
      <c r="DH159" s="289"/>
      <c r="DI159" s="289"/>
      <c r="DJ159" s="289"/>
      <c r="DK159" s="289"/>
      <c r="DL159" s="289"/>
      <c r="DM159" s="289"/>
      <c r="DN159" s="289"/>
      <c r="DO159" s="289"/>
      <c r="DP159" s="289"/>
      <c r="DQ159" s="289"/>
      <c r="DR159" s="289"/>
      <c r="DS159" s="289"/>
      <c r="DT159" s="289"/>
      <c r="DU159" s="289"/>
      <c r="DV159" s="289"/>
      <c r="DW159" s="289"/>
      <c r="DX159" s="289"/>
      <c r="DY159" s="289"/>
      <c r="DZ159" s="289"/>
      <c r="EA159" s="289"/>
      <c r="EB159" s="289"/>
      <c r="EC159" s="289"/>
      <c r="ED159" s="289"/>
      <c r="EE159" s="289"/>
      <c r="EF159" s="289"/>
      <c r="EG159" s="289"/>
      <c r="EH159" s="289"/>
      <c r="EI159" s="289"/>
    </row>
    <row r="160" spans="1:139" x14ac:dyDescent="0.3">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89"/>
      <c r="BB160" s="289"/>
      <c r="BC160" s="289"/>
      <c r="BD160" s="289"/>
      <c r="BE160" s="289"/>
      <c r="BF160" s="289"/>
      <c r="BG160" s="289"/>
      <c r="BH160" s="289"/>
      <c r="BI160" s="289"/>
      <c r="BJ160" s="289"/>
      <c r="BK160" s="289"/>
      <c r="BL160" s="289"/>
      <c r="BM160" s="289"/>
      <c r="BN160" s="289"/>
      <c r="BO160" s="289"/>
      <c r="BP160" s="289"/>
      <c r="BQ160" s="289"/>
      <c r="BR160" s="289"/>
      <c r="BS160" s="289"/>
      <c r="BT160" s="289"/>
      <c r="BU160" s="289"/>
      <c r="BV160" s="289"/>
      <c r="BW160" s="289"/>
      <c r="BX160" s="289"/>
      <c r="BY160" s="289"/>
      <c r="BZ160" s="289"/>
      <c r="CA160" s="289"/>
      <c r="CB160" s="289"/>
      <c r="CC160" s="289"/>
      <c r="CD160" s="289"/>
      <c r="CE160" s="289"/>
      <c r="CF160" s="289"/>
      <c r="CG160" s="289"/>
      <c r="CH160" s="289"/>
      <c r="CI160" s="289"/>
      <c r="CJ160" s="289"/>
      <c r="CK160" s="289"/>
      <c r="CL160" s="289"/>
      <c r="CM160" s="289"/>
      <c r="CN160" s="289"/>
      <c r="CO160" s="289"/>
      <c r="CP160" s="289"/>
      <c r="CQ160" s="289"/>
      <c r="CR160" s="289"/>
      <c r="CS160" s="289"/>
      <c r="CT160" s="289"/>
      <c r="CU160" s="289"/>
      <c r="CV160" s="289"/>
      <c r="CW160" s="289"/>
      <c r="CX160" s="289"/>
      <c r="CY160" s="289"/>
      <c r="CZ160" s="289"/>
      <c r="DA160" s="289"/>
      <c r="DB160" s="289"/>
      <c r="DC160" s="289"/>
      <c r="DD160" s="289"/>
      <c r="DE160" s="289"/>
      <c r="DF160" s="289"/>
      <c r="DG160" s="289"/>
      <c r="DH160" s="289"/>
      <c r="DI160" s="289"/>
      <c r="DJ160" s="289"/>
      <c r="DK160" s="289"/>
      <c r="DL160" s="289"/>
      <c r="DM160" s="289"/>
      <c r="DN160" s="289"/>
      <c r="DO160" s="289"/>
      <c r="DP160" s="289"/>
      <c r="DQ160" s="289"/>
      <c r="DR160" s="289"/>
      <c r="DS160" s="289"/>
      <c r="DT160" s="289"/>
      <c r="DU160" s="289"/>
      <c r="DV160" s="289"/>
      <c r="DW160" s="289"/>
      <c r="DX160" s="289"/>
      <c r="DY160" s="289"/>
      <c r="DZ160" s="289"/>
      <c r="EA160" s="289"/>
      <c r="EB160" s="289"/>
      <c r="EC160" s="289"/>
      <c r="ED160" s="289"/>
      <c r="EE160" s="289"/>
      <c r="EF160" s="289"/>
      <c r="EG160" s="289"/>
      <c r="EH160" s="289"/>
      <c r="EI160" s="289"/>
    </row>
    <row r="161" spans="1:139" ht="15.6" x14ac:dyDescent="0.3">
      <c r="A161" s="289"/>
      <c r="B161" s="289"/>
      <c r="C161" s="769" t="s">
        <v>822</v>
      </c>
      <c r="D161" s="769"/>
      <c r="E161" s="769"/>
      <c r="F161" s="769"/>
      <c r="G161" s="769"/>
      <c r="H161" s="769"/>
      <c r="I161" s="769"/>
      <c r="J161" s="769"/>
      <c r="K161" s="769"/>
      <c r="L161" s="769"/>
      <c r="M161" s="769"/>
      <c r="N161" s="769"/>
      <c r="O161" s="769"/>
      <c r="P161" s="76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89"/>
      <c r="BB161" s="289"/>
      <c r="BC161" s="289"/>
      <c r="BD161" s="289"/>
      <c r="BE161" s="289"/>
      <c r="BF161" s="289"/>
      <c r="BG161" s="289"/>
      <c r="BH161" s="289"/>
      <c r="BI161" s="289"/>
      <c r="BJ161" s="289"/>
      <c r="BK161" s="289"/>
      <c r="BL161" s="289"/>
      <c r="BM161" s="289"/>
      <c r="BN161" s="289"/>
      <c r="BO161" s="289"/>
      <c r="BP161" s="289"/>
      <c r="BQ161" s="289"/>
      <c r="BR161" s="289"/>
      <c r="BS161" s="289"/>
      <c r="BT161" s="289"/>
      <c r="BU161" s="289"/>
      <c r="BV161" s="289"/>
      <c r="BW161" s="289"/>
      <c r="BX161" s="289"/>
      <c r="BY161" s="289"/>
      <c r="BZ161" s="289"/>
      <c r="CA161" s="289"/>
      <c r="CB161" s="289"/>
      <c r="CC161" s="289"/>
      <c r="CD161" s="289"/>
      <c r="CE161" s="289"/>
      <c r="CF161" s="289"/>
      <c r="CG161" s="289"/>
      <c r="CH161" s="289"/>
      <c r="CI161" s="289"/>
      <c r="CJ161" s="289"/>
      <c r="CK161" s="289"/>
      <c r="CL161" s="289"/>
      <c r="CM161" s="289"/>
      <c r="CN161" s="289"/>
      <c r="CO161" s="289"/>
      <c r="CP161" s="289"/>
      <c r="CQ161" s="289"/>
      <c r="CR161" s="289"/>
      <c r="CS161" s="289"/>
      <c r="CT161" s="289"/>
      <c r="CU161" s="289"/>
      <c r="CV161" s="289"/>
      <c r="CW161" s="289"/>
      <c r="CX161" s="289"/>
      <c r="CY161" s="289"/>
      <c r="CZ161" s="289"/>
      <c r="DA161" s="289"/>
      <c r="DB161" s="289"/>
      <c r="DC161" s="289"/>
      <c r="DD161" s="289"/>
      <c r="DE161" s="289"/>
      <c r="DF161" s="289"/>
      <c r="DG161" s="289"/>
      <c r="DH161" s="289"/>
      <c r="DI161" s="289"/>
      <c r="DJ161" s="289"/>
      <c r="DK161" s="289"/>
      <c r="DL161" s="289"/>
      <c r="DM161" s="289"/>
      <c r="DN161" s="289"/>
      <c r="DO161" s="289"/>
      <c r="DP161" s="289"/>
      <c r="DQ161" s="289"/>
      <c r="DR161" s="289"/>
      <c r="DS161" s="289"/>
      <c r="DT161" s="289"/>
      <c r="DU161" s="289"/>
      <c r="DV161" s="289"/>
      <c r="DW161" s="289"/>
      <c r="DX161" s="289"/>
      <c r="DY161" s="289"/>
      <c r="DZ161" s="289"/>
      <c r="EA161" s="289"/>
      <c r="EB161" s="289"/>
      <c r="EC161" s="289"/>
      <c r="ED161" s="289"/>
      <c r="EE161" s="289"/>
      <c r="EF161" s="289"/>
      <c r="EG161" s="289"/>
      <c r="EH161" s="289"/>
      <c r="EI161" s="289"/>
    </row>
    <row r="162" spans="1:139" ht="15" thickBot="1" x14ac:dyDescent="0.35">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89"/>
      <c r="BK162" s="289"/>
      <c r="BL162" s="289"/>
      <c r="BM162" s="289"/>
      <c r="BN162" s="289"/>
      <c r="BO162" s="289"/>
      <c r="BP162" s="289"/>
      <c r="BQ162" s="289"/>
      <c r="BR162" s="289"/>
      <c r="BS162" s="289"/>
      <c r="BT162" s="289"/>
      <c r="BU162" s="289"/>
      <c r="BV162" s="289"/>
      <c r="BW162" s="289"/>
      <c r="BX162" s="289"/>
      <c r="BY162" s="289"/>
      <c r="BZ162" s="289"/>
      <c r="CA162" s="289"/>
      <c r="CB162" s="289"/>
      <c r="CC162" s="289"/>
      <c r="CD162" s="289"/>
      <c r="CE162" s="289"/>
      <c r="CF162" s="289"/>
      <c r="CG162" s="289"/>
      <c r="CH162" s="289"/>
      <c r="CI162" s="289"/>
      <c r="CJ162" s="289"/>
      <c r="CK162" s="289"/>
      <c r="CL162" s="289"/>
      <c r="CM162" s="289"/>
      <c r="CN162" s="289"/>
      <c r="CO162" s="289"/>
      <c r="CP162" s="289"/>
      <c r="CQ162" s="289"/>
      <c r="CR162" s="289"/>
      <c r="CS162" s="289"/>
      <c r="CT162" s="289"/>
      <c r="CU162" s="289"/>
      <c r="CV162" s="289"/>
      <c r="CW162" s="289"/>
      <c r="CX162" s="289"/>
      <c r="CY162" s="289"/>
      <c r="CZ162" s="289"/>
      <c r="DA162" s="289"/>
      <c r="DB162" s="289"/>
      <c r="DC162" s="289"/>
      <c r="DD162" s="289"/>
      <c r="DE162" s="289"/>
      <c r="DF162" s="289"/>
      <c r="DG162" s="289"/>
      <c r="DH162" s="289"/>
      <c r="DI162" s="289"/>
      <c r="DJ162" s="289"/>
      <c r="DK162" s="289"/>
      <c r="DL162" s="289"/>
      <c r="DM162" s="289"/>
      <c r="DN162" s="289"/>
      <c r="DO162" s="289"/>
      <c r="DP162" s="289"/>
      <c r="DQ162" s="289"/>
      <c r="DR162" s="289"/>
      <c r="DS162" s="289"/>
      <c r="DT162" s="289"/>
      <c r="DU162" s="289"/>
      <c r="DV162" s="289"/>
      <c r="DW162" s="289"/>
      <c r="DX162" s="289"/>
      <c r="DY162" s="289"/>
      <c r="DZ162" s="289"/>
      <c r="EA162" s="289"/>
      <c r="EB162" s="289"/>
      <c r="EC162" s="289"/>
      <c r="ED162" s="289"/>
      <c r="EE162" s="289"/>
      <c r="EF162" s="289"/>
      <c r="EG162" s="289"/>
      <c r="EH162" s="289"/>
      <c r="EI162" s="289"/>
    </row>
    <row r="163" spans="1:139" ht="28.8" customHeight="1" x14ac:dyDescent="0.3">
      <c r="A163" s="289"/>
      <c r="B163" s="289"/>
      <c r="C163" s="289"/>
      <c r="D163" s="931" t="s">
        <v>366</v>
      </c>
      <c r="E163" s="932"/>
      <c r="F163" s="932"/>
      <c r="G163" s="932"/>
      <c r="H163" s="932"/>
      <c r="I163" s="932"/>
      <c r="J163" s="932"/>
      <c r="K163" s="932"/>
      <c r="L163" s="932"/>
      <c r="M163" s="932"/>
      <c r="N163" s="932"/>
      <c r="O163" s="932"/>
      <c r="P163" s="933"/>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289"/>
      <c r="BE163" s="289"/>
      <c r="BF163" s="289"/>
      <c r="BG163" s="289"/>
      <c r="BH163" s="289"/>
      <c r="BI163" s="289"/>
      <c r="BJ163" s="289"/>
      <c r="BK163" s="289"/>
      <c r="BL163" s="289"/>
      <c r="BM163" s="289"/>
      <c r="BN163" s="289"/>
      <c r="BO163" s="289"/>
      <c r="BP163" s="289"/>
      <c r="BQ163" s="289"/>
      <c r="BR163" s="289"/>
      <c r="BS163" s="289"/>
      <c r="BT163" s="289"/>
      <c r="BU163" s="289"/>
      <c r="BV163" s="289"/>
      <c r="BW163" s="289"/>
      <c r="BX163" s="289"/>
      <c r="BY163" s="289"/>
      <c r="BZ163" s="289"/>
      <c r="CA163" s="289"/>
      <c r="CB163" s="289"/>
      <c r="CC163" s="289"/>
      <c r="CD163" s="289"/>
      <c r="CE163" s="289"/>
      <c r="CF163" s="289"/>
      <c r="CG163" s="289"/>
      <c r="CH163" s="289"/>
      <c r="CI163" s="289"/>
      <c r="CJ163" s="289"/>
      <c r="CK163" s="289"/>
      <c r="CL163" s="289"/>
      <c r="CM163" s="289"/>
      <c r="CN163" s="289"/>
      <c r="CO163" s="289"/>
      <c r="CP163" s="289"/>
      <c r="CQ163" s="289"/>
      <c r="CR163" s="289"/>
      <c r="CS163" s="289"/>
      <c r="CT163" s="289"/>
      <c r="CU163" s="289"/>
      <c r="CV163" s="289"/>
      <c r="CW163" s="289"/>
      <c r="CX163" s="289"/>
      <c r="CY163" s="289"/>
      <c r="CZ163" s="289"/>
      <c r="DA163" s="289"/>
      <c r="DB163" s="289"/>
      <c r="DC163" s="289"/>
      <c r="DD163" s="289"/>
      <c r="DE163" s="289"/>
      <c r="DF163" s="289"/>
      <c r="DG163" s="289"/>
      <c r="DH163" s="289"/>
      <c r="DI163" s="289"/>
      <c r="DJ163" s="289"/>
      <c r="DK163" s="289"/>
      <c r="DL163" s="289"/>
      <c r="DM163" s="289"/>
      <c r="DN163" s="289"/>
      <c r="DO163" s="289"/>
      <c r="DP163" s="289"/>
      <c r="DQ163" s="289"/>
      <c r="DR163" s="289"/>
      <c r="DS163" s="289"/>
      <c r="DT163" s="289"/>
      <c r="DU163" s="289"/>
      <c r="DV163" s="289"/>
      <c r="DW163" s="289"/>
      <c r="DX163" s="289"/>
      <c r="DY163" s="289"/>
      <c r="DZ163" s="289"/>
      <c r="EA163" s="289"/>
      <c r="EB163" s="289"/>
      <c r="EC163" s="289"/>
      <c r="ED163" s="289"/>
      <c r="EE163" s="289"/>
      <c r="EF163" s="289"/>
      <c r="EG163" s="289"/>
      <c r="EH163" s="289"/>
      <c r="EI163" s="289"/>
    </row>
    <row r="164" spans="1:139" ht="15" customHeight="1" thickBot="1" x14ac:dyDescent="0.35">
      <c r="A164" s="289"/>
      <c r="B164" s="289"/>
      <c r="C164" s="289"/>
      <c r="D164" s="934"/>
      <c r="E164" s="935"/>
      <c r="F164" s="935"/>
      <c r="G164" s="935"/>
      <c r="H164" s="935"/>
      <c r="I164" s="935"/>
      <c r="J164" s="935"/>
      <c r="K164" s="935"/>
      <c r="L164" s="935"/>
      <c r="M164" s="935"/>
      <c r="N164" s="935"/>
      <c r="O164" s="935"/>
      <c r="P164" s="936"/>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289"/>
      <c r="AY164" s="289"/>
      <c r="AZ164" s="289"/>
      <c r="BA164" s="289"/>
      <c r="BB164" s="289"/>
      <c r="BC164" s="289"/>
      <c r="BD164" s="289"/>
      <c r="BE164" s="289"/>
      <c r="BF164" s="289"/>
      <c r="BG164" s="289"/>
      <c r="BH164" s="289"/>
      <c r="BI164" s="289"/>
      <c r="BJ164" s="289"/>
      <c r="BK164" s="289"/>
      <c r="BL164" s="289"/>
      <c r="BM164" s="289"/>
      <c r="BN164" s="289"/>
      <c r="BO164" s="289"/>
      <c r="BP164" s="289"/>
      <c r="BQ164" s="289"/>
      <c r="BR164" s="289"/>
      <c r="BS164" s="289"/>
      <c r="BT164" s="289"/>
      <c r="BU164" s="289"/>
      <c r="BV164" s="289"/>
      <c r="BW164" s="289"/>
      <c r="BX164" s="289"/>
      <c r="BY164" s="289"/>
      <c r="BZ164" s="289"/>
      <c r="CA164" s="289"/>
      <c r="CB164" s="289"/>
      <c r="CC164" s="289"/>
      <c r="CD164" s="289"/>
      <c r="CE164" s="289"/>
      <c r="CF164" s="289"/>
      <c r="CG164" s="289"/>
      <c r="CH164" s="289"/>
      <c r="CI164" s="289"/>
      <c r="CJ164" s="289"/>
      <c r="CK164" s="289"/>
      <c r="CL164" s="289"/>
      <c r="CM164" s="289"/>
      <c r="CN164" s="289"/>
      <c r="CO164" s="289"/>
      <c r="CP164" s="289"/>
      <c r="CQ164" s="289"/>
      <c r="CR164" s="289"/>
      <c r="CS164" s="289"/>
      <c r="CT164" s="289"/>
      <c r="CU164" s="289"/>
      <c r="CV164" s="289"/>
      <c r="CW164" s="289"/>
      <c r="CX164" s="289"/>
      <c r="CY164" s="289"/>
      <c r="CZ164" s="289"/>
      <c r="DA164" s="289"/>
      <c r="DB164" s="289"/>
      <c r="DC164" s="289"/>
      <c r="DD164" s="289"/>
      <c r="DE164" s="289"/>
      <c r="DF164" s="289"/>
      <c r="DG164" s="289"/>
      <c r="DH164" s="289"/>
      <c r="DI164" s="289"/>
      <c r="DJ164" s="289"/>
      <c r="DK164" s="289"/>
      <c r="DL164" s="289"/>
      <c r="DM164" s="289"/>
      <c r="DN164" s="289"/>
      <c r="DO164" s="289"/>
      <c r="DP164" s="289"/>
      <c r="DQ164" s="289"/>
      <c r="DR164" s="289"/>
      <c r="DS164" s="289"/>
      <c r="DT164" s="289"/>
      <c r="DU164" s="289"/>
      <c r="DV164" s="289"/>
      <c r="DW164" s="289"/>
      <c r="DX164" s="289"/>
      <c r="DY164" s="289"/>
      <c r="DZ164" s="289"/>
      <c r="EA164" s="289"/>
      <c r="EB164" s="289"/>
      <c r="EC164" s="289"/>
      <c r="ED164" s="289"/>
      <c r="EE164" s="289"/>
      <c r="EF164" s="289"/>
      <c r="EG164" s="289"/>
      <c r="EH164" s="289"/>
      <c r="EI164" s="289"/>
    </row>
    <row r="165" spans="1:139" x14ac:dyDescent="0.3">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c r="AT165" s="289"/>
      <c r="AU165" s="289"/>
      <c r="AV165" s="289"/>
      <c r="AW165" s="289"/>
      <c r="AX165" s="289"/>
      <c r="AY165" s="289"/>
      <c r="AZ165" s="289"/>
      <c r="BA165" s="289"/>
      <c r="BB165" s="289"/>
      <c r="BC165" s="289"/>
      <c r="BD165" s="289"/>
      <c r="BE165" s="289"/>
      <c r="BF165" s="289"/>
      <c r="BG165" s="289"/>
      <c r="BH165" s="289"/>
      <c r="BI165" s="289"/>
      <c r="BJ165" s="289"/>
      <c r="BK165" s="289"/>
      <c r="BL165" s="289"/>
      <c r="BM165" s="289"/>
      <c r="BN165" s="289"/>
      <c r="BO165" s="289"/>
      <c r="BP165" s="289"/>
      <c r="BQ165" s="289"/>
      <c r="BR165" s="289"/>
      <c r="BS165" s="289"/>
      <c r="BT165" s="289"/>
      <c r="BU165" s="289"/>
      <c r="BV165" s="289"/>
      <c r="BW165" s="289"/>
      <c r="BX165" s="289"/>
      <c r="BY165" s="289"/>
      <c r="BZ165" s="289"/>
      <c r="CA165" s="289"/>
      <c r="CB165" s="289"/>
      <c r="CC165" s="289"/>
      <c r="CD165" s="289"/>
      <c r="CE165" s="289"/>
      <c r="CF165" s="289"/>
      <c r="CG165" s="289"/>
      <c r="CH165" s="289"/>
      <c r="CI165" s="289"/>
      <c r="CJ165" s="289"/>
      <c r="CK165" s="289"/>
      <c r="CL165" s="289"/>
      <c r="CM165" s="289"/>
      <c r="CN165" s="289"/>
      <c r="CO165" s="289"/>
      <c r="CP165" s="289"/>
      <c r="CQ165" s="289"/>
      <c r="CR165" s="289"/>
      <c r="CS165" s="289"/>
      <c r="CT165" s="289"/>
      <c r="CU165" s="289"/>
      <c r="CV165" s="289"/>
      <c r="CW165" s="289"/>
      <c r="CX165" s="289"/>
      <c r="CY165" s="289"/>
      <c r="CZ165" s="289"/>
      <c r="DA165" s="289"/>
      <c r="DB165" s="289"/>
      <c r="DC165" s="289"/>
      <c r="DD165" s="289"/>
      <c r="DE165" s="289"/>
      <c r="DF165" s="289"/>
      <c r="DG165" s="289"/>
      <c r="DH165" s="289"/>
      <c r="DI165" s="289"/>
      <c r="DJ165" s="289"/>
      <c r="DK165" s="289"/>
      <c r="DL165" s="289"/>
      <c r="DM165" s="289"/>
      <c r="DN165" s="289"/>
      <c r="DO165" s="289"/>
      <c r="DP165" s="289"/>
      <c r="DQ165" s="289"/>
      <c r="DR165" s="289"/>
      <c r="DS165" s="289"/>
      <c r="DT165" s="289"/>
      <c r="DU165" s="289"/>
      <c r="DV165" s="289"/>
      <c r="DW165" s="289"/>
      <c r="DX165" s="289"/>
      <c r="DY165" s="289"/>
      <c r="DZ165" s="289"/>
      <c r="EA165" s="289"/>
      <c r="EB165" s="289"/>
      <c r="EC165" s="289"/>
      <c r="ED165" s="289"/>
      <c r="EE165" s="289"/>
      <c r="EF165" s="289"/>
      <c r="EG165" s="289"/>
      <c r="EH165" s="289"/>
      <c r="EI165" s="289"/>
    </row>
    <row r="166" spans="1:139" ht="15.6" x14ac:dyDescent="0.3">
      <c r="A166" s="289"/>
      <c r="B166" s="289"/>
      <c r="C166" s="769" t="s">
        <v>821</v>
      </c>
      <c r="D166" s="769"/>
      <c r="E166" s="769"/>
      <c r="F166" s="769"/>
      <c r="G166" s="769"/>
      <c r="H166" s="769"/>
      <c r="I166" s="769"/>
      <c r="J166" s="769"/>
      <c r="K166" s="769"/>
      <c r="L166" s="769"/>
      <c r="M166" s="769"/>
      <c r="N166" s="769"/>
      <c r="O166" s="769"/>
      <c r="P166" s="76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c r="CH166" s="289"/>
      <c r="CI166" s="289"/>
      <c r="CJ166" s="289"/>
      <c r="CK166" s="289"/>
      <c r="CL166" s="289"/>
      <c r="CM166" s="289"/>
      <c r="CN166" s="289"/>
      <c r="CO166" s="289"/>
      <c r="CP166" s="289"/>
      <c r="CQ166" s="289"/>
      <c r="CR166" s="289"/>
      <c r="CS166" s="289"/>
      <c r="CT166" s="289"/>
      <c r="CU166" s="289"/>
      <c r="CV166" s="289"/>
      <c r="CW166" s="289"/>
      <c r="CX166" s="289"/>
      <c r="CY166" s="289"/>
      <c r="CZ166" s="289"/>
      <c r="DA166" s="289"/>
      <c r="DB166" s="289"/>
      <c r="DC166" s="289"/>
      <c r="DD166" s="289"/>
      <c r="DE166" s="289"/>
      <c r="DF166" s="289"/>
      <c r="DG166" s="289"/>
      <c r="DH166" s="289"/>
      <c r="DI166" s="289"/>
      <c r="DJ166" s="289"/>
      <c r="DK166" s="289"/>
      <c r="DL166" s="289"/>
      <c r="DM166" s="289"/>
      <c r="DN166" s="289"/>
      <c r="DO166" s="289"/>
      <c r="DP166" s="289"/>
      <c r="DQ166" s="289"/>
      <c r="DR166" s="289"/>
      <c r="DS166" s="289"/>
      <c r="DT166" s="289"/>
      <c r="DU166" s="289"/>
      <c r="DV166" s="289"/>
      <c r="DW166" s="289"/>
      <c r="DX166" s="289"/>
      <c r="DY166" s="289"/>
      <c r="DZ166" s="289"/>
      <c r="EA166" s="289"/>
      <c r="EB166" s="289"/>
      <c r="EC166" s="289"/>
      <c r="ED166" s="289"/>
      <c r="EE166" s="289"/>
      <c r="EF166" s="289"/>
      <c r="EG166" s="289"/>
      <c r="EH166" s="289"/>
      <c r="EI166" s="289"/>
    </row>
    <row r="167" spans="1:139" ht="15" thickBot="1" x14ac:dyDescent="0.35">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c r="AS167" s="289"/>
      <c r="AT167" s="289"/>
      <c r="AU167" s="289"/>
      <c r="AV167" s="289"/>
      <c r="AW167" s="289"/>
      <c r="AX167" s="289"/>
      <c r="AY167" s="289"/>
      <c r="AZ167" s="289"/>
      <c r="BA167" s="289"/>
      <c r="BB167" s="289"/>
      <c r="BC167" s="289"/>
      <c r="BD167" s="289"/>
      <c r="BE167" s="289"/>
      <c r="BF167" s="289"/>
      <c r="BG167" s="289"/>
      <c r="BH167" s="289"/>
      <c r="BI167" s="289"/>
      <c r="BJ167" s="289"/>
      <c r="BK167" s="289"/>
      <c r="BL167" s="289"/>
      <c r="BM167" s="289"/>
      <c r="BN167" s="289"/>
      <c r="BO167" s="289"/>
      <c r="BP167" s="289"/>
      <c r="BQ167" s="289"/>
      <c r="BR167" s="289"/>
      <c r="BS167" s="289"/>
      <c r="BT167" s="289"/>
      <c r="BU167" s="289"/>
      <c r="BV167" s="289"/>
      <c r="BW167" s="289"/>
      <c r="BX167" s="289"/>
      <c r="BY167" s="289"/>
      <c r="BZ167" s="289"/>
      <c r="CA167" s="289"/>
      <c r="CB167" s="289"/>
      <c r="CC167" s="289"/>
      <c r="CD167" s="289"/>
      <c r="CE167" s="289"/>
      <c r="CF167" s="289"/>
      <c r="CG167" s="289"/>
      <c r="CH167" s="289"/>
      <c r="CI167" s="289"/>
      <c r="CJ167" s="289"/>
      <c r="CK167" s="289"/>
      <c r="CL167" s="289"/>
      <c r="CM167" s="289"/>
      <c r="CN167" s="289"/>
      <c r="CO167" s="289"/>
      <c r="CP167" s="289"/>
      <c r="CQ167" s="289"/>
      <c r="CR167" s="289"/>
      <c r="CS167" s="289"/>
      <c r="CT167" s="289"/>
      <c r="CU167" s="289"/>
      <c r="CV167" s="289"/>
      <c r="CW167" s="289"/>
      <c r="CX167" s="289"/>
      <c r="CY167" s="289"/>
      <c r="CZ167" s="289"/>
      <c r="DA167" s="289"/>
      <c r="DB167" s="289"/>
      <c r="DC167" s="289"/>
      <c r="DD167" s="289"/>
      <c r="DE167" s="289"/>
      <c r="DF167" s="289"/>
      <c r="DG167" s="289"/>
      <c r="DH167" s="289"/>
      <c r="DI167" s="289"/>
      <c r="DJ167" s="289"/>
      <c r="DK167" s="289"/>
      <c r="DL167" s="289"/>
      <c r="DM167" s="289"/>
      <c r="DN167" s="289"/>
      <c r="DO167" s="289"/>
      <c r="DP167" s="289"/>
      <c r="DQ167" s="289"/>
      <c r="DR167" s="289"/>
      <c r="DS167" s="289"/>
      <c r="DT167" s="289"/>
      <c r="DU167" s="289"/>
      <c r="DV167" s="289"/>
      <c r="DW167" s="289"/>
      <c r="DX167" s="289"/>
      <c r="DY167" s="289"/>
      <c r="DZ167" s="289"/>
      <c r="EA167" s="289"/>
      <c r="EB167" s="289"/>
      <c r="EC167" s="289"/>
      <c r="ED167" s="289"/>
      <c r="EE167" s="289"/>
      <c r="EF167" s="289"/>
      <c r="EG167" s="289"/>
      <c r="EH167" s="289"/>
      <c r="EI167" s="289"/>
    </row>
    <row r="168" spans="1:139" ht="16.5" customHeight="1" x14ac:dyDescent="0.3">
      <c r="A168" s="289"/>
      <c r="B168" s="289"/>
      <c r="C168" s="289"/>
      <c r="D168" s="931" t="s">
        <v>355</v>
      </c>
      <c r="E168" s="932"/>
      <c r="F168" s="932"/>
      <c r="G168" s="932"/>
      <c r="H168" s="932"/>
      <c r="I168" s="932"/>
      <c r="J168" s="932"/>
      <c r="K168" s="932"/>
      <c r="L168" s="932"/>
      <c r="M168" s="932"/>
      <c r="N168" s="932"/>
      <c r="O168" s="932"/>
      <c r="P168" s="933"/>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89"/>
      <c r="AZ168" s="289"/>
      <c r="BA168" s="289"/>
      <c r="BB168" s="289"/>
      <c r="BC168" s="289"/>
      <c r="BD168" s="289"/>
      <c r="BE168" s="289"/>
      <c r="BF168" s="289"/>
      <c r="BG168" s="289"/>
      <c r="BH168" s="289"/>
      <c r="BI168" s="289"/>
      <c r="BJ168" s="289"/>
      <c r="BK168" s="289"/>
      <c r="BL168" s="289"/>
      <c r="BM168" s="289"/>
      <c r="BN168" s="289"/>
      <c r="BO168" s="289"/>
      <c r="BP168" s="289"/>
      <c r="BQ168" s="289"/>
      <c r="BR168" s="289"/>
      <c r="BS168" s="289"/>
      <c r="BT168" s="289"/>
      <c r="BU168" s="289"/>
      <c r="BV168" s="289"/>
      <c r="BW168" s="289"/>
      <c r="BX168" s="289"/>
      <c r="BY168" s="289"/>
      <c r="BZ168" s="289"/>
      <c r="CA168" s="289"/>
      <c r="CB168" s="289"/>
      <c r="CC168" s="289"/>
      <c r="CD168" s="289"/>
      <c r="CE168" s="289"/>
      <c r="CF168" s="289"/>
      <c r="CG168" s="289"/>
      <c r="CH168" s="289"/>
      <c r="CI168" s="289"/>
      <c r="CJ168" s="289"/>
      <c r="CK168" s="289"/>
      <c r="CL168" s="289"/>
      <c r="CM168" s="289"/>
      <c r="CN168" s="289"/>
      <c r="CO168" s="289"/>
      <c r="CP168" s="289"/>
      <c r="CQ168" s="289"/>
      <c r="CR168" s="289"/>
      <c r="CS168" s="289"/>
      <c r="CT168" s="289"/>
      <c r="CU168" s="289"/>
      <c r="CV168" s="289"/>
      <c r="CW168" s="289"/>
      <c r="CX168" s="289"/>
      <c r="CY168" s="289"/>
      <c r="CZ168" s="289"/>
      <c r="DA168" s="289"/>
      <c r="DB168" s="289"/>
      <c r="DC168" s="289"/>
      <c r="DD168" s="289"/>
      <c r="DE168" s="289"/>
      <c r="DF168" s="289"/>
      <c r="DG168" s="289"/>
      <c r="DH168" s="289"/>
      <c r="DI168" s="289"/>
      <c r="DJ168" s="289"/>
      <c r="DK168" s="289"/>
      <c r="DL168" s="289"/>
      <c r="DM168" s="289"/>
      <c r="DN168" s="289"/>
      <c r="DO168" s="289"/>
      <c r="DP168" s="289"/>
      <c r="DQ168" s="289"/>
      <c r="DR168" s="289"/>
      <c r="DS168" s="289"/>
      <c r="DT168" s="289"/>
      <c r="DU168" s="289"/>
      <c r="DV168" s="289"/>
      <c r="DW168" s="289"/>
      <c r="DX168" s="289"/>
      <c r="DY168" s="289"/>
      <c r="DZ168" s="289"/>
      <c r="EA168" s="289"/>
      <c r="EB168" s="289"/>
      <c r="EC168" s="289"/>
      <c r="ED168" s="289"/>
      <c r="EE168" s="289"/>
      <c r="EF168" s="289"/>
      <c r="EG168" s="289"/>
      <c r="EH168" s="289"/>
      <c r="EI168" s="289"/>
    </row>
    <row r="169" spans="1:139" ht="15" customHeight="1" thickBot="1" x14ac:dyDescent="0.35">
      <c r="A169" s="289"/>
      <c r="B169" s="289"/>
      <c r="C169" s="289"/>
      <c r="D169" s="934"/>
      <c r="E169" s="935"/>
      <c r="F169" s="935"/>
      <c r="G169" s="935"/>
      <c r="H169" s="935"/>
      <c r="I169" s="935"/>
      <c r="J169" s="935"/>
      <c r="K169" s="935"/>
      <c r="L169" s="935"/>
      <c r="M169" s="935"/>
      <c r="N169" s="935"/>
      <c r="O169" s="935"/>
      <c r="P169" s="936"/>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89"/>
      <c r="BE169" s="289"/>
      <c r="BF169" s="289"/>
      <c r="BG169" s="289"/>
      <c r="BH169" s="289"/>
      <c r="BI169" s="289"/>
      <c r="BJ169" s="289"/>
      <c r="BK169" s="289"/>
      <c r="BL169" s="289"/>
      <c r="BM169" s="289"/>
      <c r="BN169" s="289"/>
      <c r="BO169" s="289"/>
      <c r="BP169" s="289"/>
      <c r="BQ169" s="289"/>
      <c r="BR169" s="289"/>
      <c r="BS169" s="289"/>
      <c r="BT169" s="289"/>
      <c r="BU169" s="289"/>
      <c r="BV169" s="289"/>
      <c r="BW169" s="289"/>
      <c r="BX169" s="289"/>
      <c r="BY169" s="289"/>
      <c r="BZ169" s="289"/>
      <c r="CA169" s="289"/>
      <c r="CB169" s="289"/>
      <c r="CC169" s="289"/>
      <c r="CD169" s="289"/>
      <c r="CE169" s="289"/>
      <c r="CF169" s="289"/>
      <c r="CG169" s="289"/>
      <c r="CH169" s="289"/>
      <c r="CI169" s="289"/>
      <c r="CJ169" s="289"/>
      <c r="CK169" s="289"/>
      <c r="CL169" s="289"/>
      <c r="CM169" s="289"/>
      <c r="CN169" s="289"/>
      <c r="CO169" s="289"/>
      <c r="CP169" s="289"/>
      <c r="CQ169" s="289"/>
      <c r="CR169" s="289"/>
      <c r="CS169" s="289"/>
      <c r="CT169" s="289"/>
      <c r="CU169" s="289"/>
      <c r="CV169" s="289"/>
      <c r="CW169" s="289"/>
      <c r="CX169" s="289"/>
      <c r="CY169" s="289"/>
      <c r="CZ169" s="289"/>
      <c r="DA169" s="289"/>
      <c r="DB169" s="289"/>
      <c r="DC169" s="289"/>
      <c r="DD169" s="289"/>
      <c r="DE169" s="289"/>
      <c r="DF169" s="289"/>
      <c r="DG169" s="289"/>
      <c r="DH169" s="289"/>
      <c r="DI169" s="289"/>
      <c r="DJ169" s="289"/>
      <c r="DK169" s="289"/>
      <c r="DL169" s="289"/>
      <c r="DM169" s="289"/>
      <c r="DN169" s="289"/>
      <c r="DO169" s="289"/>
      <c r="DP169" s="289"/>
      <c r="DQ169" s="289"/>
      <c r="DR169" s="289"/>
      <c r="DS169" s="289"/>
      <c r="DT169" s="289"/>
      <c r="DU169" s="289"/>
      <c r="DV169" s="289"/>
      <c r="DW169" s="289"/>
      <c r="DX169" s="289"/>
      <c r="DY169" s="289"/>
      <c r="DZ169" s="289"/>
      <c r="EA169" s="289"/>
      <c r="EB169" s="289"/>
      <c r="EC169" s="289"/>
      <c r="ED169" s="289"/>
      <c r="EE169" s="289"/>
      <c r="EF169" s="289"/>
      <c r="EG169" s="289"/>
      <c r="EH169" s="289"/>
      <c r="EI169" s="289"/>
    </row>
    <row r="170" spans="1:139" x14ac:dyDescent="0.3">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89"/>
      <c r="BE170" s="289"/>
      <c r="BF170" s="289"/>
      <c r="BG170" s="289"/>
      <c r="BH170" s="289"/>
      <c r="BI170" s="289"/>
      <c r="BJ170" s="289"/>
      <c r="BK170" s="289"/>
      <c r="BL170" s="289"/>
      <c r="BM170" s="289"/>
      <c r="BN170" s="289"/>
      <c r="BO170" s="289"/>
      <c r="BP170" s="289"/>
      <c r="BQ170" s="289"/>
      <c r="BR170" s="289"/>
      <c r="BS170" s="289"/>
      <c r="BT170" s="289"/>
      <c r="BU170" s="289"/>
      <c r="BV170" s="289"/>
      <c r="BW170" s="289"/>
      <c r="BX170" s="289"/>
      <c r="BY170" s="289"/>
      <c r="BZ170" s="289"/>
      <c r="CA170" s="289"/>
      <c r="CB170" s="289"/>
      <c r="CC170" s="289"/>
      <c r="CD170" s="289"/>
      <c r="CE170" s="289"/>
      <c r="CF170" s="289"/>
      <c r="CG170" s="289"/>
      <c r="CH170" s="289"/>
      <c r="CI170" s="289"/>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289"/>
      <c r="EA170" s="289"/>
      <c r="EB170" s="289"/>
      <c r="EC170" s="289"/>
      <c r="ED170" s="289"/>
      <c r="EE170" s="289"/>
      <c r="EF170" s="289"/>
      <c r="EG170" s="289"/>
      <c r="EH170" s="289"/>
      <c r="EI170" s="289"/>
    </row>
    <row r="171" spans="1:139" x14ac:dyDescent="0.3">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c r="AS171" s="289"/>
      <c r="AT171" s="289"/>
      <c r="AU171" s="289"/>
      <c r="AV171" s="289"/>
      <c r="AW171" s="289"/>
      <c r="AX171" s="289"/>
      <c r="AY171" s="289"/>
      <c r="AZ171" s="289"/>
      <c r="BA171" s="289"/>
      <c r="BB171" s="289"/>
      <c r="BC171" s="289"/>
      <c r="BD171" s="289"/>
      <c r="BE171" s="289"/>
      <c r="BF171" s="289"/>
      <c r="BG171" s="289"/>
      <c r="BH171" s="289"/>
      <c r="BI171" s="289"/>
      <c r="BJ171" s="289"/>
      <c r="BK171" s="289"/>
      <c r="BL171" s="289"/>
      <c r="BM171" s="289"/>
      <c r="BN171" s="289"/>
      <c r="BO171" s="289"/>
      <c r="BP171" s="289"/>
      <c r="BQ171" s="289"/>
      <c r="BR171" s="289"/>
      <c r="BS171" s="289"/>
      <c r="BT171" s="289"/>
      <c r="BU171" s="289"/>
      <c r="BV171" s="289"/>
      <c r="BW171" s="289"/>
      <c r="BX171" s="289"/>
      <c r="BY171" s="289"/>
      <c r="BZ171" s="289"/>
      <c r="CA171" s="289"/>
      <c r="CB171" s="289"/>
      <c r="CC171" s="289"/>
      <c r="CD171" s="289"/>
      <c r="CE171" s="289"/>
      <c r="CF171" s="289"/>
      <c r="CG171" s="289"/>
      <c r="CH171" s="289"/>
      <c r="CI171" s="289"/>
      <c r="CJ171" s="289"/>
      <c r="CK171" s="289"/>
      <c r="CL171" s="289"/>
      <c r="CM171" s="289"/>
      <c r="CN171" s="289"/>
      <c r="CO171" s="289"/>
      <c r="CP171" s="289"/>
      <c r="CQ171" s="289"/>
      <c r="CR171" s="289"/>
      <c r="CS171" s="289"/>
      <c r="CT171" s="289"/>
      <c r="CU171" s="289"/>
      <c r="CV171" s="289"/>
      <c r="CW171" s="289"/>
      <c r="CX171" s="289"/>
      <c r="CY171" s="289"/>
      <c r="CZ171" s="289"/>
      <c r="DA171" s="289"/>
      <c r="DB171" s="289"/>
      <c r="DC171" s="289"/>
      <c r="DD171" s="289"/>
      <c r="DE171" s="289"/>
      <c r="DF171" s="289"/>
      <c r="DG171" s="289"/>
      <c r="DH171" s="289"/>
      <c r="DI171" s="289"/>
      <c r="DJ171" s="289"/>
      <c r="DK171" s="289"/>
      <c r="DL171" s="289"/>
      <c r="DM171" s="289"/>
      <c r="DN171" s="289"/>
      <c r="DO171" s="289"/>
      <c r="DP171" s="289"/>
      <c r="DQ171" s="289"/>
      <c r="DR171" s="289"/>
      <c r="DS171" s="289"/>
      <c r="DT171" s="289"/>
      <c r="DU171" s="289"/>
      <c r="DV171" s="289"/>
      <c r="DW171" s="289"/>
      <c r="DX171" s="289"/>
      <c r="DY171" s="289"/>
      <c r="DZ171" s="289"/>
      <c r="EA171" s="289"/>
      <c r="EB171" s="289"/>
      <c r="EC171" s="289"/>
      <c r="ED171" s="289"/>
      <c r="EE171" s="289"/>
      <c r="EF171" s="289"/>
      <c r="EG171" s="289"/>
      <c r="EH171" s="289"/>
      <c r="EI171" s="289"/>
    </row>
    <row r="172" spans="1:139" x14ac:dyDescent="0.3">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89"/>
      <c r="BI172" s="289"/>
      <c r="BJ172" s="289"/>
      <c r="BK172" s="289"/>
      <c r="BL172" s="289"/>
      <c r="BM172" s="289"/>
      <c r="BN172" s="289"/>
      <c r="BO172" s="289"/>
      <c r="BP172" s="289"/>
      <c r="BQ172" s="289"/>
      <c r="BR172" s="289"/>
      <c r="BS172" s="289"/>
      <c r="BT172" s="289"/>
      <c r="BU172" s="289"/>
      <c r="BV172" s="289"/>
      <c r="BW172" s="289"/>
      <c r="BX172" s="289"/>
      <c r="BY172" s="289"/>
      <c r="BZ172" s="289"/>
      <c r="CA172" s="289"/>
      <c r="CB172" s="289"/>
      <c r="CC172" s="289"/>
      <c r="CD172" s="289"/>
      <c r="CE172" s="289"/>
      <c r="CF172" s="289"/>
      <c r="CG172" s="289"/>
      <c r="CH172" s="289"/>
      <c r="CI172" s="289"/>
      <c r="CJ172" s="289"/>
      <c r="CK172" s="289"/>
      <c r="CL172" s="289"/>
      <c r="CM172" s="289"/>
      <c r="CN172" s="289"/>
      <c r="CO172" s="289"/>
      <c r="CP172" s="289"/>
      <c r="CQ172" s="289"/>
      <c r="CR172" s="289"/>
      <c r="CS172" s="289"/>
      <c r="CT172" s="289"/>
      <c r="CU172" s="289"/>
      <c r="CV172" s="289"/>
      <c r="CW172" s="289"/>
      <c r="CX172" s="289"/>
      <c r="CY172" s="289"/>
      <c r="CZ172" s="289"/>
      <c r="DA172" s="289"/>
      <c r="DB172" s="289"/>
      <c r="DC172" s="289"/>
      <c r="DD172" s="289"/>
      <c r="DE172" s="289"/>
      <c r="DF172" s="289"/>
      <c r="DG172" s="289"/>
      <c r="DH172" s="289"/>
      <c r="DI172" s="289"/>
      <c r="DJ172" s="289"/>
      <c r="DK172" s="289"/>
      <c r="DL172" s="289"/>
      <c r="DM172" s="289"/>
      <c r="DN172" s="289"/>
      <c r="DO172" s="289"/>
      <c r="DP172" s="289"/>
      <c r="DQ172" s="289"/>
      <c r="DR172" s="289"/>
      <c r="DS172" s="289"/>
      <c r="DT172" s="289"/>
      <c r="DU172" s="289"/>
      <c r="DV172" s="289"/>
      <c r="DW172" s="289"/>
      <c r="DX172" s="289"/>
      <c r="DY172" s="289"/>
      <c r="DZ172" s="289"/>
      <c r="EA172" s="289"/>
      <c r="EB172" s="289"/>
      <c r="EC172" s="289"/>
      <c r="ED172" s="289"/>
      <c r="EE172" s="289"/>
      <c r="EF172" s="289"/>
      <c r="EG172" s="289"/>
      <c r="EH172" s="289"/>
      <c r="EI172" s="289"/>
    </row>
    <row r="173" spans="1:139" x14ac:dyDescent="0.3">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289"/>
      <c r="AY173" s="289"/>
      <c r="AZ173" s="289"/>
      <c r="BA173" s="289"/>
      <c r="BB173" s="289"/>
      <c r="BC173" s="289"/>
      <c r="BD173" s="289"/>
      <c r="BE173" s="289"/>
      <c r="BF173" s="289"/>
      <c r="BG173" s="289"/>
      <c r="BH173" s="289"/>
      <c r="BI173" s="289"/>
      <c r="BJ173" s="289"/>
      <c r="BK173" s="289"/>
      <c r="BL173" s="289"/>
      <c r="BM173" s="289"/>
      <c r="BN173" s="289"/>
      <c r="BO173" s="289"/>
      <c r="BP173" s="289"/>
      <c r="BQ173" s="289"/>
      <c r="BR173" s="289"/>
      <c r="BS173" s="289"/>
      <c r="BT173" s="289"/>
      <c r="BU173" s="289"/>
      <c r="BV173" s="289"/>
      <c r="BW173" s="289"/>
      <c r="BX173" s="289"/>
      <c r="BY173" s="289"/>
      <c r="BZ173" s="289"/>
      <c r="CA173" s="289"/>
      <c r="CB173" s="289"/>
      <c r="CC173" s="289"/>
      <c r="CD173" s="289"/>
      <c r="CE173" s="289"/>
      <c r="CF173" s="289"/>
      <c r="CG173" s="289"/>
      <c r="CH173" s="289"/>
      <c r="CI173" s="289"/>
      <c r="CJ173" s="289"/>
      <c r="CK173" s="289"/>
      <c r="CL173" s="289"/>
      <c r="CM173" s="289"/>
      <c r="CN173" s="289"/>
      <c r="CO173" s="289"/>
      <c r="CP173" s="289"/>
      <c r="CQ173" s="289"/>
      <c r="CR173" s="289"/>
      <c r="CS173" s="289"/>
      <c r="CT173" s="289"/>
      <c r="CU173" s="289"/>
      <c r="CV173" s="289"/>
      <c r="CW173" s="289"/>
      <c r="CX173" s="289"/>
      <c r="CY173" s="289"/>
      <c r="CZ173" s="289"/>
      <c r="DA173" s="289"/>
      <c r="DB173" s="289"/>
      <c r="DC173" s="289"/>
      <c r="DD173" s="289"/>
      <c r="DE173" s="289"/>
      <c r="DF173" s="289"/>
      <c r="DG173" s="289"/>
      <c r="DH173" s="289"/>
      <c r="DI173" s="289"/>
      <c r="DJ173" s="289"/>
      <c r="DK173" s="289"/>
      <c r="DL173" s="289"/>
      <c r="DM173" s="289"/>
      <c r="DN173" s="289"/>
      <c r="DO173" s="289"/>
      <c r="DP173" s="289"/>
      <c r="DQ173" s="289"/>
      <c r="DR173" s="289"/>
      <c r="DS173" s="289"/>
      <c r="DT173" s="289"/>
      <c r="DU173" s="289"/>
      <c r="DV173" s="289"/>
      <c r="DW173" s="289"/>
      <c r="DX173" s="289"/>
      <c r="DY173" s="289"/>
      <c r="DZ173" s="289"/>
      <c r="EA173" s="289"/>
      <c r="EB173" s="289"/>
      <c r="EC173" s="289"/>
      <c r="ED173" s="289"/>
      <c r="EE173" s="289"/>
      <c r="EF173" s="289"/>
      <c r="EG173" s="289"/>
      <c r="EH173" s="289"/>
      <c r="EI173" s="289"/>
    </row>
    <row r="174" spans="1:139" x14ac:dyDescent="0.3">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289"/>
      <c r="BA174" s="289"/>
      <c r="BB174" s="289"/>
      <c r="BC174" s="289"/>
      <c r="BD174" s="289"/>
      <c r="BE174" s="289"/>
      <c r="BF174" s="289"/>
      <c r="BG174" s="289"/>
      <c r="BH174" s="289"/>
      <c r="BI174" s="289"/>
      <c r="BJ174" s="289"/>
      <c r="BK174" s="289"/>
      <c r="BL174" s="289"/>
      <c r="BM174" s="289"/>
      <c r="BN174" s="289"/>
      <c r="BO174" s="289"/>
      <c r="BP174" s="289"/>
      <c r="BQ174" s="289"/>
      <c r="BR174" s="289"/>
      <c r="BS174" s="289"/>
      <c r="BT174" s="289"/>
      <c r="BU174" s="289"/>
      <c r="BV174" s="289"/>
      <c r="BW174" s="289"/>
      <c r="BX174" s="289"/>
      <c r="BY174" s="289"/>
      <c r="BZ174" s="289"/>
      <c r="CA174" s="289"/>
      <c r="CB174" s="289"/>
      <c r="CC174" s="289"/>
      <c r="CD174" s="289"/>
      <c r="CE174" s="289"/>
      <c r="CF174" s="289"/>
      <c r="CG174" s="289"/>
      <c r="CH174" s="289"/>
      <c r="CI174" s="289"/>
      <c r="CJ174" s="289"/>
      <c r="CK174" s="289"/>
      <c r="CL174" s="289"/>
      <c r="CM174" s="289"/>
      <c r="CN174" s="289"/>
      <c r="CO174" s="289"/>
      <c r="CP174" s="289"/>
      <c r="CQ174" s="289"/>
      <c r="CR174" s="289"/>
      <c r="CS174" s="289"/>
      <c r="CT174" s="289"/>
      <c r="CU174" s="289"/>
      <c r="CV174" s="289"/>
      <c r="CW174" s="289"/>
      <c r="CX174" s="289"/>
      <c r="CY174" s="289"/>
      <c r="CZ174" s="289"/>
      <c r="DA174" s="289"/>
      <c r="DB174" s="289"/>
      <c r="DC174" s="289"/>
      <c r="DD174" s="289"/>
      <c r="DE174" s="289"/>
      <c r="DF174" s="289"/>
      <c r="DG174" s="289"/>
      <c r="DH174" s="289"/>
      <c r="DI174" s="289"/>
      <c r="DJ174" s="289"/>
      <c r="DK174" s="289"/>
      <c r="DL174" s="289"/>
      <c r="DM174" s="289"/>
      <c r="DN174" s="289"/>
      <c r="DO174" s="289"/>
      <c r="DP174" s="289"/>
      <c r="DQ174" s="289"/>
      <c r="DR174" s="289"/>
      <c r="DS174" s="289"/>
      <c r="DT174" s="289"/>
      <c r="DU174" s="289"/>
      <c r="DV174" s="289"/>
      <c r="DW174" s="289"/>
      <c r="DX174" s="289"/>
      <c r="DY174" s="289"/>
      <c r="DZ174" s="289"/>
      <c r="EA174" s="289"/>
      <c r="EB174" s="289"/>
      <c r="EC174" s="289"/>
      <c r="ED174" s="289"/>
      <c r="EE174" s="289"/>
      <c r="EF174" s="289"/>
      <c r="EG174" s="289"/>
      <c r="EH174" s="289"/>
      <c r="EI174" s="289"/>
    </row>
    <row r="175" spans="1:139" x14ac:dyDescent="0.3">
      <c r="A175" s="289"/>
      <c r="B175" s="289"/>
      <c r="C175" s="467"/>
      <c r="D175" s="467"/>
      <c r="E175" s="467"/>
      <c r="F175" s="467"/>
      <c r="G175" s="467"/>
      <c r="H175" s="467"/>
      <c r="I175" s="467"/>
      <c r="J175" s="467"/>
      <c r="K175" s="467"/>
      <c r="L175" s="467"/>
      <c r="M175" s="467"/>
      <c r="N175" s="467"/>
      <c r="O175" s="467"/>
      <c r="P175" s="467"/>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289"/>
      <c r="AY175" s="289"/>
      <c r="AZ175" s="289"/>
      <c r="BA175" s="289"/>
      <c r="BB175" s="289"/>
      <c r="BC175" s="289"/>
      <c r="BD175" s="289"/>
      <c r="BE175" s="289"/>
      <c r="BF175" s="289"/>
      <c r="BG175" s="289"/>
      <c r="BH175" s="289"/>
      <c r="BI175" s="289"/>
      <c r="BJ175" s="289"/>
      <c r="BK175" s="289"/>
      <c r="BL175" s="289"/>
      <c r="BM175" s="289"/>
      <c r="BN175" s="289"/>
      <c r="BO175" s="289"/>
      <c r="BP175" s="289"/>
      <c r="BQ175" s="289"/>
      <c r="BR175" s="289"/>
      <c r="BS175" s="289"/>
      <c r="BT175" s="289"/>
      <c r="BU175" s="289"/>
      <c r="BV175" s="289"/>
      <c r="BW175" s="289"/>
      <c r="BX175" s="289"/>
      <c r="BY175" s="289"/>
      <c r="BZ175" s="289"/>
      <c r="CA175" s="289"/>
      <c r="CB175" s="289"/>
      <c r="CC175" s="289"/>
      <c r="CD175" s="289"/>
      <c r="CE175" s="289"/>
      <c r="CF175" s="289"/>
      <c r="CG175" s="289"/>
      <c r="CH175" s="289"/>
      <c r="CI175" s="289"/>
      <c r="CJ175" s="289"/>
      <c r="CK175" s="289"/>
      <c r="CL175" s="289"/>
      <c r="CM175" s="289"/>
      <c r="CN175" s="289"/>
      <c r="CO175" s="289"/>
      <c r="CP175" s="289"/>
      <c r="CQ175" s="289"/>
      <c r="CR175" s="289"/>
      <c r="CS175" s="289"/>
      <c r="CT175" s="289"/>
      <c r="CU175" s="289"/>
      <c r="CV175" s="289"/>
      <c r="CW175" s="289"/>
      <c r="CX175" s="289"/>
      <c r="CY175" s="289"/>
      <c r="CZ175" s="289"/>
      <c r="DA175" s="289"/>
      <c r="DB175" s="289"/>
      <c r="DC175" s="289"/>
      <c r="DD175" s="289"/>
      <c r="DE175" s="289"/>
      <c r="DF175" s="289"/>
      <c r="DG175" s="289"/>
      <c r="DH175" s="289"/>
      <c r="DI175" s="289"/>
      <c r="DJ175" s="289"/>
      <c r="DK175" s="289"/>
      <c r="DL175" s="289"/>
      <c r="DM175" s="289"/>
      <c r="DN175" s="289"/>
      <c r="DO175" s="289"/>
      <c r="DP175" s="289"/>
      <c r="DQ175" s="289"/>
      <c r="DR175" s="289"/>
      <c r="DS175" s="289"/>
      <c r="DT175" s="289"/>
      <c r="DU175" s="289"/>
      <c r="DV175" s="289"/>
      <c r="DW175" s="289"/>
      <c r="DX175" s="289"/>
      <c r="DY175" s="289"/>
      <c r="DZ175" s="289"/>
      <c r="EA175" s="289"/>
      <c r="EB175" s="289"/>
      <c r="EC175" s="289"/>
      <c r="ED175" s="289"/>
      <c r="EE175" s="289"/>
      <c r="EF175" s="289"/>
      <c r="EG175" s="289"/>
      <c r="EH175" s="289"/>
      <c r="EI175" s="289"/>
    </row>
    <row r="176" spans="1:139" x14ac:dyDescent="0.3">
      <c r="A176" s="289"/>
      <c r="B176" s="289"/>
      <c r="C176" s="467"/>
      <c r="D176" s="467"/>
      <c r="E176" s="467"/>
      <c r="F176" s="467"/>
      <c r="G176" s="467"/>
      <c r="H176" s="467"/>
      <c r="I176" s="467"/>
      <c r="J176" s="467"/>
      <c r="K176" s="467"/>
      <c r="L176" s="467"/>
      <c r="M176" s="467"/>
      <c r="N176" s="467"/>
      <c r="O176" s="467"/>
      <c r="P176" s="467"/>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c r="AS176" s="289"/>
      <c r="AT176" s="289"/>
      <c r="AU176" s="289"/>
      <c r="AV176" s="289"/>
      <c r="AW176" s="289"/>
      <c r="AX176" s="289"/>
      <c r="AY176" s="289"/>
      <c r="AZ176" s="289"/>
      <c r="BA176" s="289"/>
      <c r="BB176" s="289"/>
      <c r="BC176" s="289"/>
      <c r="BD176" s="289"/>
      <c r="BE176" s="289"/>
      <c r="BF176" s="289"/>
      <c r="BG176" s="289"/>
      <c r="BH176" s="289"/>
      <c r="BI176" s="289"/>
      <c r="BJ176" s="289"/>
      <c r="BK176" s="289"/>
      <c r="BL176" s="289"/>
      <c r="BM176" s="289"/>
      <c r="BN176" s="289"/>
      <c r="BO176" s="289"/>
      <c r="BP176" s="289"/>
      <c r="BQ176" s="289"/>
      <c r="BR176" s="289"/>
      <c r="BS176" s="289"/>
      <c r="BT176" s="289"/>
      <c r="BU176" s="289"/>
      <c r="BV176" s="289"/>
      <c r="BW176" s="289"/>
      <c r="BX176" s="289"/>
      <c r="BY176" s="289"/>
      <c r="BZ176" s="289"/>
      <c r="CA176" s="289"/>
      <c r="CB176" s="289"/>
      <c r="CC176" s="289"/>
      <c r="CD176" s="289"/>
      <c r="CE176" s="289"/>
      <c r="CF176" s="289"/>
      <c r="CG176" s="289"/>
      <c r="CH176" s="289"/>
      <c r="CI176" s="289"/>
      <c r="CJ176" s="289"/>
      <c r="CK176" s="289"/>
      <c r="CL176" s="289"/>
      <c r="CM176" s="289"/>
      <c r="CN176" s="289"/>
      <c r="CO176" s="289"/>
      <c r="CP176" s="289"/>
      <c r="CQ176" s="289"/>
      <c r="CR176" s="289"/>
      <c r="CS176" s="289"/>
      <c r="CT176" s="289"/>
      <c r="CU176" s="289"/>
      <c r="CV176" s="289"/>
      <c r="CW176" s="289"/>
      <c r="CX176" s="289"/>
      <c r="CY176" s="289"/>
      <c r="CZ176" s="289"/>
      <c r="DA176" s="289"/>
      <c r="DB176" s="289"/>
      <c r="DC176" s="289"/>
      <c r="DD176" s="289"/>
      <c r="DE176" s="289"/>
      <c r="DF176" s="289"/>
      <c r="DG176" s="289"/>
      <c r="DH176" s="289"/>
      <c r="DI176" s="289"/>
      <c r="DJ176" s="289"/>
      <c r="DK176" s="289"/>
      <c r="DL176" s="289"/>
      <c r="DM176" s="289"/>
      <c r="DN176" s="289"/>
      <c r="DO176" s="289"/>
      <c r="DP176" s="289"/>
      <c r="DQ176" s="289"/>
      <c r="DR176" s="289"/>
      <c r="DS176" s="289"/>
      <c r="DT176" s="289"/>
      <c r="DU176" s="289"/>
      <c r="DV176" s="289"/>
      <c r="DW176" s="289"/>
      <c r="DX176" s="289"/>
      <c r="DY176" s="289"/>
      <c r="DZ176" s="289"/>
      <c r="EA176" s="289"/>
      <c r="EB176" s="289"/>
      <c r="EC176" s="289"/>
      <c r="ED176" s="289"/>
      <c r="EE176" s="289"/>
      <c r="EF176" s="289"/>
      <c r="EG176" s="289"/>
      <c r="EH176" s="289"/>
      <c r="EI176" s="289"/>
    </row>
    <row r="177" spans="1:139" x14ac:dyDescent="0.3">
      <c r="A177" s="289"/>
      <c r="B177" s="289"/>
      <c r="C177" s="467"/>
      <c r="D177" s="467"/>
      <c r="E177" s="467"/>
      <c r="F177" s="467"/>
      <c r="G177" s="467"/>
      <c r="H177" s="467"/>
      <c r="I177" s="467"/>
      <c r="J177" s="467"/>
      <c r="K177" s="467"/>
      <c r="L177" s="467"/>
      <c r="M177" s="467"/>
      <c r="N177" s="467"/>
      <c r="O177" s="467"/>
      <c r="P177" s="467"/>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289"/>
      <c r="AY177" s="289"/>
      <c r="AZ177" s="289"/>
      <c r="BA177" s="289"/>
      <c r="BB177" s="289"/>
      <c r="BC177" s="289"/>
      <c r="BD177" s="289"/>
      <c r="BE177" s="289"/>
      <c r="BF177" s="289"/>
      <c r="BG177" s="289"/>
      <c r="BH177" s="289"/>
      <c r="BI177" s="289"/>
      <c r="BJ177" s="289"/>
      <c r="BK177" s="289"/>
      <c r="BL177" s="289"/>
      <c r="BM177" s="289"/>
      <c r="BN177" s="289"/>
      <c r="BO177" s="289"/>
      <c r="BP177" s="289"/>
      <c r="BQ177" s="289"/>
      <c r="BR177" s="289"/>
      <c r="BS177" s="289"/>
      <c r="BT177" s="289"/>
      <c r="BU177" s="289"/>
      <c r="BV177" s="289"/>
      <c r="BW177" s="289"/>
      <c r="BX177" s="289"/>
      <c r="BY177" s="289"/>
      <c r="BZ177" s="289"/>
      <c r="CA177" s="289"/>
      <c r="CB177" s="289"/>
      <c r="CC177" s="289"/>
      <c r="CD177" s="289"/>
      <c r="CE177" s="289"/>
      <c r="CF177" s="289"/>
      <c r="CG177" s="289"/>
      <c r="CH177" s="289"/>
      <c r="CI177" s="289"/>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89"/>
      <c r="DZ177" s="289"/>
      <c r="EA177" s="289"/>
      <c r="EB177" s="289"/>
      <c r="EC177" s="289"/>
      <c r="ED177" s="289"/>
      <c r="EE177" s="289"/>
      <c r="EF177" s="289"/>
      <c r="EG177" s="289"/>
      <c r="EH177" s="289"/>
      <c r="EI177" s="289"/>
    </row>
    <row r="178" spans="1:139" x14ac:dyDescent="0.3">
      <c r="A178" s="289"/>
      <c r="B178" s="289"/>
      <c r="C178" s="467"/>
      <c r="D178" s="467"/>
      <c r="E178" s="467"/>
      <c r="F178" s="467"/>
      <c r="G178" s="467"/>
      <c r="H178" s="467"/>
      <c r="I178" s="467"/>
      <c r="J178" s="467"/>
      <c r="K178" s="467"/>
      <c r="L178" s="467"/>
      <c r="M178" s="467"/>
      <c r="N178" s="467"/>
      <c r="O178" s="467"/>
      <c r="P178" s="467"/>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c r="AS178" s="289"/>
      <c r="AT178" s="289"/>
      <c r="AU178" s="289"/>
      <c r="AV178" s="289"/>
      <c r="AW178" s="289"/>
      <c r="AX178" s="289"/>
      <c r="AY178" s="289"/>
      <c r="AZ178" s="289"/>
      <c r="BA178" s="289"/>
      <c r="BB178" s="289"/>
      <c r="BC178" s="289"/>
      <c r="BD178" s="289"/>
      <c r="BE178" s="289"/>
      <c r="BF178" s="289"/>
      <c r="BG178" s="289"/>
      <c r="BH178" s="289"/>
      <c r="BI178" s="289"/>
      <c r="BJ178" s="289"/>
      <c r="BK178" s="289"/>
      <c r="BL178" s="289"/>
      <c r="BM178" s="289"/>
      <c r="BN178" s="289"/>
      <c r="BO178" s="289"/>
      <c r="BP178" s="289"/>
      <c r="BQ178" s="289"/>
      <c r="BR178" s="289"/>
      <c r="BS178" s="289"/>
      <c r="BT178" s="289"/>
      <c r="BU178" s="289"/>
      <c r="BV178" s="289"/>
      <c r="BW178" s="289"/>
      <c r="BX178" s="289"/>
      <c r="BY178" s="289"/>
      <c r="BZ178" s="289"/>
      <c r="CA178" s="289"/>
      <c r="CB178" s="289"/>
      <c r="CC178" s="289"/>
      <c r="CD178" s="289"/>
      <c r="CE178" s="289"/>
      <c r="CF178" s="289"/>
      <c r="CG178" s="289"/>
      <c r="CH178" s="289"/>
      <c r="CI178" s="289"/>
      <c r="CJ178" s="289"/>
      <c r="CK178" s="289"/>
      <c r="CL178" s="289"/>
      <c r="CM178" s="289"/>
      <c r="CN178" s="289"/>
      <c r="CO178" s="289"/>
      <c r="CP178" s="289"/>
      <c r="CQ178" s="289"/>
      <c r="CR178" s="289"/>
      <c r="CS178" s="289"/>
      <c r="CT178" s="289"/>
      <c r="CU178" s="289"/>
      <c r="CV178" s="289"/>
      <c r="CW178" s="289"/>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89"/>
      <c r="EA178" s="289"/>
      <c r="EB178" s="289"/>
      <c r="EC178" s="289"/>
      <c r="ED178" s="289"/>
      <c r="EE178" s="289"/>
      <c r="EF178" s="289"/>
      <c r="EG178" s="289"/>
      <c r="EH178" s="289"/>
      <c r="EI178" s="289"/>
    </row>
    <row r="179" spans="1:139" x14ac:dyDescent="0.3">
      <c r="A179" s="289"/>
      <c r="B179" s="289"/>
      <c r="C179" s="467"/>
      <c r="D179" s="467"/>
      <c r="E179" s="467"/>
      <c r="F179" s="467"/>
      <c r="G179" s="467"/>
      <c r="H179" s="467"/>
      <c r="I179" s="467"/>
      <c r="J179" s="467"/>
      <c r="K179" s="467"/>
      <c r="L179" s="467"/>
      <c r="M179" s="467"/>
      <c r="N179" s="467"/>
      <c r="O179" s="467"/>
      <c r="P179" s="467"/>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c r="AS179" s="289"/>
      <c r="AT179" s="289"/>
      <c r="AU179" s="289"/>
      <c r="AV179" s="289"/>
      <c r="AW179" s="289"/>
      <c r="AX179" s="289"/>
      <c r="AY179" s="289"/>
      <c r="AZ179" s="289"/>
      <c r="BA179" s="289"/>
      <c r="BB179" s="289"/>
      <c r="BC179" s="289"/>
      <c r="BD179" s="289"/>
      <c r="BE179" s="289"/>
      <c r="BF179" s="289"/>
      <c r="BG179" s="289"/>
      <c r="BH179" s="289"/>
      <c r="BI179" s="289"/>
      <c r="BJ179" s="289"/>
      <c r="BK179" s="289"/>
      <c r="BL179" s="289"/>
      <c r="BM179" s="289"/>
      <c r="BN179" s="289"/>
      <c r="BO179" s="289"/>
      <c r="BP179" s="289"/>
      <c r="BQ179" s="289"/>
      <c r="BR179" s="289"/>
      <c r="BS179" s="289"/>
      <c r="BT179" s="289"/>
      <c r="BU179" s="289"/>
      <c r="BV179" s="289"/>
      <c r="BW179" s="289"/>
      <c r="BX179" s="289"/>
      <c r="BY179" s="289"/>
      <c r="BZ179" s="289"/>
      <c r="CA179" s="289"/>
      <c r="CB179" s="289"/>
      <c r="CC179" s="289"/>
      <c r="CD179" s="289"/>
      <c r="CE179" s="289"/>
      <c r="CF179" s="289"/>
      <c r="CG179" s="289"/>
      <c r="CH179" s="289"/>
      <c r="CI179" s="289"/>
      <c r="CJ179" s="289"/>
      <c r="CK179" s="289"/>
      <c r="CL179" s="289"/>
      <c r="CM179" s="289"/>
      <c r="CN179" s="289"/>
      <c r="CO179" s="289"/>
      <c r="CP179" s="289"/>
      <c r="CQ179" s="289"/>
      <c r="CR179" s="289"/>
      <c r="CS179" s="289"/>
      <c r="CT179" s="289"/>
      <c r="CU179" s="289"/>
      <c r="CV179" s="289"/>
      <c r="CW179" s="289"/>
      <c r="CX179" s="289"/>
      <c r="CY179" s="289"/>
      <c r="CZ179" s="289"/>
      <c r="DA179" s="289"/>
      <c r="DB179" s="289"/>
      <c r="DC179" s="289"/>
      <c r="DD179" s="289"/>
      <c r="DE179" s="289"/>
      <c r="DF179" s="289"/>
      <c r="DG179" s="289"/>
      <c r="DH179" s="289"/>
      <c r="DI179" s="289"/>
      <c r="DJ179" s="289"/>
      <c r="DK179" s="289"/>
      <c r="DL179" s="289"/>
      <c r="DM179" s="289"/>
      <c r="DN179" s="289"/>
      <c r="DO179" s="289"/>
      <c r="DP179" s="289"/>
      <c r="DQ179" s="289"/>
      <c r="DR179" s="289"/>
      <c r="DS179" s="289"/>
      <c r="DT179" s="289"/>
      <c r="DU179" s="289"/>
      <c r="DV179" s="289"/>
      <c r="DW179" s="289"/>
      <c r="DX179" s="289"/>
      <c r="DY179" s="289"/>
      <c r="DZ179" s="289"/>
      <c r="EA179" s="289"/>
      <c r="EB179" s="289"/>
      <c r="EC179" s="289"/>
      <c r="ED179" s="289"/>
      <c r="EE179" s="289"/>
      <c r="EF179" s="289"/>
      <c r="EG179" s="289"/>
      <c r="EH179" s="289"/>
      <c r="EI179" s="289"/>
    </row>
    <row r="180" spans="1:139" x14ac:dyDescent="0.3">
      <c r="A180" s="289"/>
      <c r="B180" s="289"/>
      <c r="C180" s="467"/>
      <c r="D180" s="467"/>
      <c r="E180" s="467"/>
      <c r="F180" s="467"/>
      <c r="G180" s="467"/>
      <c r="H180" s="467"/>
      <c r="I180" s="467"/>
      <c r="J180" s="467"/>
      <c r="K180" s="467"/>
      <c r="L180" s="467"/>
      <c r="M180" s="467"/>
      <c r="N180" s="467"/>
      <c r="O180" s="467"/>
      <c r="P180" s="467"/>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c r="AS180" s="289"/>
      <c r="AT180" s="289"/>
      <c r="AU180" s="289"/>
      <c r="AV180" s="289"/>
      <c r="AW180" s="289"/>
      <c r="AX180" s="289"/>
      <c r="AY180" s="289"/>
      <c r="AZ180" s="289"/>
      <c r="BA180" s="289"/>
      <c r="BB180" s="289"/>
      <c r="BC180" s="289"/>
      <c r="BD180" s="289"/>
      <c r="BE180" s="289"/>
      <c r="BF180" s="289"/>
      <c r="BG180" s="289"/>
      <c r="BH180" s="289"/>
      <c r="BI180" s="289"/>
      <c r="BJ180" s="289"/>
      <c r="BK180" s="289"/>
      <c r="BL180" s="289"/>
      <c r="BM180" s="289"/>
      <c r="BN180" s="289"/>
      <c r="BO180" s="289"/>
      <c r="BP180" s="289"/>
      <c r="BQ180" s="289"/>
      <c r="BR180" s="289"/>
      <c r="BS180" s="289"/>
      <c r="BT180" s="289"/>
      <c r="BU180" s="289"/>
      <c r="BV180" s="289"/>
      <c r="BW180" s="289"/>
      <c r="BX180" s="289"/>
      <c r="BY180" s="289"/>
      <c r="BZ180" s="289"/>
      <c r="CA180" s="289"/>
      <c r="CB180" s="289"/>
      <c r="CC180" s="289"/>
      <c r="CD180" s="289"/>
      <c r="CE180" s="289"/>
      <c r="CF180" s="289"/>
      <c r="CG180" s="289"/>
      <c r="CH180" s="289"/>
      <c r="CI180" s="28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c r="EA180" s="289"/>
      <c r="EB180" s="289"/>
      <c r="EC180" s="289"/>
      <c r="ED180" s="289"/>
      <c r="EE180" s="289"/>
      <c r="EF180" s="289"/>
      <c r="EG180" s="289"/>
      <c r="EH180" s="289"/>
      <c r="EI180" s="289"/>
    </row>
    <row r="181" spans="1:139" x14ac:dyDescent="0.3">
      <c r="A181" s="289"/>
      <c r="B181" s="289"/>
      <c r="C181" s="467"/>
      <c r="D181" s="467"/>
      <c r="E181" s="467"/>
      <c r="F181" s="467"/>
      <c r="G181" s="467"/>
      <c r="H181" s="467"/>
      <c r="I181" s="467"/>
      <c r="J181" s="467"/>
      <c r="K181" s="467"/>
      <c r="L181" s="467"/>
      <c r="M181" s="467"/>
      <c r="N181" s="467"/>
      <c r="O181" s="467"/>
      <c r="P181" s="467"/>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c r="AS181" s="289"/>
      <c r="AT181" s="289"/>
      <c r="AU181" s="289"/>
      <c r="AV181" s="289"/>
      <c r="AW181" s="289"/>
      <c r="AX181" s="289"/>
      <c r="AY181" s="289"/>
      <c r="AZ181" s="289"/>
      <c r="BA181" s="289"/>
      <c r="BB181" s="289"/>
      <c r="BC181" s="289"/>
      <c r="BD181" s="289"/>
      <c r="BE181" s="289"/>
      <c r="BF181" s="289"/>
      <c r="BG181" s="289"/>
      <c r="BH181" s="289"/>
      <c r="BI181" s="289"/>
      <c r="BJ181" s="289"/>
      <c r="BK181" s="289"/>
      <c r="BL181" s="289"/>
      <c r="BM181" s="289"/>
      <c r="BN181" s="289"/>
      <c r="BO181" s="289"/>
      <c r="BP181" s="289"/>
      <c r="BQ181" s="289"/>
      <c r="BR181" s="289"/>
      <c r="BS181" s="289"/>
      <c r="BT181" s="289"/>
      <c r="BU181" s="289"/>
      <c r="BV181" s="289"/>
      <c r="BW181" s="289"/>
      <c r="BX181" s="289"/>
      <c r="BY181" s="289"/>
      <c r="BZ181" s="289"/>
      <c r="CA181" s="289"/>
      <c r="CB181" s="289"/>
      <c r="CC181" s="289"/>
      <c r="CD181" s="289"/>
      <c r="CE181" s="289"/>
      <c r="CF181" s="289"/>
      <c r="CG181" s="289"/>
      <c r="CH181" s="289"/>
      <c r="CI181" s="289"/>
      <c r="CJ181" s="289"/>
      <c r="CK181" s="289"/>
      <c r="CL181" s="289"/>
      <c r="CM181" s="289"/>
      <c r="CN181" s="289"/>
      <c r="CO181" s="289"/>
      <c r="CP181" s="289"/>
      <c r="CQ181" s="289"/>
      <c r="CR181" s="289"/>
      <c r="CS181" s="289"/>
      <c r="CT181" s="289"/>
      <c r="CU181" s="289"/>
      <c r="CV181" s="289"/>
      <c r="CW181" s="289"/>
      <c r="CX181" s="289"/>
      <c r="CY181" s="289"/>
      <c r="CZ181" s="289"/>
      <c r="DA181" s="289"/>
      <c r="DB181" s="289"/>
      <c r="DC181" s="289"/>
      <c r="DD181" s="289"/>
      <c r="DE181" s="289"/>
      <c r="DF181" s="289"/>
      <c r="DG181" s="289"/>
      <c r="DH181" s="289"/>
      <c r="DI181" s="289"/>
      <c r="DJ181" s="289"/>
      <c r="DK181" s="289"/>
      <c r="DL181" s="289"/>
      <c r="DM181" s="289"/>
      <c r="DN181" s="289"/>
      <c r="DO181" s="289"/>
      <c r="DP181" s="289"/>
      <c r="DQ181" s="289"/>
      <c r="DR181" s="289"/>
      <c r="DS181" s="289"/>
      <c r="DT181" s="289"/>
      <c r="DU181" s="289"/>
      <c r="DV181" s="289"/>
      <c r="DW181" s="289"/>
      <c r="DX181" s="289"/>
      <c r="DY181" s="289"/>
      <c r="DZ181" s="289"/>
      <c r="EA181" s="289"/>
      <c r="EB181" s="289"/>
      <c r="EC181" s="289"/>
      <c r="ED181" s="289"/>
      <c r="EE181" s="289"/>
      <c r="EF181" s="289"/>
      <c r="EG181" s="289"/>
      <c r="EH181" s="289"/>
      <c r="EI181" s="289"/>
    </row>
    <row r="182" spans="1:139" x14ac:dyDescent="0.3">
      <c r="A182" s="289"/>
      <c r="B182" s="289"/>
      <c r="C182" s="467"/>
      <c r="D182" s="467"/>
      <c r="E182" s="467"/>
      <c r="F182" s="467"/>
      <c r="G182" s="467"/>
      <c r="H182" s="467"/>
      <c r="I182" s="467"/>
      <c r="J182" s="467"/>
      <c r="K182" s="467"/>
      <c r="L182" s="467"/>
      <c r="M182" s="467"/>
      <c r="N182" s="467"/>
      <c r="O182" s="467"/>
      <c r="P182" s="467"/>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c r="AS182" s="289"/>
      <c r="AT182" s="289"/>
      <c r="AU182" s="289"/>
      <c r="AV182" s="289"/>
      <c r="AW182" s="289"/>
      <c r="AX182" s="289"/>
      <c r="AY182" s="289"/>
      <c r="AZ182" s="289"/>
      <c r="BA182" s="289"/>
      <c r="BB182" s="289"/>
      <c r="BC182" s="289"/>
      <c r="BD182" s="289"/>
      <c r="BE182" s="289"/>
      <c r="BF182" s="289"/>
      <c r="BG182" s="289"/>
      <c r="BH182" s="289"/>
      <c r="BI182" s="289"/>
      <c r="BJ182" s="289"/>
      <c r="BK182" s="289"/>
      <c r="BL182" s="289"/>
      <c r="BM182" s="289"/>
      <c r="BN182" s="289"/>
      <c r="BO182" s="289"/>
      <c r="BP182" s="289"/>
      <c r="BQ182" s="289"/>
      <c r="BR182" s="289"/>
      <c r="BS182" s="289"/>
      <c r="BT182" s="289"/>
      <c r="BU182" s="289"/>
      <c r="BV182" s="289"/>
      <c r="BW182" s="289"/>
      <c r="BX182" s="289"/>
      <c r="BY182" s="289"/>
      <c r="BZ182" s="289"/>
      <c r="CA182" s="289"/>
      <c r="CB182" s="289"/>
      <c r="CC182" s="289"/>
      <c r="CD182" s="289"/>
      <c r="CE182" s="289"/>
      <c r="CF182" s="289"/>
      <c r="CG182" s="289"/>
      <c r="CH182" s="289"/>
      <c r="CI182" s="289"/>
      <c r="CJ182" s="289"/>
      <c r="CK182" s="289"/>
      <c r="CL182" s="289"/>
      <c r="CM182" s="289"/>
      <c r="CN182" s="289"/>
      <c r="CO182" s="289"/>
      <c r="CP182" s="289"/>
      <c r="CQ182" s="289"/>
      <c r="CR182" s="289"/>
      <c r="CS182" s="289"/>
      <c r="CT182" s="289"/>
      <c r="CU182" s="289"/>
      <c r="CV182" s="289"/>
      <c r="CW182" s="289"/>
      <c r="CX182" s="289"/>
      <c r="CY182" s="289"/>
      <c r="CZ182" s="289"/>
      <c r="DA182" s="289"/>
      <c r="DB182" s="289"/>
      <c r="DC182" s="289"/>
      <c r="DD182" s="289"/>
      <c r="DE182" s="289"/>
      <c r="DF182" s="289"/>
      <c r="DG182" s="289"/>
      <c r="DH182" s="289"/>
      <c r="DI182" s="289"/>
      <c r="DJ182" s="289"/>
      <c r="DK182" s="289"/>
      <c r="DL182" s="289"/>
      <c r="DM182" s="289"/>
      <c r="DN182" s="289"/>
      <c r="DO182" s="289"/>
      <c r="DP182" s="289"/>
      <c r="DQ182" s="289"/>
      <c r="DR182" s="289"/>
      <c r="DS182" s="289"/>
      <c r="DT182" s="289"/>
      <c r="DU182" s="289"/>
      <c r="DV182" s="289"/>
      <c r="DW182" s="289"/>
      <c r="DX182" s="289"/>
      <c r="DY182" s="289"/>
      <c r="DZ182" s="289"/>
      <c r="EA182" s="289"/>
      <c r="EB182" s="289"/>
      <c r="EC182" s="289"/>
      <c r="ED182" s="289"/>
      <c r="EE182" s="289"/>
      <c r="EF182" s="289"/>
      <c r="EG182" s="289"/>
      <c r="EH182" s="289"/>
      <c r="EI182" s="289"/>
    </row>
    <row r="183" spans="1:139" x14ac:dyDescent="0.3">
      <c r="A183" s="289"/>
      <c r="B183" s="289"/>
      <c r="C183" s="467"/>
      <c r="D183" s="467"/>
      <c r="E183" s="467"/>
      <c r="F183" s="467"/>
      <c r="G183" s="467"/>
      <c r="H183" s="467"/>
      <c r="I183" s="467"/>
      <c r="J183" s="467"/>
      <c r="K183" s="467"/>
      <c r="L183" s="467"/>
      <c r="M183" s="467"/>
      <c r="N183" s="467"/>
      <c r="O183" s="467"/>
      <c r="P183" s="467"/>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c r="AS183" s="289"/>
      <c r="AT183" s="289"/>
      <c r="AU183" s="289"/>
      <c r="AV183" s="289"/>
      <c r="AW183" s="289"/>
      <c r="AX183" s="289"/>
      <c r="AY183" s="289"/>
      <c r="AZ183" s="289"/>
      <c r="BA183" s="289"/>
      <c r="BB183" s="289"/>
      <c r="BC183" s="289"/>
      <c r="BD183" s="289"/>
      <c r="BE183" s="289"/>
      <c r="BF183" s="289"/>
      <c r="BG183" s="289"/>
      <c r="BH183" s="289"/>
      <c r="BI183" s="289"/>
      <c r="BJ183" s="289"/>
      <c r="BK183" s="289"/>
      <c r="BL183" s="289"/>
      <c r="BM183" s="289"/>
      <c r="BN183" s="289"/>
      <c r="BO183" s="289"/>
      <c r="BP183" s="289"/>
      <c r="BQ183" s="289"/>
      <c r="BR183" s="289"/>
      <c r="BS183" s="289"/>
      <c r="BT183" s="289"/>
      <c r="BU183" s="289"/>
      <c r="BV183" s="289"/>
      <c r="BW183" s="289"/>
      <c r="BX183" s="289"/>
      <c r="BY183" s="289"/>
      <c r="BZ183" s="289"/>
      <c r="CA183" s="289"/>
      <c r="CB183" s="289"/>
      <c r="CC183" s="289"/>
      <c r="CD183" s="289"/>
      <c r="CE183" s="289"/>
      <c r="CF183" s="289"/>
      <c r="CG183" s="289"/>
      <c r="CH183" s="289"/>
      <c r="CI183" s="289"/>
      <c r="CJ183" s="289"/>
      <c r="CK183" s="289"/>
      <c r="CL183" s="289"/>
      <c r="CM183" s="289"/>
      <c r="CN183" s="289"/>
      <c r="CO183" s="289"/>
      <c r="CP183" s="289"/>
      <c r="CQ183" s="289"/>
      <c r="CR183" s="289"/>
      <c r="CS183" s="289"/>
      <c r="CT183" s="289"/>
      <c r="CU183" s="289"/>
      <c r="CV183" s="289"/>
      <c r="CW183" s="289"/>
      <c r="CX183" s="289"/>
      <c r="CY183" s="289"/>
      <c r="CZ183" s="289"/>
      <c r="DA183" s="289"/>
      <c r="DB183" s="289"/>
      <c r="DC183" s="289"/>
      <c r="DD183" s="289"/>
      <c r="DE183" s="289"/>
      <c r="DF183" s="289"/>
      <c r="DG183" s="289"/>
      <c r="DH183" s="289"/>
      <c r="DI183" s="289"/>
      <c r="DJ183" s="289"/>
      <c r="DK183" s="289"/>
      <c r="DL183" s="289"/>
      <c r="DM183" s="289"/>
      <c r="DN183" s="289"/>
      <c r="DO183" s="289"/>
      <c r="DP183" s="289"/>
      <c r="DQ183" s="289"/>
      <c r="DR183" s="289"/>
      <c r="DS183" s="289"/>
      <c r="DT183" s="289"/>
      <c r="DU183" s="289"/>
      <c r="DV183" s="289"/>
      <c r="DW183" s="289"/>
      <c r="DX183" s="289"/>
      <c r="DY183" s="289"/>
      <c r="DZ183" s="289"/>
      <c r="EA183" s="289"/>
      <c r="EB183" s="289"/>
      <c r="EC183" s="289"/>
      <c r="ED183" s="289"/>
      <c r="EE183" s="289"/>
      <c r="EF183" s="289"/>
      <c r="EG183" s="289"/>
      <c r="EH183" s="289"/>
      <c r="EI183" s="289"/>
    </row>
    <row r="184" spans="1:139" x14ac:dyDescent="0.3">
      <c r="A184" s="289"/>
      <c r="B184" s="289"/>
      <c r="C184" s="467"/>
      <c r="D184" s="467"/>
      <c r="E184" s="467"/>
      <c r="F184" s="467"/>
      <c r="G184" s="467"/>
      <c r="H184" s="467"/>
      <c r="I184" s="467"/>
      <c r="J184" s="467"/>
      <c r="K184" s="467"/>
      <c r="L184" s="467"/>
      <c r="M184" s="467"/>
      <c r="N184" s="467"/>
      <c r="O184" s="467"/>
      <c r="P184" s="467"/>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c r="AS184" s="289"/>
      <c r="AT184" s="289"/>
      <c r="AU184" s="289"/>
      <c r="AV184" s="289"/>
      <c r="AW184" s="289"/>
      <c r="AX184" s="289"/>
      <c r="AY184" s="289"/>
      <c r="AZ184" s="289"/>
      <c r="BA184" s="289"/>
      <c r="BB184" s="289"/>
      <c r="BC184" s="289"/>
      <c r="BD184" s="289"/>
      <c r="BE184" s="289"/>
      <c r="BF184" s="289"/>
      <c r="BG184" s="289"/>
      <c r="BH184" s="289"/>
      <c r="BI184" s="289"/>
      <c r="BJ184" s="289"/>
      <c r="BK184" s="289"/>
      <c r="BL184" s="289"/>
      <c r="BM184" s="289"/>
      <c r="BN184" s="289"/>
      <c r="BO184" s="289"/>
      <c r="BP184" s="289"/>
      <c r="BQ184" s="289"/>
      <c r="BR184" s="289"/>
      <c r="BS184" s="289"/>
      <c r="BT184" s="289"/>
      <c r="BU184" s="289"/>
      <c r="BV184" s="289"/>
      <c r="BW184" s="289"/>
      <c r="BX184" s="289"/>
      <c r="BY184" s="289"/>
      <c r="BZ184" s="289"/>
      <c r="CA184" s="289"/>
      <c r="CB184" s="289"/>
      <c r="CC184" s="289"/>
      <c r="CD184" s="289"/>
      <c r="CE184" s="289"/>
      <c r="CF184" s="289"/>
      <c r="CG184" s="289"/>
      <c r="CH184" s="289"/>
      <c r="CI184" s="289"/>
      <c r="CJ184" s="289"/>
      <c r="CK184" s="289"/>
      <c r="CL184" s="289"/>
      <c r="CM184" s="289"/>
      <c r="CN184" s="289"/>
      <c r="CO184" s="289"/>
      <c r="CP184" s="289"/>
      <c r="CQ184" s="289"/>
      <c r="CR184" s="289"/>
      <c r="CS184" s="289"/>
      <c r="CT184" s="289"/>
      <c r="CU184" s="289"/>
      <c r="CV184" s="289"/>
      <c r="CW184" s="289"/>
      <c r="CX184" s="289"/>
      <c r="CY184" s="289"/>
      <c r="CZ184" s="289"/>
      <c r="DA184" s="289"/>
      <c r="DB184" s="289"/>
      <c r="DC184" s="289"/>
      <c r="DD184" s="289"/>
      <c r="DE184" s="289"/>
      <c r="DF184" s="289"/>
      <c r="DG184" s="289"/>
      <c r="DH184" s="289"/>
      <c r="DI184" s="289"/>
      <c r="DJ184" s="289"/>
      <c r="DK184" s="289"/>
      <c r="DL184" s="289"/>
      <c r="DM184" s="289"/>
      <c r="DN184" s="289"/>
      <c r="DO184" s="289"/>
      <c r="DP184" s="289"/>
      <c r="DQ184" s="289"/>
      <c r="DR184" s="289"/>
      <c r="DS184" s="289"/>
      <c r="DT184" s="289"/>
      <c r="DU184" s="289"/>
      <c r="DV184" s="289"/>
      <c r="DW184" s="289"/>
      <c r="DX184" s="289"/>
      <c r="DY184" s="289"/>
      <c r="DZ184" s="289"/>
      <c r="EA184" s="289"/>
      <c r="EB184" s="289"/>
      <c r="EC184" s="289"/>
      <c r="ED184" s="289"/>
      <c r="EE184" s="289"/>
      <c r="EF184" s="289"/>
      <c r="EG184" s="289"/>
      <c r="EH184" s="289"/>
      <c r="EI184" s="289"/>
    </row>
    <row r="185" spans="1:139" x14ac:dyDescent="0.3">
      <c r="A185" s="289"/>
      <c r="B185" s="289"/>
      <c r="C185" s="467"/>
      <c r="D185" s="467"/>
      <c r="E185" s="467"/>
      <c r="F185" s="467"/>
      <c r="G185" s="467"/>
      <c r="H185" s="467"/>
      <c r="I185" s="467"/>
      <c r="J185" s="467"/>
      <c r="K185" s="467"/>
      <c r="L185" s="467"/>
      <c r="M185" s="467"/>
      <c r="N185" s="467"/>
      <c r="O185" s="467"/>
      <c r="P185" s="467"/>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c r="AS185" s="289"/>
      <c r="AT185" s="289"/>
      <c r="AU185" s="289"/>
      <c r="AV185" s="289"/>
      <c r="AW185" s="289"/>
      <c r="AX185" s="289"/>
      <c r="AY185" s="289"/>
      <c r="AZ185" s="289"/>
      <c r="BA185" s="289"/>
      <c r="BB185" s="289"/>
      <c r="BC185" s="289"/>
      <c r="BD185" s="289"/>
      <c r="BE185" s="289"/>
      <c r="BF185" s="289"/>
      <c r="BG185" s="289"/>
      <c r="BH185" s="289"/>
      <c r="BI185" s="289"/>
      <c r="BJ185" s="289"/>
      <c r="BK185" s="289"/>
      <c r="BL185" s="289"/>
      <c r="BM185" s="289"/>
      <c r="BN185" s="289"/>
      <c r="BO185" s="289"/>
      <c r="BP185" s="289"/>
      <c r="BQ185" s="289"/>
      <c r="BR185" s="289"/>
      <c r="BS185" s="289"/>
      <c r="BT185" s="289"/>
      <c r="BU185" s="289"/>
      <c r="BV185" s="289"/>
      <c r="BW185" s="289"/>
      <c r="BX185" s="289"/>
      <c r="BY185" s="289"/>
      <c r="BZ185" s="289"/>
      <c r="CA185" s="289"/>
      <c r="CB185" s="289"/>
      <c r="CC185" s="289"/>
      <c r="CD185" s="289"/>
      <c r="CE185" s="289"/>
      <c r="CF185" s="289"/>
      <c r="CG185" s="289"/>
      <c r="CH185" s="289"/>
      <c r="CI185" s="289"/>
      <c r="CJ185" s="289"/>
      <c r="CK185" s="289"/>
      <c r="CL185" s="289"/>
      <c r="CM185" s="289"/>
      <c r="CN185" s="289"/>
      <c r="CO185" s="289"/>
      <c r="CP185" s="289"/>
      <c r="CQ185" s="289"/>
      <c r="CR185" s="289"/>
      <c r="CS185" s="289"/>
      <c r="CT185" s="289"/>
      <c r="CU185" s="289"/>
      <c r="CV185" s="289"/>
      <c r="CW185" s="289"/>
      <c r="CX185" s="289"/>
      <c r="CY185" s="289"/>
      <c r="CZ185" s="289"/>
      <c r="DA185" s="289"/>
      <c r="DB185" s="289"/>
      <c r="DC185" s="289"/>
      <c r="DD185" s="289"/>
      <c r="DE185" s="289"/>
      <c r="DF185" s="289"/>
      <c r="DG185" s="289"/>
      <c r="DH185" s="289"/>
      <c r="DI185" s="289"/>
      <c r="DJ185" s="289"/>
      <c r="DK185" s="289"/>
      <c r="DL185" s="289"/>
      <c r="DM185" s="289"/>
      <c r="DN185" s="289"/>
      <c r="DO185" s="289"/>
      <c r="DP185" s="289"/>
      <c r="DQ185" s="289"/>
      <c r="DR185" s="289"/>
      <c r="DS185" s="289"/>
      <c r="DT185" s="289"/>
      <c r="DU185" s="289"/>
      <c r="DV185" s="289"/>
      <c r="DW185" s="289"/>
      <c r="DX185" s="289"/>
      <c r="DY185" s="289"/>
      <c r="DZ185" s="289"/>
      <c r="EA185" s="289"/>
      <c r="EB185" s="289"/>
      <c r="EC185" s="289"/>
      <c r="ED185" s="289"/>
      <c r="EE185" s="289"/>
      <c r="EF185" s="289"/>
      <c r="EG185" s="289"/>
      <c r="EH185" s="289"/>
      <c r="EI185" s="289"/>
    </row>
    <row r="186" spans="1:139" x14ac:dyDescent="0.3">
      <c r="A186" s="289"/>
      <c r="B186" s="289"/>
      <c r="C186" s="467"/>
      <c r="D186" s="467"/>
      <c r="E186" s="467"/>
      <c r="F186" s="467"/>
      <c r="G186" s="467"/>
      <c r="H186" s="467"/>
      <c r="I186" s="467"/>
      <c r="J186" s="467"/>
      <c r="K186" s="467"/>
      <c r="L186" s="467"/>
      <c r="M186" s="467"/>
      <c r="N186" s="467"/>
      <c r="O186" s="467"/>
      <c r="P186" s="467"/>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c r="AS186" s="289"/>
      <c r="AT186" s="289"/>
      <c r="AU186" s="289"/>
      <c r="AV186" s="289"/>
      <c r="AW186" s="289"/>
      <c r="AX186" s="289"/>
      <c r="AY186" s="289"/>
      <c r="AZ186" s="289"/>
      <c r="BA186" s="289"/>
      <c r="BB186" s="289"/>
      <c r="BC186" s="289"/>
      <c r="BD186" s="289"/>
      <c r="BE186" s="289"/>
      <c r="BF186" s="289"/>
      <c r="BG186" s="289"/>
      <c r="BH186" s="289"/>
      <c r="BI186" s="289"/>
      <c r="BJ186" s="289"/>
      <c r="BK186" s="289"/>
      <c r="BL186" s="289"/>
      <c r="BM186" s="289"/>
      <c r="BN186" s="289"/>
      <c r="BO186" s="289"/>
      <c r="BP186" s="289"/>
      <c r="BQ186" s="289"/>
      <c r="BR186" s="289"/>
      <c r="BS186" s="289"/>
      <c r="BT186" s="289"/>
      <c r="BU186" s="289"/>
      <c r="BV186" s="289"/>
      <c r="BW186" s="289"/>
      <c r="BX186" s="289"/>
      <c r="BY186" s="289"/>
      <c r="BZ186" s="289"/>
      <c r="CA186" s="289"/>
      <c r="CB186" s="289"/>
      <c r="CC186" s="289"/>
      <c r="CD186" s="289"/>
      <c r="CE186" s="289"/>
      <c r="CF186" s="289"/>
      <c r="CG186" s="289"/>
      <c r="CH186" s="289"/>
      <c r="CI186" s="289"/>
      <c r="CJ186" s="289"/>
      <c r="CK186" s="289"/>
      <c r="CL186" s="289"/>
      <c r="CM186" s="289"/>
      <c r="CN186" s="289"/>
      <c r="CO186" s="289"/>
      <c r="CP186" s="289"/>
      <c r="CQ186" s="289"/>
      <c r="CR186" s="289"/>
      <c r="CS186" s="289"/>
      <c r="CT186" s="289"/>
      <c r="CU186" s="289"/>
      <c r="CV186" s="289"/>
      <c r="CW186" s="289"/>
      <c r="CX186" s="289"/>
      <c r="CY186" s="289"/>
      <c r="CZ186" s="289"/>
      <c r="DA186" s="289"/>
      <c r="DB186" s="289"/>
      <c r="DC186" s="289"/>
      <c r="DD186" s="289"/>
      <c r="DE186" s="289"/>
      <c r="DF186" s="289"/>
      <c r="DG186" s="289"/>
      <c r="DH186" s="289"/>
      <c r="DI186" s="289"/>
      <c r="DJ186" s="289"/>
      <c r="DK186" s="289"/>
      <c r="DL186" s="289"/>
      <c r="DM186" s="289"/>
      <c r="DN186" s="289"/>
      <c r="DO186" s="289"/>
      <c r="DP186" s="289"/>
      <c r="DQ186" s="289"/>
      <c r="DR186" s="289"/>
      <c r="DS186" s="289"/>
      <c r="DT186" s="289"/>
      <c r="DU186" s="289"/>
      <c r="DV186" s="289"/>
      <c r="DW186" s="289"/>
      <c r="DX186" s="289"/>
      <c r="DY186" s="289"/>
      <c r="DZ186" s="289"/>
      <c r="EA186" s="289"/>
      <c r="EB186" s="289"/>
      <c r="EC186" s="289"/>
      <c r="ED186" s="289"/>
      <c r="EE186" s="289"/>
      <c r="EF186" s="289"/>
      <c r="EG186" s="289"/>
      <c r="EH186" s="289"/>
      <c r="EI186" s="289"/>
    </row>
    <row r="187" spans="1:139" x14ac:dyDescent="0.3">
      <c r="A187" s="289"/>
      <c r="B187" s="289"/>
      <c r="C187" s="467"/>
      <c r="D187" s="467"/>
      <c r="E187" s="467"/>
      <c r="F187" s="467"/>
      <c r="G187" s="467"/>
      <c r="H187" s="467"/>
      <c r="I187" s="467"/>
      <c r="J187" s="467"/>
      <c r="K187" s="467"/>
      <c r="L187" s="467"/>
      <c r="M187" s="467"/>
      <c r="N187" s="467"/>
      <c r="O187" s="467"/>
      <c r="P187" s="467"/>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89"/>
      <c r="AY187" s="289"/>
      <c r="AZ187" s="289"/>
      <c r="BA187" s="289"/>
      <c r="BB187" s="289"/>
      <c r="BC187" s="289"/>
      <c r="BD187" s="289"/>
      <c r="BE187" s="289"/>
      <c r="BF187" s="289"/>
      <c r="BG187" s="289"/>
      <c r="BH187" s="289"/>
      <c r="BI187" s="289"/>
      <c r="BJ187" s="289"/>
      <c r="BK187" s="289"/>
      <c r="BL187" s="289"/>
      <c r="BM187" s="289"/>
      <c r="BN187" s="289"/>
      <c r="BO187" s="289"/>
      <c r="BP187" s="289"/>
      <c r="BQ187" s="289"/>
      <c r="BR187" s="289"/>
      <c r="BS187" s="289"/>
      <c r="BT187" s="289"/>
      <c r="BU187" s="289"/>
      <c r="BV187" s="289"/>
      <c r="BW187" s="289"/>
      <c r="BX187" s="289"/>
      <c r="BY187" s="289"/>
      <c r="BZ187" s="289"/>
      <c r="CA187" s="289"/>
      <c r="CB187" s="289"/>
      <c r="CC187" s="289"/>
      <c r="CD187" s="289"/>
      <c r="CE187" s="289"/>
      <c r="CF187" s="289"/>
      <c r="CG187" s="289"/>
      <c r="CH187" s="289"/>
      <c r="CI187" s="289"/>
      <c r="CJ187" s="289"/>
      <c r="CK187" s="289"/>
      <c r="CL187" s="289"/>
      <c r="CM187" s="289"/>
      <c r="CN187" s="289"/>
      <c r="CO187" s="289"/>
      <c r="CP187" s="289"/>
      <c r="CQ187" s="289"/>
      <c r="CR187" s="289"/>
      <c r="CS187" s="289"/>
      <c r="CT187" s="289"/>
      <c r="CU187" s="289"/>
      <c r="CV187" s="289"/>
      <c r="CW187" s="289"/>
      <c r="CX187" s="289"/>
      <c r="CY187" s="289"/>
      <c r="CZ187" s="289"/>
      <c r="DA187" s="289"/>
      <c r="DB187" s="289"/>
      <c r="DC187" s="289"/>
      <c r="DD187" s="289"/>
      <c r="DE187" s="289"/>
      <c r="DF187" s="289"/>
      <c r="DG187" s="289"/>
      <c r="DH187" s="289"/>
      <c r="DI187" s="289"/>
      <c r="DJ187" s="289"/>
      <c r="DK187" s="289"/>
      <c r="DL187" s="289"/>
      <c r="DM187" s="289"/>
      <c r="DN187" s="289"/>
      <c r="DO187" s="289"/>
      <c r="DP187" s="289"/>
      <c r="DQ187" s="289"/>
      <c r="DR187" s="289"/>
      <c r="DS187" s="289"/>
      <c r="DT187" s="289"/>
      <c r="DU187" s="289"/>
      <c r="DV187" s="289"/>
      <c r="DW187" s="289"/>
      <c r="DX187" s="289"/>
      <c r="DY187" s="289"/>
      <c r="DZ187" s="289"/>
      <c r="EA187" s="289"/>
      <c r="EB187" s="289"/>
      <c r="EC187" s="289"/>
      <c r="ED187" s="289"/>
      <c r="EE187" s="289"/>
      <c r="EF187" s="289"/>
      <c r="EG187" s="289"/>
      <c r="EH187" s="289"/>
      <c r="EI187" s="289"/>
    </row>
    <row r="188" spans="1:139" x14ac:dyDescent="0.3">
      <c r="A188" s="289"/>
      <c r="B188" s="289"/>
      <c r="C188" s="467"/>
      <c r="D188" s="467"/>
      <c r="E188" s="467"/>
      <c r="F188" s="467"/>
      <c r="G188" s="467"/>
      <c r="H188" s="467"/>
      <c r="I188" s="467"/>
      <c r="J188" s="467"/>
      <c r="K188" s="467"/>
      <c r="L188" s="467"/>
      <c r="M188" s="467"/>
      <c r="N188" s="467"/>
      <c r="O188" s="467"/>
      <c r="P188" s="467"/>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289"/>
      <c r="AY188" s="289"/>
      <c r="AZ188" s="289"/>
      <c r="BA188" s="289"/>
      <c r="BB188" s="289"/>
      <c r="BC188" s="289"/>
      <c r="BD188" s="289"/>
      <c r="BE188" s="289"/>
      <c r="BF188" s="289"/>
      <c r="BG188" s="289"/>
      <c r="BH188" s="289"/>
      <c r="BI188" s="289"/>
      <c r="BJ188" s="289"/>
      <c r="BK188" s="289"/>
      <c r="BL188" s="289"/>
      <c r="BM188" s="289"/>
      <c r="BN188" s="289"/>
      <c r="BO188" s="289"/>
      <c r="BP188" s="289"/>
      <c r="BQ188" s="289"/>
      <c r="BR188" s="289"/>
      <c r="BS188" s="289"/>
      <c r="BT188" s="289"/>
      <c r="BU188" s="289"/>
      <c r="BV188" s="289"/>
      <c r="BW188" s="289"/>
      <c r="BX188" s="289"/>
      <c r="BY188" s="289"/>
      <c r="BZ188" s="289"/>
      <c r="CA188" s="289"/>
      <c r="CB188" s="289"/>
      <c r="CC188" s="289"/>
      <c r="CD188" s="289"/>
      <c r="CE188" s="289"/>
      <c r="CF188" s="289"/>
      <c r="CG188" s="289"/>
      <c r="CH188" s="289"/>
      <c r="CI188" s="289"/>
      <c r="CJ188" s="289"/>
      <c r="CK188" s="289"/>
      <c r="CL188" s="289"/>
      <c r="CM188" s="289"/>
      <c r="CN188" s="289"/>
      <c r="CO188" s="289"/>
      <c r="CP188" s="289"/>
      <c r="CQ188" s="289"/>
      <c r="CR188" s="289"/>
      <c r="CS188" s="289"/>
      <c r="CT188" s="289"/>
      <c r="CU188" s="289"/>
      <c r="CV188" s="289"/>
      <c r="CW188" s="289"/>
      <c r="CX188" s="289"/>
      <c r="CY188" s="289"/>
      <c r="CZ188" s="289"/>
      <c r="DA188" s="289"/>
      <c r="DB188" s="289"/>
      <c r="DC188" s="289"/>
      <c r="DD188" s="289"/>
      <c r="DE188" s="289"/>
      <c r="DF188" s="289"/>
      <c r="DG188" s="289"/>
      <c r="DH188" s="289"/>
      <c r="DI188" s="289"/>
      <c r="DJ188" s="289"/>
      <c r="DK188" s="289"/>
      <c r="DL188" s="289"/>
      <c r="DM188" s="289"/>
      <c r="DN188" s="289"/>
      <c r="DO188" s="289"/>
      <c r="DP188" s="289"/>
      <c r="DQ188" s="289"/>
      <c r="DR188" s="289"/>
      <c r="DS188" s="289"/>
      <c r="DT188" s="289"/>
      <c r="DU188" s="289"/>
      <c r="DV188" s="289"/>
      <c r="DW188" s="289"/>
      <c r="DX188" s="289"/>
      <c r="DY188" s="289"/>
      <c r="DZ188" s="289"/>
      <c r="EA188" s="289"/>
      <c r="EB188" s="289"/>
      <c r="EC188" s="289"/>
      <c r="ED188" s="289"/>
      <c r="EE188" s="289"/>
      <c r="EF188" s="289"/>
      <c r="EG188" s="289"/>
      <c r="EH188" s="289"/>
      <c r="EI188" s="289"/>
    </row>
    <row r="189" spans="1:139" x14ac:dyDescent="0.3">
      <c r="A189" s="289"/>
      <c r="B189" s="289"/>
      <c r="C189" s="467"/>
      <c r="D189" s="467"/>
      <c r="E189" s="467"/>
      <c r="F189" s="467"/>
      <c r="G189" s="467"/>
      <c r="H189" s="467"/>
      <c r="I189" s="467"/>
      <c r="J189" s="467"/>
      <c r="K189" s="467"/>
      <c r="L189" s="467"/>
      <c r="M189" s="467"/>
      <c r="N189" s="467"/>
      <c r="O189" s="467"/>
      <c r="P189" s="467"/>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N189" s="289"/>
      <c r="BO189" s="289"/>
      <c r="BP189" s="289"/>
      <c r="BQ189" s="289"/>
      <c r="BR189" s="289"/>
      <c r="BS189" s="289"/>
      <c r="BT189" s="289"/>
      <c r="BU189" s="289"/>
      <c r="BV189" s="289"/>
      <c r="BW189" s="289"/>
      <c r="BX189" s="289"/>
      <c r="BY189" s="289"/>
      <c r="BZ189" s="289"/>
      <c r="CA189" s="289"/>
      <c r="CB189" s="289"/>
      <c r="CC189" s="289"/>
      <c r="CD189" s="289"/>
      <c r="CE189" s="289"/>
      <c r="CF189" s="289"/>
      <c r="CG189" s="289"/>
      <c r="CH189" s="289"/>
      <c r="CI189" s="289"/>
      <c r="CJ189" s="289"/>
      <c r="CK189" s="289"/>
      <c r="CL189" s="289"/>
      <c r="CM189" s="289"/>
      <c r="CN189" s="289"/>
      <c r="CO189" s="289"/>
      <c r="CP189" s="289"/>
      <c r="CQ189" s="289"/>
      <c r="CR189" s="289"/>
      <c r="CS189" s="289"/>
      <c r="CT189" s="289"/>
      <c r="CU189" s="289"/>
      <c r="CV189" s="289"/>
      <c r="CW189" s="289"/>
      <c r="CX189" s="289"/>
      <c r="CY189" s="289"/>
      <c r="CZ189" s="289"/>
      <c r="DA189" s="289"/>
      <c r="DB189" s="289"/>
      <c r="DC189" s="289"/>
      <c r="DD189" s="289"/>
      <c r="DE189" s="289"/>
      <c r="DF189" s="289"/>
      <c r="DG189" s="289"/>
      <c r="DH189" s="289"/>
      <c r="DI189" s="289"/>
      <c r="DJ189" s="289"/>
      <c r="DK189" s="289"/>
      <c r="DL189" s="289"/>
      <c r="DM189" s="289"/>
      <c r="DN189" s="289"/>
      <c r="DO189" s="289"/>
      <c r="DP189" s="289"/>
      <c r="DQ189" s="289"/>
      <c r="DR189" s="289"/>
      <c r="DS189" s="289"/>
      <c r="DT189" s="289"/>
      <c r="DU189" s="289"/>
      <c r="DV189" s="289"/>
      <c r="DW189" s="289"/>
      <c r="DX189" s="289"/>
      <c r="DY189" s="289"/>
      <c r="DZ189" s="289"/>
      <c r="EA189" s="289"/>
      <c r="EB189" s="289"/>
      <c r="EC189" s="289"/>
      <c r="ED189" s="289"/>
      <c r="EE189" s="289"/>
      <c r="EF189" s="289"/>
      <c r="EG189" s="289"/>
      <c r="EH189" s="289"/>
      <c r="EI189" s="289"/>
    </row>
    <row r="190" spans="1:139" x14ac:dyDescent="0.3">
      <c r="A190" s="289"/>
      <c r="B190" s="289"/>
      <c r="C190" s="467"/>
      <c r="D190" s="467"/>
      <c r="E190" s="467"/>
      <c r="F190" s="467"/>
      <c r="G190" s="467"/>
      <c r="H190" s="467"/>
      <c r="I190" s="467"/>
      <c r="J190" s="467"/>
      <c r="K190" s="467"/>
      <c r="L190" s="467"/>
      <c r="M190" s="467"/>
      <c r="N190" s="467"/>
      <c r="O190" s="467"/>
      <c r="P190" s="467"/>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89"/>
      <c r="AY190" s="289"/>
      <c r="AZ190" s="289"/>
      <c r="BA190" s="289"/>
      <c r="BB190" s="289"/>
      <c r="BC190" s="289"/>
      <c r="BD190" s="289"/>
      <c r="BE190" s="289"/>
      <c r="BF190" s="289"/>
      <c r="BG190" s="289"/>
      <c r="BH190" s="289"/>
      <c r="BI190" s="289"/>
      <c r="BJ190" s="289"/>
      <c r="BK190" s="289"/>
      <c r="BL190" s="289"/>
      <c r="BM190" s="289"/>
      <c r="BN190" s="289"/>
      <c r="BO190" s="289"/>
      <c r="BP190" s="289"/>
      <c r="BQ190" s="289"/>
      <c r="BR190" s="289"/>
      <c r="BS190" s="289"/>
      <c r="BT190" s="289"/>
      <c r="BU190" s="289"/>
      <c r="BV190" s="289"/>
      <c r="BW190" s="289"/>
      <c r="BX190" s="289"/>
      <c r="BY190" s="289"/>
      <c r="BZ190" s="289"/>
      <c r="CA190" s="289"/>
      <c r="CB190" s="289"/>
      <c r="CC190" s="289"/>
      <c r="CD190" s="289"/>
      <c r="CE190" s="289"/>
      <c r="CF190" s="289"/>
      <c r="CG190" s="289"/>
      <c r="CH190" s="289"/>
      <c r="CI190" s="289"/>
      <c r="CJ190" s="289"/>
      <c r="CK190" s="289"/>
      <c r="CL190" s="289"/>
      <c r="CM190" s="289"/>
      <c r="CN190" s="289"/>
      <c r="CO190" s="289"/>
      <c r="CP190" s="289"/>
      <c r="CQ190" s="289"/>
      <c r="CR190" s="289"/>
      <c r="CS190" s="289"/>
      <c r="CT190" s="289"/>
      <c r="CU190" s="289"/>
      <c r="CV190" s="289"/>
      <c r="CW190" s="289"/>
      <c r="CX190" s="289"/>
      <c r="CY190" s="289"/>
      <c r="CZ190" s="289"/>
      <c r="DA190" s="289"/>
      <c r="DB190" s="289"/>
      <c r="DC190" s="289"/>
      <c r="DD190" s="289"/>
      <c r="DE190" s="289"/>
      <c r="DF190" s="289"/>
      <c r="DG190" s="289"/>
      <c r="DH190" s="289"/>
      <c r="DI190" s="289"/>
      <c r="DJ190" s="289"/>
      <c r="DK190" s="289"/>
      <c r="DL190" s="289"/>
      <c r="DM190" s="289"/>
      <c r="DN190" s="289"/>
      <c r="DO190" s="289"/>
      <c r="DP190" s="289"/>
      <c r="DQ190" s="289"/>
      <c r="DR190" s="289"/>
      <c r="DS190" s="289"/>
      <c r="DT190" s="289"/>
      <c r="DU190" s="289"/>
      <c r="DV190" s="289"/>
      <c r="DW190" s="289"/>
      <c r="DX190" s="289"/>
      <c r="DY190" s="289"/>
      <c r="DZ190" s="289"/>
      <c r="EA190" s="289"/>
      <c r="EB190" s="289"/>
      <c r="EC190" s="289"/>
      <c r="ED190" s="289"/>
      <c r="EE190" s="289"/>
      <c r="EF190" s="289"/>
      <c r="EG190" s="289"/>
      <c r="EH190" s="289"/>
      <c r="EI190" s="289"/>
    </row>
    <row r="191" spans="1:139" x14ac:dyDescent="0.3">
      <c r="A191" s="289"/>
      <c r="B191" s="289"/>
      <c r="C191" s="467"/>
      <c r="D191" s="467"/>
      <c r="E191" s="467"/>
      <c r="F191" s="467"/>
      <c r="G191" s="467"/>
      <c r="H191" s="467"/>
      <c r="I191" s="467"/>
      <c r="J191" s="467"/>
      <c r="K191" s="467"/>
      <c r="L191" s="467"/>
      <c r="M191" s="467"/>
      <c r="N191" s="467"/>
      <c r="O191" s="467"/>
      <c r="P191" s="467"/>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89"/>
      <c r="AZ191" s="289"/>
      <c r="BA191" s="289"/>
      <c r="BB191" s="289"/>
      <c r="BC191" s="289"/>
      <c r="BD191" s="289"/>
      <c r="BE191" s="289"/>
      <c r="BF191" s="289"/>
      <c r="BG191" s="289"/>
      <c r="BH191" s="289"/>
      <c r="BI191" s="289"/>
      <c r="BJ191" s="289"/>
      <c r="BK191" s="289"/>
      <c r="BL191" s="289"/>
      <c r="BM191" s="289"/>
      <c r="BN191" s="289"/>
      <c r="BO191" s="289"/>
      <c r="BP191" s="289"/>
      <c r="BQ191" s="289"/>
      <c r="BR191" s="289"/>
      <c r="BS191" s="289"/>
      <c r="BT191" s="289"/>
      <c r="BU191" s="289"/>
      <c r="BV191" s="289"/>
      <c r="BW191" s="289"/>
      <c r="BX191" s="289"/>
      <c r="BY191" s="289"/>
      <c r="BZ191" s="289"/>
      <c r="CA191" s="289"/>
      <c r="CB191" s="289"/>
      <c r="CC191" s="289"/>
      <c r="CD191" s="289"/>
      <c r="CE191" s="289"/>
      <c r="CF191" s="289"/>
      <c r="CG191" s="289"/>
      <c r="CH191" s="289"/>
      <c r="CI191" s="289"/>
      <c r="CJ191" s="289"/>
      <c r="CK191" s="289"/>
      <c r="CL191" s="289"/>
      <c r="CM191" s="289"/>
      <c r="CN191" s="289"/>
      <c r="CO191" s="289"/>
      <c r="CP191" s="289"/>
      <c r="CQ191" s="289"/>
      <c r="CR191" s="289"/>
      <c r="CS191" s="289"/>
      <c r="CT191" s="289"/>
      <c r="CU191" s="289"/>
      <c r="CV191" s="289"/>
      <c r="CW191" s="289"/>
      <c r="CX191" s="289"/>
      <c r="CY191" s="289"/>
      <c r="CZ191" s="289"/>
      <c r="DA191" s="289"/>
      <c r="DB191" s="289"/>
      <c r="DC191" s="289"/>
      <c r="DD191" s="289"/>
      <c r="DE191" s="289"/>
      <c r="DF191" s="289"/>
      <c r="DG191" s="289"/>
      <c r="DH191" s="289"/>
      <c r="DI191" s="289"/>
      <c r="DJ191" s="289"/>
      <c r="DK191" s="289"/>
      <c r="DL191" s="289"/>
      <c r="DM191" s="289"/>
      <c r="DN191" s="289"/>
      <c r="DO191" s="289"/>
      <c r="DP191" s="289"/>
      <c r="DQ191" s="289"/>
      <c r="DR191" s="289"/>
      <c r="DS191" s="289"/>
      <c r="DT191" s="289"/>
      <c r="DU191" s="289"/>
      <c r="DV191" s="289"/>
      <c r="DW191" s="289"/>
      <c r="DX191" s="289"/>
      <c r="DY191" s="289"/>
      <c r="DZ191" s="289"/>
      <c r="EA191" s="289"/>
      <c r="EB191" s="289"/>
      <c r="EC191" s="289"/>
      <c r="ED191" s="289"/>
      <c r="EE191" s="289"/>
      <c r="EF191" s="289"/>
      <c r="EG191" s="289"/>
      <c r="EH191" s="289"/>
      <c r="EI191" s="289"/>
    </row>
    <row r="192" spans="1:139" x14ac:dyDescent="0.3">
      <c r="A192" s="289"/>
      <c r="B192" s="289"/>
      <c r="C192" s="467"/>
      <c r="D192" s="467"/>
      <c r="E192" s="467"/>
      <c r="F192" s="467"/>
      <c r="G192" s="467"/>
      <c r="H192" s="467"/>
      <c r="I192" s="467"/>
      <c r="J192" s="467"/>
      <c r="K192" s="467"/>
      <c r="L192" s="467"/>
      <c r="M192" s="467"/>
      <c r="N192" s="467"/>
      <c r="O192" s="467"/>
      <c r="P192" s="467"/>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c r="AQ192" s="289"/>
      <c r="AR192" s="289"/>
      <c r="AS192" s="289"/>
      <c r="AT192" s="289"/>
      <c r="AU192" s="289"/>
      <c r="AV192" s="289"/>
      <c r="AW192" s="289"/>
      <c r="AX192" s="289"/>
      <c r="AY192" s="289"/>
      <c r="AZ192" s="289"/>
      <c r="BA192" s="289"/>
      <c r="BB192" s="289"/>
      <c r="BC192" s="289"/>
      <c r="BD192" s="289"/>
      <c r="BE192" s="289"/>
      <c r="BF192" s="289"/>
      <c r="BG192" s="289"/>
      <c r="BH192" s="289"/>
      <c r="BI192" s="289"/>
      <c r="BJ192" s="289"/>
      <c r="BK192" s="289"/>
      <c r="BL192" s="289"/>
      <c r="BM192" s="289"/>
      <c r="BN192" s="289"/>
      <c r="BO192" s="289"/>
      <c r="BP192" s="289"/>
      <c r="BQ192" s="289"/>
      <c r="BR192" s="289"/>
      <c r="BS192" s="289"/>
      <c r="BT192" s="289"/>
      <c r="BU192" s="289"/>
      <c r="BV192" s="289"/>
      <c r="BW192" s="289"/>
      <c r="BX192" s="289"/>
      <c r="BY192" s="289"/>
      <c r="BZ192" s="289"/>
      <c r="CA192" s="289"/>
      <c r="CB192" s="289"/>
      <c r="CC192" s="289"/>
      <c r="CD192" s="289"/>
      <c r="CE192" s="289"/>
      <c r="CF192" s="289"/>
      <c r="CG192" s="289"/>
      <c r="CH192" s="289"/>
      <c r="CI192" s="289"/>
      <c r="CJ192" s="289"/>
      <c r="CK192" s="289"/>
      <c r="CL192" s="289"/>
      <c r="CM192" s="289"/>
      <c r="CN192" s="289"/>
      <c r="CO192" s="289"/>
      <c r="CP192" s="289"/>
      <c r="CQ192" s="289"/>
      <c r="CR192" s="289"/>
      <c r="CS192" s="289"/>
      <c r="CT192" s="289"/>
      <c r="CU192" s="289"/>
      <c r="CV192" s="289"/>
      <c r="CW192" s="289"/>
      <c r="CX192" s="289"/>
      <c r="CY192" s="289"/>
      <c r="CZ192" s="289"/>
      <c r="DA192" s="289"/>
      <c r="DB192" s="289"/>
      <c r="DC192" s="289"/>
      <c r="DD192" s="289"/>
      <c r="DE192" s="289"/>
      <c r="DF192" s="289"/>
      <c r="DG192" s="289"/>
      <c r="DH192" s="289"/>
      <c r="DI192" s="289"/>
      <c r="DJ192" s="289"/>
      <c r="DK192" s="289"/>
      <c r="DL192" s="289"/>
      <c r="DM192" s="289"/>
      <c r="DN192" s="289"/>
      <c r="DO192" s="289"/>
      <c r="DP192" s="289"/>
      <c r="DQ192" s="289"/>
      <c r="DR192" s="289"/>
      <c r="DS192" s="289"/>
      <c r="DT192" s="289"/>
      <c r="DU192" s="289"/>
      <c r="DV192" s="289"/>
      <c r="DW192" s="289"/>
      <c r="DX192" s="289"/>
      <c r="DY192" s="289"/>
      <c r="DZ192" s="289"/>
      <c r="EA192" s="289"/>
      <c r="EB192" s="289"/>
      <c r="EC192" s="289"/>
      <c r="ED192" s="289"/>
      <c r="EE192" s="289"/>
      <c r="EF192" s="289"/>
      <c r="EG192" s="289"/>
      <c r="EH192" s="289"/>
      <c r="EI192" s="289"/>
    </row>
    <row r="193" spans="1:139" x14ac:dyDescent="0.3">
      <c r="A193" s="289"/>
      <c r="B193" s="289"/>
      <c r="C193" s="467"/>
      <c r="D193" s="467"/>
      <c r="E193" s="467"/>
      <c r="F193" s="467"/>
      <c r="G193" s="467"/>
      <c r="H193" s="467"/>
      <c r="I193" s="467"/>
      <c r="J193" s="467"/>
      <c r="K193" s="467"/>
      <c r="L193" s="467"/>
      <c r="M193" s="467"/>
      <c r="N193" s="467"/>
      <c r="O193" s="467"/>
      <c r="P193" s="467"/>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N193" s="289"/>
      <c r="BO193" s="289"/>
      <c r="BP193" s="289"/>
      <c r="BQ193" s="289"/>
      <c r="BR193" s="289"/>
      <c r="BS193" s="289"/>
      <c r="BT193" s="289"/>
      <c r="BU193" s="289"/>
      <c r="BV193" s="289"/>
      <c r="BW193" s="289"/>
      <c r="BX193" s="289"/>
      <c r="BY193" s="289"/>
      <c r="BZ193" s="289"/>
      <c r="CA193" s="289"/>
      <c r="CB193" s="289"/>
      <c r="CC193" s="289"/>
      <c r="CD193" s="289"/>
      <c r="CE193" s="289"/>
      <c r="CF193" s="289"/>
      <c r="CG193" s="289"/>
      <c r="CH193" s="289"/>
      <c r="CI193" s="289"/>
      <c r="CJ193" s="289"/>
      <c r="CK193" s="289"/>
      <c r="CL193" s="289"/>
      <c r="CM193" s="289"/>
      <c r="CN193" s="289"/>
      <c r="CO193" s="289"/>
      <c r="CP193" s="289"/>
      <c r="CQ193" s="289"/>
      <c r="CR193" s="289"/>
      <c r="CS193" s="289"/>
      <c r="CT193" s="289"/>
      <c r="CU193" s="289"/>
      <c r="CV193" s="289"/>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B193" s="289"/>
      <c r="EC193" s="289"/>
      <c r="ED193" s="289"/>
      <c r="EE193" s="289"/>
      <c r="EF193" s="289"/>
      <c r="EG193" s="289"/>
      <c r="EH193" s="289"/>
      <c r="EI193" s="289"/>
    </row>
    <row r="194" spans="1:139" x14ac:dyDescent="0.3">
      <c r="A194" s="289"/>
      <c r="B194" s="289"/>
      <c r="C194" s="467"/>
      <c r="D194" s="467"/>
      <c r="E194" s="467"/>
      <c r="F194" s="467"/>
      <c r="G194" s="467"/>
      <c r="H194" s="467"/>
      <c r="I194" s="467"/>
      <c r="J194" s="467"/>
      <c r="K194" s="467"/>
      <c r="L194" s="467"/>
      <c r="M194" s="467"/>
      <c r="N194" s="467"/>
      <c r="O194" s="467"/>
      <c r="P194" s="467"/>
      <c r="Q194" s="289"/>
      <c r="R194" s="289"/>
      <c r="S194" s="289"/>
      <c r="T194" s="289"/>
      <c r="U194" s="289"/>
      <c r="V194" s="289"/>
      <c r="W194" s="289"/>
      <c r="X194" s="289"/>
      <c r="Y194" s="289"/>
      <c r="Z194" s="289"/>
      <c r="AA194" s="289"/>
      <c r="AB194" s="289"/>
      <c r="AC194" s="289"/>
      <c r="AD194" s="289"/>
      <c r="AE194" s="289"/>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289"/>
      <c r="BN194" s="289"/>
      <c r="BO194" s="289"/>
      <c r="BP194" s="289"/>
      <c r="BQ194" s="289"/>
      <c r="BR194" s="289"/>
      <c r="BS194" s="289"/>
      <c r="BT194" s="289"/>
      <c r="BU194" s="289"/>
      <c r="BV194" s="289"/>
      <c r="BW194" s="289"/>
      <c r="BX194" s="289"/>
      <c r="BY194" s="289"/>
      <c r="BZ194" s="289"/>
      <c r="CA194" s="289"/>
      <c r="CB194" s="289"/>
      <c r="CC194" s="289"/>
      <c r="CD194" s="289"/>
      <c r="CE194" s="289"/>
      <c r="CF194" s="289"/>
      <c r="CG194" s="289"/>
      <c r="CH194" s="289"/>
      <c r="CI194" s="289"/>
      <c r="CJ194" s="289"/>
      <c r="CK194" s="289"/>
      <c r="CL194" s="289"/>
      <c r="CM194" s="289"/>
      <c r="CN194" s="289"/>
      <c r="CO194" s="289"/>
      <c r="CP194" s="289"/>
      <c r="CQ194" s="289"/>
      <c r="CR194" s="289"/>
      <c r="CS194" s="289"/>
      <c r="CT194" s="289"/>
      <c r="CU194" s="289"/>
      <c r="CV194" s="289"/>
      <c r="CW194" s="289"/>
      <c r="CX194" s="289"/>
      <c r="CY194" s="289"/>
      <c r="CZ194" s="289"/>
      <c r="DA194" s="289"/>
      <c r="DB194" s="289"/>
      <c r="DC194" s="289"/>
      <c r="DD194" s="289"/>
      <c r="DE194" s="289"/>
      <c r="DF194" s="289"/>
      <c r="DG194" s="289"/>
      <c r="DH194" s="289"/>
      <c r="DI194" s="289"/>
      <c r="DJ194" s="289"/>
      <c r="DK194" s="289"/>
      <c r="DL194" s="289"/>
      <c r="DM194" s="289"/>
      <c r="DN194" s="289"/>
      <c r="DO194" s="289"/>
      <c r="DP194" s="289"/>
      <c r="DQ194" s="289"/>
      <c r="DR194" s="289"/>
      <c r="DS194" s="289"/>
      <c r="DT194" s="289"/>
      <c r="DU194" s="289"/>
      <c r="DV194" s="289"/>
      <c r="DW194" s="289"/>
      <c r="DX194" s="289"/>
      <c r="DY194" s="289"/>
      <c r="DZ194" s="289"/>
      <c r="EA194" s="289"/>
      <c r="EB194" s="289"/>
      <c r="EC194" s="289"/>
      <c r="ED194" s="289"/>
      <c r="EE194" s="289"/>
      <c r="EF194" s="289"/>
      <c r="EG194" s="289"/>
      <c r="EH194" s="289"/>
      <c r="EI194" s="289"/>
    </row>
    <row r="195" spans="1:139" x14ac:dyDescent="0.3">
      <c r="A195" s="289"/>
      <c r="B195" s="289"/>
      <c r="C195" s="467"/>
      <c r="D195" s="467"/>
      <c r="E195" s="467"/>
      <c r="F195" s="467"/>
      <c r="G195" s="467"/>
      <c r="H195" s="467"/>
      <c r="I195" s="467"/>
      <c r="J195" s="467"/>
      <c r="K195" s="467"/>
      <c r="L195" s="467"/>
      <c r="M195" s="467"/>
      <c r="N195" s="467"/>
      <c r="O195" s="467"/>
      <c r="P195" s="467"/>
      <c r="Q195" s="289"/>
      <c r="R195" s="289"/>
      <c r="S195" s="289"/>
      <c r="T195" s="289"/>
      <c r="U195" s="289"/>
      <c r="V195" s="289"/>
      <c r="W195" s="289"/>
      <c r="X195" s="289"/>
      <c r="Y195" s="289"/>
      <c r="Z195" s="289"/>
      <c r="AA195" s="289"/>
      <c r="AB195" s="289"/>
      <c r="AC195" s="289"/>
      <c r="AD195" s="289"/>
      <c r="AE195" s="289"/>
      <c r="AF195" s="289"/>
      <c r="AG195" s="289"/>
      <c r="AH195" s="289"/>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N195" s="289"/>
      <c r="BO195" s="289"/>
      <c r="BP195" s="289"/>
      <c r="BQ195" s="289"/>
      <c r="BR195" s="289"/>
      <c r="BS195" s="289"/>
      <c r="BT195" s="289"/>
      <c r="BU195" s="289"/>
      <c r="BV195" s="289"/>
      <c r="BW195" s="289"/>
      <c r="BX195" s="289"/>
      <c r="BY195" s="289"/>
      <c r="BZ195" s="289"/>
      <c r="CA195" s="289"/>
      <c r="CB195" s="289"/>
      <c r="CC195" s="289"/>
      <c r="CD195" s="289"/>
      <c r="CE195" s="289"/>
      <c r="CF195" s="289"/>
      <c r="CG195" s="289"/>
      <c r="CH195" s="289"/>
      <c r="CI195" s="289"/>
      <c r="CJ195" s="289"/>
      <c r="CK195" s="289"/>
      <c r="CL195" s="289"/>
      <c r="CM195" s="289"/>
      <c r="CN195" s="289"/>
      <c r="CO195" s="289"/>
      <c r="CP195" s="289"/>
      <c r="CQ195" s="289"/>
      <c r="CR195" s="289"/>
      <c r="CS195" s="289"/>
      <c r="CT195" s="289"/>
      <c r="CU195" s="289"/>
      <c r="CV195" s="289"/>
      <c r="CW195" s="289"/>
      <c r="CX195" s="289"/>
      <c r="CY195" s="289"/>
      <c r="CZ195" s="289"/>
      <c r="DA195" s="289"/>
      <c r="DB195" s="289"/>
      <c r="DC195" s="289"/>
      <c r="DD195" s="289"/>
      <c r="DE195" s="289"/>
      <c r="DF195" s="289"/>
      <c r="DG195" s="289"/>
      <c r="DH195" s="289"/>
      <c r="DI195" s="289"/>
      <c r="DJ195" s="289"/>
      <c r="DK195" s="289"/>
      <c r="DL195" s="289"/>
      <c r="DM195" s="289"/>
      <c r="DN195" s="289"/>
      <c r="DO195" s="289"/>
      <c r="DP195" s="289"/>
      <c r="DQ195" s="289"/>
      <c r="DR195" s="289"/>
      <c r="DS195" s="289"/>
      <c r="DT195" s="289"/>
      <c r="DU195" s="289"/>
      <c r="DV195" s="289"/>
      <c r="DW195" s="289"/>
      <c r="DX195" s="289"/>
      <c r="DY195" s="289"/>
      <c r="DZ195" s="289"/>
      <c r="EA195" s="289"/>
      <c r="EB195" s="289"/>
      <c r="EC195" s="289"/>
      <c r="ED195" s="289"/>
      <c r="EE195" s="289"/>
      <c r="EF195" s="289"/>
      <c r="EG195" s="289"/>
      <c r="EH195" s="289"/>
      <c r="EI195" s="289"/>
    </row>
    <row r="196" spans="1:139" x14ac:dyDescent="0.3">
      <c r="A196" s="289"/>
      <c r="B196" s="289"/>
      <c r="C196" s="467"/>
      <c r="D196" s="467"/>
      <c r="E196" s="467"/>
      <c r="F196" s="467"/>
      <c r="G196" s="467"/>
      <c r="H196" s="467"/>
      <c r="I196" s="467"/>
      <c r="J196" s="467"/>
      <c r="K196" s="467"/>
      <c r="L196" s="467"/>
      <c r="M196" s="467"/>
      <c r="N196" s="467"/>
      <c r="O196" s="467"/>
      <c r="P196" s="467"/>
      <c r="Q196" s="289"/>
      <c r="R196" s="289"/>
      <c r="S196" s="289"/>
      <c r="T196" s="289"/>
      <c r="U196" s="289"/>
      <c r="V196" s="289"/>
      <c r="W196" s="289"/>
      <c r="X196" s="289"/>
      <c r="Y196" s="289"/>
      <c r="Z196" s="289"/>
      <c r="AA196" s="289"/>
      <c r="AB196" s="289"/>
      <c r="AC196" s="289"/>
      <c r="AD196" s="289"/>
      <c r="AE196" s="289"/>
      <c r="AF196" s="289"/>
      <c r="AG196" s="289"/>
      <c r="AH196" s="289"/>
      <c r="AI196" s="289"/>
      <c r="AJ196" s="289"/>
      <c r="AK196" s="289"/>
      <c r="AL196" s="289"/>
      <c r="AM196" s="289"/>
      <c r="AN196" s="289"/>
      <c r="AO196" s="289"/>
      <c r="AP196" s="289"/>
      <c r="AQ196" s="289"/>
      <c r="AR196" s="289"/>
      <c r="AS196" s="289"/>
      <c r="AT196" s="289"/>
      <c r="AU196" s="289"/>
      <c r="AV196" s="289"/>
      <c r="AW196" s="289"/>
      <c r="AX196" s="289"/>
      <c r="AY196" s="289"/>
      <c r="AZ196" s="289"/>
      <c r="BA196" s="289"/>
      <c r="BB196" s="289"/>
      <c r="BC196" s="289"/>
      <c r="BD196" s="289"/>
      <c r="BE196" s="289"/>
      <c r="BF196" s="289"/>
      <c r="BG196" s="289"/>
      <c r="BH196" s="289"/>
      <c r="BI196" s="289"/>
      <c r="BJ196" s="289"/>
      <c r="BK196" s="289"/>
      <c r="BL196" s="289"/>
      <c r="BM196" s="289"/>
      <c r="BN196" s="289"/>
      <c r="BO196" s="289"/>
      <c r="BP196" s="289"/>
      <c r="BQ196" s="289"/>
      <c r="BR196" s="289"/>
      <c r="BS196" s="289"/>
      <c r="BT196" s="289"/>
      <c r="BU196" s="289"/>
      <c r="BV196" s="289"/>
      <c r="BW196" s="289"/>
      <c r="BX196" s="289"/>
      <c r="BY196" s="289"/>
      <c r="BZ196" s="289"/>
      <c r="CA196" s="289"/>
      <c r="CB196" s="289"/>
      <c r="CC196" s="289"/>
      <c r="CD196" s="289"/>
      <c r="CE196" s="289"/>
      <c r="CF196" s="289"/>
      <c r="CG196" s="289"/>
      <c r="CH196" s="289"/>
      <c r="CI196" s="289"/>
      <c r="CJ196" s="289"/>
      <c r="CK196" s="289"/>
      <c r="CL196" s="289"/>
      <c r="CM196" s="289"/>
      <c r="CN196" s="289"/>
      <c r="CO196" s="289"/>
      <c r="CP196" s="289"/>
      <c r="CQ196" s="289"/>
      <c r="CR196" s="289"/>
      <c r="CS196" s="289"/>
      <c r="CT196" s="289"/>
      <c r="CU196" s="289"/>
      <c r="CV196" s="289"/>
      <c r="CW196" s="289"/>
      <c r="CX196" s="289"/>
      <c r="CY196" s="289"/>
      <c r="CZ196" s="289"/>
      <c r="DA196" s="289"/>
      <c r="DB196" s="289"/>
      <c r="DC196" s="289"/>
      <c r="DD196" s="289"/>
      <c r="DE196" s="289"/>
      <c r="DF196" s="289"/>
      <c r="DG196" s="289"/>
      <c r="DH196" s="289"/>
      <c r="DI196" s="289"/>
      <c r="DJ196" s="289"/>
      <c r="DK196" s="289"/>
      <c r="DL196" s="289"/>
      <c r="DM196" s="289"/>
      <c r="DN196" s="289"/>
      <c r="DO196" s="289"/>
      <c r="DP196" s="289"/>
      <c r="DQ196" s="289"/>
      <c r="DR196" s="289"/>
      <c r="DS196" s="289"/>
      <c r="DT196" s="289"/>
      <c r="DU196" s="289"/>
      <c r="DV196" s="289"/>
      <c r="DW196" s="289"/>
      <c r="DX196" s="289"/>
      <c r="DY196" s="289"/>
      <c r="DZ196" s="289"/>
      <c r="EA196" s="289"/>
      <c r="EB196" s="289"/>
      <c r="EC196" s="289"/>
      <c r="ED196" s="289"/>
      <c r="EE196" s="289"/>
      <c r="EF196" s="289"/>
      <c r="EG196" s="289"/>
      <c r="EH196" s="289"/>
      <c r="EI196" s="289"/>
    </row>
    <row r="197" spans="1:139" x14ac:dyDescent="0.3">
      <c r="A197" s="289"/>
      <c r="B197" s="289"/>
      <c r="C197" s="467"/>
      <c r="D197" s="467"/>
      <c r="E197" s="467"/>
      <c r="F197" s="467"/>
      <c r="G197" s="467"/>
      <c r="H197" s="467"/>
      <c r="I197" s="467"/>
      <c r="J197" s="467"/>
      <c r="K197" s="467"/>
      <c r="L197" s="467"/>
      <c r="M197" s="467"/>
      <c r="N197" s="467"/>
      <c r="O197" s="467"/>
      <c r="P197" s="467"/>
      <c r="Q197" s="289"/>
      <c r="R197" s="289"/>
      <c r="S197" s="289"/>
      <c r="T197" s="289"/>
      <c r="U197" s="289"/>
      <c r="V197" s="289"/>
      <c r="W197" s="289"/>
      <c r="X197" s="289"/>
      <c r="Y197" s="289"/>
      <c r="Z197" s="289"/>
      <c r="AA197" s="289"/>
      <c r="AB197" s="289"/>
      <c r="AC197" s="289"/>
      <c r="AD197" s="289"/>
      <c r="AE197" s="289"/>
      <c r="AF197" s="289"/>
      <c r="AG197" s="289"/>
      <c r="AH197" s="289"/>
      <c r="AI197" s="289"/>
      <c r="AJ197" s="289"/>
      <c r="AK197" s="289"/>
      <c r="AL197" s="289"/>
      <c r="AM197" s="289"/>
      <c r="AN197" s="289"/>
      <c r="AO197" s="289"/>
      <c r="AP197" s="289"/>
      <c r="AQ197" s="289"/>
      <c r="AR197" s="289"/>
      <c r="AS197" s="289"/>
      <c r="AT197" s="289"/>
      <c r="AU197" s="289"/>
      <c r="AV197" s="289"/>
      <c r="AW197" s="289"/>
      <c r="AX197" s="289"/>
      <c r="AY197" s="289"/>
      <c r="AZ197" s="289"/>
      <c r="BA197" s="289"/>
      <c r="BB197" s="289"/>
      <c r="BC197" s="289"/>
      <c r="BD197" s="289"/>
      <c r="BE197" s="289"/>
      <c r="BF197" s="289"/>
      <c r="BG197" s="289"/>
      <c r="BH197" s="289"/>
      <c r="BI197" s="289"/>
      <c r="BJ197" s="289"/>
      <c r="BK197" s="289"/>
      <c r="BL197" s="289"/>
      <c r="BM197" s="289"/>
      <c r="BN197" s="289"/>
      <c r="BO197" s="289"/>
      <c r="BP197" s="289"/>
      <c r="BQ197" s="289"/>
      <c r="BR197" s="289"/>
      <c r="BS197" s="289"/>
      <c r="BT197" s="289"/>
      <c r="BU197" s="289"/>
      <c r="BV197" s="289"/>
      <c r="BW197" s="289"/>
      <c r="BX197" s="289"/>
      <c r="BY197" s="289"/>
      <c r="BZ197" s="289"/>
      <c r="CA197" s="289"/>
      <c r="CB197" s="289"/>
      <c r="CC197" s="289"/>
      <c r="CD197" s="289"/>
      <c r="CE197" s="289"/>
      <c r="CF197" s="289"/>
      <c r="CG197" s="289"/>
      <c r="CH197" s="289"/>
      <c r="CI197" s="289"/>
      <c r="CJ197" s="289"/>
      <c r="CK197" s="289"/>
      <c r="CL197" s="289"/>
      <c r="CM197" s="289"/>
      <c r="CN197" s="289"/>
      <c r="CO197" s="289"/>
      <c r="CP197" s="289"/>
      <c r="CQ197" s="289"/>
      <c r="CR197" s="289"/>
      <c r="CS197" s="289"/>
      <c r="CT197" s="289"/>
      <c r="CU197" s="289"/>
      <c r="CV197" s="289"/>
      <c r="CW197" s="289"/>
      <c r="CX197" s="289"/>
      <c r="CY197" s="289"/>
      <c r="CZ197" s="289"/>
      <c r="DA197" s="289"/>
      <c r="DB197" s="289"/>
      <c r="DC197" s="289"/>
      <c r="DD197" s="289"/>
      <c r="DE197" s="289"/>
      <c r="DF197" s="289"/>
      <c r="DG197" s="289"/>
      <c r="DH197" s="289"/>
      <c r="DI197" s="289"/>
      <c r="DJ197" s="289"/>
      <c r="DK197" s="289"/>
      <c r="DL197" s="289"/>
      <c r="DM197" s="289"/>
      <c r="DN197" s="289"/>
      <c r="DO197" s="289"/>
      <c r="DP197" s="289"/>
      <c r="DQ197" s="289"/>
      <c r="DR197" s="289"/>
      <c r="DS197" s="289"/>
      <c r="DT197" s="289"/>
      <c r="DU197" s="289"/>
      <c r="DV197" s="289"/>
      <c r="DW197" s="289"/>
      <c r="DX197" s="289"/>
      <c r="DY197" s="289"/>
      <c r="DZ197" s="289"/>
      <c r="EA197" s="289"/>
      <c r="EB197" s="289"/>
      <c r="EC197" s="289"/>
      <c r="ED197" s="289"/>
      <c r="EE197" s="289"/>
      <c r="EF197" s="289"/>
      <c r="EG197" s="289"/>
      <c r="EH197" s="289"/>
      <c r="EI197" s="289"/>
    </row>
    <row r="198" spans="1:139" x14ac:dyDescent="0.3">
      <c r="A198" s="289"/>
      <c r="B198" s="289"/>
      <c r="C198" s="467"/>
      <c r="D198" s="467"/>
      <c r="E198" s="467"/>
      <c r="F198" s="467"/>
      <c r="G198" s="467"/>
      <c r="H198" s="467"/>
      <c r="I198" s="467"/>
      <c r="J198" s="467"/>
      <c r="K198" s="467"/>
      <c r="L198" s="467"/>
      <c r="M198" s="467"/>
      <c r="N198" s="467"/>
      <c r="O198" s="467"/>
      <c r="P198" s="467"/>
      <c r="Q198" s="289"/>
      <c r="R198" s="289"/>
      <c r="S198" s="289"/>
      <c r="T198" s="289"/>
      <c r="U198" s="289"/>
      <c r="V198" s="289"/>
      <c r="W198" s="289"/>
      <c r="X198" s="289"/>
      <c r="Y198" s="289"/>
      <c r="Z198" s="289"/>
      <c r="AA198" s="289"/>
      <c r="AB198" s="289"/>
      <c r="AC198" s="289"/>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89"/>
      <c r="AY198" s="289"/>
      <c r="AZ198" s="289"/>
      <c r="BA198" s="289"/>
      <c r="BB198" s="289"/>
      <c r="BC198" s="289"/>
      <c r="BD198" s="289"/>
      <c r="BE198" s="289"/>
      <c r="BF198" s="289"/>
      <c r="BG198" s="289"/>
      <c r="BH198" s="289"/>
      <c r="BI198" s="289"/>
      <c r="BJ198" s="289"/>
      <c r="BK198" s="289"/>
      <c r="BL198" s="289"/>
      <c r="BM198" s="289"/>
      <c r="BN198" s="289"/>
      <c r="BO198" s="289"/>
      <c r="BP198" s="289"/>
      <c r="BQ198" s="289"/>
      <c r="BR198" s="289"/>
      <c r="BS198" s="289"/>
      <c r="BT198" s="289"/>
      <c r="BU198" s="289"/>
      <c r="BV198" s="289"/>
      <c r="BW198" s="289"/>
      <c r="BX198" s="289"/>
      <c r="BY198" s="289"/>
      <c r="BZ198" s="289"/>
      <c r="CA198" s="289"/>
      <c r="CB198" s="289"/>
      <c r="CC198" s="289"/>
      <c r="CD198" s="289"/>
      <c r="CE198" s="289"/>
      <c r="CF198" s="289"/>
      <c r="CG198" s="289"/>
      <c r="CH198" s="289"/>
      <c r="CI198" s="289"/>
      <c r="CJ198" s="289"/>
      <c r="CK198" s="289"/>
      <c r="CL198" s="289"/>
      <c r="CM198" s="289"/>
      <c r="CN198" s="289"/>
      <c r="CO198" s="289"/>
      <c r="CP198" s="289"/>
      <c r="CQ198" s="289"/>
      <c r="CR198" s="289"/>
      <c r="CS198" s="289"/>
      <c r="CT198" s="289"/>
      <c r="CU198" s="289"/>
      <c r="CV198" s="289"/>
      <c r="CW198" s="289"/>
      <c r="CX198" s="289"/>
      <c r="CY198" s="289"/>
      <c r="CZ198" s="289"/>
      <c r="DA198" s="289"/>
      <c r="DB198" s="289"/>
      <c r="DC198" s="289"/>
      <c r="DD198" s="289"/>
      <c r="DE198" s="289"/>
      <c r="DF198" s="289"/>
      <c r="DG198" s="289"/>
      <c r="DH198" s="289"/>
      <c r="DI198" s="289"/>
      <c r="DJ198" s="289"/>
      <c r="DK198" s="289"/>
      <c r="DL198" s="289"/>
      <c r="DM198" s="289"/>
      <c r="DN198" s="289"/>
      <c r="DO198" s="289"/>
      <c r="DP198" s="289"/>
      <c r="DQ198" s="289"/>
      <c r="DR198" s="289"/>
      <c r="DS198" s="289"/>
      <c r="DT198" s="289"/>
      <c r="DU198" s="289"/>
      <c r="DV198" s="289"/>
      <c r="DW198" s="289"/>
      <c r="DX198" s="289"/>
      <c r="DY198" s="289"/>
      <c r="DZ198" s="289"/>
      <c r="EA198" s="289"/>
      <c r="EB198" s="289"/>
      <c r="EC198" s="289"/>
      <c r="ED198" s="289"/>
      <c r="EE198" s="289"/>
      <c r="EF198" s="289"/>
      <c r="EG198" s="289"/>
      <c r="EH198" s="289"/>
      <c r="EI198" s="289"/>
    </row>
    <row r="199" spans="1:139" x14ac:dyDescent="0.3">
      <c r="A199" s="289"/>
      <c r="B199" s="289"/>
      <c r="C199" s="467"/>
      <c r="D199" s="467"/>
      <c r="E199" s="467"/>
      <c r="F199" s="467"/>
      <c r="G199" s="467"/>
      <c r="H199" s="467"/>
      <c r="I199" s="467"/>
      <c r="J199" s="467"/>
      <c r="K199" s="467"/>
      <c r="L199" s="467"/>
      <c r="M199" s="467"/>
      <c r="N199" s="467"/>
      <c r="O199" s="467"/>
      <c r="P199" s="467"/>
      <c r="Q199" s="289"/>
      <c r="R199" s="289"/>
      <c r="S199" s="289"/>
      <c r="T199" s="289"/>
      <c r="U199" s="289"/>
      <c r="V199" s="289"/>
      <c r="W199" s="289"/>
      <c r="X199" s="289"/>
      <c r="Y199" s="289"/>
      <c r="Z199" s="289"/>
      <c r="AA199" s="289"/>
      <c r="AB199" s="289"/>
      <c r="AC199" s="289"/>
      <c r="AD199" s="289"/>
      <c r="AE199" s="289"/>
      <c r="AF199" s="289"/>
      <c r="AG199" s="289"/>
      <c r="AH199" s="289"/>
      <c r="AI199" s="289"/>
      <c r="AJ199" s="289"/>
      <c r="AK199" s="289"/>
      <c r="AL199" s="289"/>
      <c r="AM199" s="289"/>
      <c r="AN199" s="289"/>
      <c r="AO199" s="289"/>
      <c r="AP199" s="289"/>
      <c r="AQ199" s="289"/>
      <c r="AR199" s="289"/>
      <c r="AS199" s="289"/>
      <c r="AT199" s="289"/>
      <c r="AU199" s="289"/>
      <c r="AV199" s="289"/>
      <c r="AW199" s="289"/>
      <c r="AX199" s="289"/>
      <c r="AY199" s="289"/>
      <c r="AZ199" s="289"/>
      <c r="BA199" s="289"/>
      <c r="BB199" s="289"/>
      <c r="BC199" s="289"/>
      <c r="BD199" s="289"/>
      <c r="BE199" s="289"/>
      <c r="BF199" s="289"/>
      <c r="BG199" s="289"/>
      <c r="BH199" s="289"/>
      <c r="BI199" s="289"/>
      <c r="BJ199" s="289"/>
      <c r="BK199" s="289"/>
      <c r="BL199" s="289"/>
      <c r="BM199" s="289"/>
      <c r="BN199" s="289"/>
      <c r="BO199" s="289"/>
      <c r="BP199" s="289"/>
      <c r="BQ199" s="289"/>
      <c r="BR199" s="289"/>
      <c r="BS199" s="289"/>
      <c r="BT199" s="289"/>
      <c r="BU199" s="289"/>
      <c r="BV199" s="289"/>
      <c r="BW199" s="289"/>
      <c r="BX199" s="289"/>
      <c r="BY199" s="289"/>
      <c r="BZ199" s="289"/>
      <c r="CA199" s="289"/>
      <c r="CB199" s="289"/>
      <c r="CC199" s="289"/>
      <c r="CD199" s="289"/>
      <c r="CE199" s="289"/>
      <c r="CF199" s="289"/>
      <c r="CG199" s="289"/>
      <c r="CH199" s="289"/>
      <c r="CI199" s="289"/>
      <c r="CJ199" s="289"/>
      <c r="CK199" s="289"/>
      <c r="CL199" s="289"/>
      <c r="CM199" s="289"/>
      <c r="CN199" s="289"/>
      <c r="CO199" s="289"/>
      <c r="CP199" s="289"/>
      <c r="CQ199" s="289"/>
      <c r="CR199" s="289"/>
      <c r="CS199" s="289"/>
      <c r="CT199" s="289"/>
      <c r="CU199" s="289"/>
      <c r="CV199" s="289"/>
      <c r="CW199" s="289"/>
      <c r="CX199" s="289"/>
      <c r="CY199" s="289"/>
      <c r="CZ199" s="289"/>
      <c r="DA199" s="289"/>
      <c r="DB199" s="289"/>
      <c r="DC199" s="289"/>
      <c r="DD199" s="289"/>
      <c r="DE199" s="289"/>
      <c r="DF199" s="289"/>
      <c r="DG199" s="289"/>
      <c r="DH199" s="289"/>
      <c r="DI199" s="289"/>
      <c r="DJ199" s="289"/>
      <c r="DK199" s="289"/>
      <c r="DL199" s="289"/>
      <c r="DM199" s="289"/>
      <c r="DN199" s="289"/>
      <c r="DO199" s="289"/>
      <c r="DP199" s="289"/>
      <c r="DQ199" s="289"/>
      <c r="DR199" s="289"/>
      <c r="DS199" s="289"/>
      <c r="DT199" s="289"/>
      <c r="DU199" s="289"/>
      <c r="DV199" s="289"/>
      <c r="DW199" s="289"/>
      <c r="DX199" s="289"/>
      <c r="DY199" s="289"/>
      <c r="DZ199" s="289"/>
      <c r="EA199" s="289"/>
      <c r="EB199" s="289"/>
      <c r="EC199" s="289"/>
      <c r="ED199" s="289"/>
      <c r="EE199" s="289"/>
      <c r="EF199" s="289"/>
      <c r="EG199" s="289"/>
      <c r="EH199" s="289"/>
      <c r="EI199" s="289"/>
    </row>
    <row r="200" spans="1:139" x14ac:dyDescent="0.3">
      <c r="A200" s="289"/>
      <c r="B200" s="289"/>
      <c r="C200" s="467"/>
      <c r="D200" s="467"/>
      <c r="E200" s="467"/>
      <c r="F200" s="467"/>
      <c r="G200" s="467"/>
      <c r="H200" s="467"/>
      <c r="I200" s="467"/>
      <c r="J200" s="467"/>
      <c r="K200" s="467"/>
      <c r="L200" s="467"/>
      <c r="M200" s="467"/>
      <c r="N200" s="467"/>
      <c r="O200" s="467"/>
      <c r="P200" s="467"/>
      <c r="Q200" s="289"/>
      <c r="R200" s="289"/>
      <c r="S200" s="289"/>
      <c r="T200" s="289"/>
      <c r="U200" s="289"/>
      <c r="V200" s="289"/>
      <c r="W200" s="289"/>
      <c r="X200" s="289"/>
      <c r="Y200" s="289"/>
      <c r="Z200" s="289"/>
      <c r="AA200" s="289"/>
      <c r="AB200" s="289"/>
      <c r="AC200" s="289"/>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89"/>
      <c r="AY200" s="289"/>
      <c r="AZ200" s="289"/>
      <c r="BA200" s="289"/>
      <c r="BB200" s="289"/>
      <c r="BC200" s="289"/>
      <c r="BD200" s="289"/>
      <c r="BE200" s="289"/>
      <c r="BF200" s="289"/>
      <c r="BG200" s="289"/>
      <c r="BH200" s="289"/>
      <c r="BI200" s="289"/>
      <c r="BJ200" s="289"/>
      <c r="BK200" s="289"/>
      <c r="BL200" s="289"/>
      <c r="BM200" s="289"/>
      <c r="BN200" s="289"/>
      <c r="BO200" s="289"/>
      <c r="BP200" s="289"/>
      <c r="BQ200" s="289"/>
      <c r="BR200" s="289"/>
      <c r="BS200" s="289"/>
      <c r="BT200" s="289"/>
      <c r="BU200" s="289"/>
      <c r="BV200" s="289"/>
      <c r="BW200" s="289"/>
      <c r="BX200" s="289"/>
      <c r="BY200" s="289"/>
      <c r="BZ200" s="289"/>
      <c r="CA200" s="289"/>
      <c r="CB200" s="289"/>
      <c r="CC200" s="289"/>
      <c r="CD200" s="289"/>
      <c r="CE200" s="289"/>
      <c r="CF200" s="289"/>
      <c r="CG200" s="289"/>
      <c r="CH200" s="289"/>
      <c r="CI200" s="289"/>
      <c r="CJ200" s="289"/>
      <c r="CK200" s="289"/>
      <c r="CL200" s="289"/>
      <c r="CM200" s="289"/>
      <c r="CN200" s="289"/>
      <c r="CO200" s="289"/>
      <c r="CP200" s="289"/>
      <c r="CQ200" s="289"/>
      <c r="CR200" s="289"/>
      <c r="CS200" s="289"/>
      <c r="CT200" s="289"/>
      <c r="CU200" s="289"/>
      <c r="CV200" s="289"/>
      <c r="CW200" s="289"/>
      <c r="CX200" s="289"/>
      <c r="CY200" s="289"/>
      <c r="CZ200" s="289"/>
      <c r="DA200" s="289"/>
      <c r="DB200" s="289"/>
      <c r="DC200" s="289"/>
      <c r="DD200" s="289"/>
      <c r="DE200" s="289"/>
      <c r="DF200" s="289"/>
      <c r="DG200" s="289"/>
      <c r="DH200" s="289"/>
      <c r="DI200" s="289"/>
      <c r="DJ200" s="289"/>
      <c r="DK200" s="289"/>
      <c r="DL200" s="289"/>
      <c r="DM200" s="289"/>
      <c r="DN200" s="289"/>
      <c r="DO200" s="289"/>
      <c r="DP200" s="289"/>
      <c r="DQ200" s="289"/>
      <c r="DR200" s="289"/>
      <c r="DS200" s="289"/>
      <c r="DT200" s="289"/>
      <c r="DU200" s="289"/>
      <c r="DV200" s="289"/>
      <c r="DW200" s="289"/>
      <c r="DX200" s="289"/>
      <c r="DY200" s="289"/>
      <c r="DZ200" s="289"/>
      <c r="EA200" s="289"/>
      <c r="EB200" s="289"/>
      <c r="EC200" s="289"/>
      <c r="ED200" s="289"/>
      <c r="EE200" s="289"/>
      <c r="EF200" s="289"/>
      <c r="EG200" s="289"/>
      <c r="EH200" s="289"/>
      <c r="EI200" s="289"/>
    </row>
    <row r="201" spans="1:139" x14ac:dyDescent="0.3">
      <c r="A201" s="289"/>
      <c r="B201" s="289"/>
      <c r="C201" s="467"/>
      <c r="D201" s="467"/>
      <c r="E201" s="467"/>
      <c r="F201" s="467"/>
      <c r="G201" s="467"/>
      <c r="H201" s="467"/>
      <c r="I201" s="467"/>
      <c r="J201" s="467"/>
      <c r="K201" s="467"/>
      <c r="L201" s="467"/>
      <c r="M201" s="467"/>
      <c r="N201" s="467"/>
      <c r="O201" s="467"/>
      <c r="P201" s="467"/>
      <c r="Q201" s="289"/>
      <c r="R201" s="289"/>
      <c r="S201" s="289"/>
      <c r="T201" s="289"/>
      <c r="U201" s="289"/>
      <c r="V201" s="289"/>
      <c r="W201" s="289"/>
      <c r="X201" s="289"/>
      <c r="Y201" s="289"/>
      <c r="Z201" s="289"/>
      <c r="AA201" s="289"/>
      <c r="AB201" s="289"/>
      <c r="AC201" s="289"/>
      <c r="AD201" s="289"/>
      <c r="AE201" s="289"/>
      <c r="AF201" s="289"/>
      <c r="AG201" s="289"/>
      <c r="AH201" s="289"/>
      <c r="AI201" s="289"/>
      <c r="AJ201" s="289"/>
      <c r="AK201" s="289"/>
      <c r="AL201" s="289"/>
      <c r="AM201" s="289"/>
      <c r="AN201" s="289"/>
      <c r="AO201" s="289"/>
      <c r="AP201" s="289"/>
      <c r="AQ201" s="289"/>
      <c r="AR201" s="289"/>
      <c r="AS201" s="289"/>
      <c r="AT201" s="289"/>
      <c r="AU201" s="289"/>
      <c r="AV201" s="289"/>
      <c r="AW201" s="289"/>
      <c r="AX201" s="289"/>
      <c r="AY201" s="289"/>
      <c r="AZ201" s="289"/>
      <c r="BA201" s="289"/>
      <c r="BB201" s="289"/>
      <c r="BC201" s="289"/>
      <c r="BD201" s="289"/>
      <c r="BE201" s="289"/>
      <c r="BF201" s="289"/>
      <c r="BG201" s="289"/>
      <c r="BH201" s="289"/>
      <c r="BI201" s="289"/>
      <c r="BJ201" s="289"/>
      <c r="BK201" s="289"/>
      <c r="BL201" s="289"/>
      <c r="BM201" s="289"/>
      <c r="BN201" s="289"/>
      <c r="BO201" s="289"/>
      <c r="BP201" s="289"/>
      <c r="BQ201" s="289"/>
      <c r="BR201" s="289"/>
      <c r="BS201" s="289"/>
      <c r="BT201" s="289"/>
      <c r="BU201" s="289"/>
      <c r="BV201" s="289"/>
      <c r="BW201" s="289"/>
      <c r="BX201" s="289"/>
      <c r="BY201" s="289"/>
      <c r="BZ201" s="289"/>
      <c r="CA201" s="289"/>
      <c r="CB201" s="289"/>
      <c r="CC201" s="289"/>
      <c r="CD201" s="289"/>
      <c r="CE201" s="289"/>
      <c r="CF201" s="289"/>
      <c r="CG201" s="289"/>
      <c r="CH201" s="289"/>
      <c r="CI201" s="289"/>
      <c r="CJ201" s="289"/>
      <c r="CK201" s="289"/>
      <c r="CL201" s="289"/>
      <c r="CM201" s="289"/>
      <c r="CN201" s="289"/>
      <c r="CO201" s="289"/>
      <c r="CP201" s="289"/>
      <c r="CQ201" s="289"/>
      <c r="CR201" s="289"/>
      <c r="CS201" s="289"/>
      <c r="CT201" s="289"/>
      <c r="CU201" s="289"/>
      <c r="CV201" s="289"/>
      <c r="CW201" s="289"/>
      <c r="CX201" s="289"/>
      <c r="CY201" s="289"/>
      <c r="CZ201" s="289"/>
      <c r="DA201" s="289"/>
      <c r="DB201" s="289"/>
      <c r="DC201" s="289"/>
      <c r="DD201" s="289"/>
      <c r="DE201" s="289"/>
      <c r="DF201" s="289"/>
      <c r="DG201" s="289"/>
      <c r="DH201" s="289"/>
      <c r="DI201" s="289"/>
      <c r="DJ201" s="289"/>
      <c r="DK201" s="289"/>
      <c r="DL201" s="289"/>
      <c r="DM201" s="289"/>
      <c r="DN201" s="289"/>
      <c r="DO201" s="289"/>
      <c r="DP201" s="289"/>
      <c r="DQ201" s="289"/>
      <c r="DR201" s="289"/>
      <c r="DS201" s="289"/>
      <c r="DT201" s="289"/>
      <c r="DU201" s="289"/>
      <c r="DV201" s="289"/>
      <c r="DW201" s="289"/>
      <c r="DX201" s="289"/>
      <c r="DY201" s="289"/>
      <c r="DZ201" s="289"/>
      <c r="EA201" s="289"/>
      <c r="EB201" s="289"/>
      <c r="EC201" s="289"/>
      <c r="ED201" s="289"/>
      <c r="EE201" s="289"/>
      <c r="EF201" s="289"/>
      <c r="EG201" s="289"/>
      <c r="EH201" s="289"/>
      <c r="EI201" s="289"/>
    </row>
    <row r="202" spans="1:139" x14ac:dyDescent="0.3">
      <c r="A202" s="289"/>
      <c r="B202" s="289"/>
      <c r="C202" s="467"/>
      <c r="D202" s="467"/>
      <c r="E202" s="467"/>
      <c r="F202" s="467"/>
      <c r="G202" s="467"/>
      <c r="H202" s="467"/>
      <c r="I202" s="467"/>
      <c r="J202" s="467"/>
      <c r="K202" s="467"/>
      <c r="L202" s="467"/>
      <c r="M202" s="467"/>
      <c r="N202" s="467"/>
      <c r="O202" s="467"/>
      <c r="P202" s="467"/>
      <c r="Q202" s="289"/>
      <c r="R202" s="289"/>
      <c r="S202" s="289"/>
      <c r="T202" s="289"/>
      <c r="U202" s="289"/>
      <c r="V202" s="289"/>
      <c r="W202" s="289"/>
      <c r="X202" s="289"/>
      <c r="Y202" s="289"/>
      <c r="Z202" s="289"/>
      <c r="AA202" s="289"/>
      <c r="AB202" s="289"/>
      <c r="AC202" s="289"/>
      <c r="AD202" s="289"/>
      <c r="AE202" s="289"/>
      <c r="AF202" s="289"/>
      <c r="AG202" s="289"/>
      <c r="AH202" s="289"/>
      <c r="AI202" s="289"/>
      <c r="AJ202" s="289"/>
      <c r="AK202" s="289"/>
      <c r="AL202" s="289"/>
      <c r="AM202" s="289"/>
      <c r="AN202" s="289"/>
      <c r="AO202" s="289"/>
      <c r="AP202" s="289"/>
      <c r="AQ202" s="289"/>
      <c r="AR202" s="289"/>
      <c r="AS202" s="289"/>
      <c r="AT202" s="289"/>
      <c r="AU202" s="289"/>
      <c r="AV202" s="289"/>
      <c r="AW202" s="289"/>
      <c r="AX202" s="289"/>
      <c r="AY202" s="289"/>
      <c r="AZ202" s="289"/>
      <c r="BA202" s="289"/>
      <c r="BB202" s="289"/>
      <c r="BC202" s="289"/>
      <c r="BD202" s="289"/>
      <c r="BE202" s="289"/>
      <c r="BF202" s="289"/>
      <c r="BG202" s="289"/>
      <c r="BH202" s="289"/>
      <c r="BI202" s="289"/>
      <c r="BJ202" s="289"/>
      <c r="BK202" s="289"/>
      <c r="BL202" s="289"/>
      <c r="BM202" s="289"/>
      <c r="BN202" s="289"/>
      <c r="BO202" s="289"/>
      <c r="BP202" s="289"/>
      <c r="BQ202" s="289"/>
      <c r="BR202" s="289"/>
      <c r="BS202" s="289"/>
      <c r="BT202" s="289"/>
      <c r="BU202" s="289"/>
      <c r="BV202" s="289"/>
      <c r="BW202" s="289"/>
      <c r="BX202" s="289"/>
      <c r="BY202" s="289"/>
      <c r="BZ202" s="289"/>
      <c r="CA202" s="289"/>
      <c r="CB202" s="289"/>
      <c r="CC202" s="289"/>
      <c r="CD202" s="289"/>
      <c r="CE202" s="289"/>
      <c r="CF202" s="289"/>
      <c r="CG202" s="289"/>
      <c r="CH202" s="289"/>
      <c r="CI202" s="289"/>
      <c r="CJ202" s="289"/>
      <c r="CK202" s="289"/>
      <c r="CL202" s="289"/>
      <c r="CM202" s="289"/>
      <c r="CN202" s="289"/>
      <c r="CO202" s="289"/>
      <c r="CP202" s="289"/>
      <c r="CQ202" s="289"/>
      <c r="CR202" s="289"/>
      <c r="CS202" s="289"/>
      <c r="CT202" s="289"/>
      <c r="CU202" s="289"/>
      <c r="CV202" s="289"/>
      <c r="CW202" s="289"/>
      <c r="CX202" s="289"/>
      <c r="CY202" s="289"/>
      <c r="CZ202" s="289"/>
      <c r="DA202" s="289"/>
      <c r="DB202" s="289"/>
      <c r="DC202" s="289"/>
      <c r="DD202" s="289"/>
      <c r="DE202" s="289"/>
      <c r="DF202" s="289"/>
      <c r="DG202" s="289"/>
      <c r="DH202" s="289"/>
      <c r="DI202" s="289"/>
      <c r="DJ202" s="289"/>
      <c r="DK202" s="289"/>
      <c r="DL202" s="289"/>
      <c r="DM202" s="289"/>
      <c r="DN202" s="289"/>
      <c r="DO202" s="289"/>
      <c r="DP202" s="289"/>
      <c r="DQ202" s="289"/>
      <c r="DR202" s="289"/>
      <c r="DS202" s="289"/>
      <c r="DT202" s="289"/>
      <c r="DU202" s="289"/>
      <c r="DV202" s="289"/>
      <c r="DW202" s="289"/>
      <c r="DX202" s="289"/>
      <c r="DY202" s="289"/>
      <c r="DZ202" s="289"/>
      <c r="EA202" s="289"/>
      <c r="EB202" s="289"/>
      <c r="EC202" s="289"/>
      <c r="ED202" s="289"/>
      <c r="EE202" s="289"/>
      <c r="EF202" s="289"/>
      <c r="EG202" s="289"/>
      <c r="EH202" s="289"/>
      <c r="EI202" s="289"/>
    </row>
    <row r="203" spans="1:139" x14ac:dyDescent="0.3">
      <c r="A203" s="289"/>
      <c r="B203" s="289"/>
      <c r="C203" s="467"/>
      <c r="D203" s="467"/>
      <c r="E203" s="467"/>
      <c r="F203" s="467"/>
      <c r="G203" s="467"/>
      <c r="H203" s="467"/>
      <c r="I203" s="467"/>
      <c r="J203" s="467"/>
      <c r="K203" s="467"/>
      <c r="L203" s="467"/>
      <c r="M203" s="467"/>
      <c r="N203" s="467"/>
      <c r="O203" s="467"/>
      <c r="P203" s="467"/>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c r="AL203" s="289"/>
      <c r="AM203" s="289"/>
      <c r="AN203" s="289"/>
      <c r="AO203" s="289"/>
      <c r="AP203" s="289"/>
      <c r="AQ203" s="289"/>
      <c r="AR203" s="289"/>
      <c r="AS203" s="289"/>
      <c r="AT203" s="289"/>
      <c r="AU203" s="289"/>
      <c r="AV203" s="289"/>
      <c r="AW203" s="289"/>
      <c r="AX203" s="289"/>
      <c r="AY203" s="289"/>
      <c r="AZ203" s="289"/>
      <c r="BA203" s="289"/>
      <c r="BB203" s="289"/>
      <c r="BC203" s="289"/>
      <c r="BD203" s="289"/>
      <c r="BE203" s="289"/>
      <c r="BF203" s="289"/>
      <c r="BG203" s="289"/>
      <c r="BH203" s="289"/>
      <c r="BI203" s="289"/>
      <c r="BJ203" s="289"/>
      <c r="BK203" s="289"/>
      <c r="BL203" s="289"/>
      <c r="BM203" s="289"/>
      <c r="BN203" s="289"/>
      <c r="BO203" s="289"/>
      <c r="BP203" s="289"/>
      <c r="BQ203" s="289"/>
      <c r="BR203" s="289"/>
      <c r="BS203" s="289"/>
      <c r="BT203" s="289"/>
      <c r="BU203" s="289"/>
      <c r="BV203" s="289"/>
      <c r="BW203" s="289"/>
      <c r="BX203" s="289"/>
      <c r="BY203" s="289"/>
      <c r="BZ203" s="289"/>
      <c r="CA203" s="289"/>
      <c r="CB203" s="289"/>
      <c r="CC203" s="289"/>
      <c r="CD203" s="289"/>
      <c r="CE203" s="289"/>
      <c r="CF203" s="289"/>
      <c r="CG203" s="289"/>
      <c r="CH203" s="289"/>
      <c r="CI203" s="289"/>
      <c r="CJ203" s="289"/>
      <c r="CK203" s="289"/>
      <c r="CL203" s="289"/>
      <c r="CM203" s="289"/>
      <c r="CN203" s="289"/>
      <c r="CO203" s="289"/>
      <c r="CP203" s="289"/>
      <c r="CQ203" s="289"/>
      <c r="CR203" s="289"/>
      <c r="CS203" s="289"/>
      <c r="CT203" s="289"/>
      <c r="CU203" s="289"/>
      <c r="CV203" s="289"/>
      <c r="CW203" s="289"/>
      <c r="CX203" s="289"/>
      <c r="CY203" s="289"/>
      <c r="CZ203" s="289"/>
      <c r="DA203" s="289"/>
      <c r="DB203" s="289"/>
      <c r="DC203" s="289"/>
      <c r="DD203" s="289"/>
      <c r="DE203" s="289"/>
      <c r="DF203" s="289"/>
      <c r="DG203" s="289"/>
      <c r="DH203" s="289"/>
      <c r="DI203" s="289"/>
      <c r="DJ203" s="289"/>
      <c r="DK203" s="289"/>
      <c r="DL203" s="289"/>
      <c r="DM203" s="289"/>
      <c r="DN203" s="289"/>
      <c r="DO203" s="289"/>
      <c r="DP203" s="289"/>
      <c r="DQ203" s="289"/>
      <c r="DR203" s="289"/>
      <c r="DS203" s="289"/>
      <c r="DT203" s="289"/>
      <c r="DU203" s="289"/>
      <c r="DV203" s="289"/>
      <c r="DW203" s="289"/>
      <c r="DX203" s="289"/>
      <c r="DY203" s="289"/>
      <c r="DZ203" s="289"/>
      <c r="EA203" s="289"/>
      <c r="EB203" s="289"/>
      <c r="EC203" s="289"/>
      <c r="ED203" s="289"/>
      <c r="EE203" s="289"/>
      <c r="EF203" s="289"/>
      <c r="EG203" s="289"/>
      <c r="EH203" s="289"/>
      <c r="EI203" s="289"/>
    </row>
    <row r="204" spans="1:139" x14ac:dyDescent="0.3">
      <c r="A204" s="289"/>
      <c r="B204" s="289"/>
      <c r="C204" s="467"/>
      <c r="D204" s="467"/>
      <c r="E204" s="467"/>
      <c r="F204" s="467"/>
      <c r="G204" s="467"/>
      <c r="H204" s="467"/>
      <c r="I204" s="467"/>
      <c r="J204" s="467"/>
      <c r="K204" s="467"/>
      <c r="L204" s="467"/>
      <c r="M204" s="467"/>
      <c r="N204" s="467"/>
      <c r="O204" s="467"/>
      <c r="P204" s="467"/>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c r="BB204" s="289"/>
      <c r="BC204" s="289"/>
      <c r="BD204" s="289"/>
      <c r="BE204" s="289"/>
      <c r="BF204" s="289"/>
      <c r="BG204" s="289"/>
      <c r="BH204" s="289"/>
      <c r="BI204" s="289"/>
      <c r="BJ204" s="289"/>
      <c r="BK204" s="289"/>
      <c r="BL204" s="289"/>
      <c r="BM204" s="289"/>
      <c r="BN204" s="289"/>
      <c r="BO204" s="289"/>
      <c r="BP204" s="289"/>
      <c r="BQ204" s="289"/>
      <c r="BR204" s="289"/>
      <c r="BS204" s="289"/>
      <c r="BT204" s="289"/>
      <c r="BU204" s="289"/>
      <c r="BV204" s="289"/>
      <c r="BW204" s="289"/>
      <c r="BX204" s="289"/>
      <c r="BY204" s="289"/>
      <c r="BZ204" s="289"/>
      <c r="CA204" s="289"/>
      <c r="CB204" s="289"/>
      <c r="CC204" s="289"/>
      <c r="CD204" s="289"/>
      <c r="CE204" s="289"/>
      <c r="CF204" s="289"/>
      <c r="CG204" s="289"/>
      <c r="CH204" s="289"/>
      <c r="CI204" s="289"/>
      <c r="CJ204" s="289"/>
      <c r="CK204" s="289"/>
      <c r="CL204" s="289"/>
      <c r="CM204" s="289"/>
      <c r="CN204" s="289"/>
      <c r="CO204" s="289"/>
      <c r="CP204" s="289"/>
      <c r="CQ204" s="289"/>
      <c r="CR204" s="289"/>
      <c r="CS204" s="289"/>
      <c r="CT204" s="289"/>
      <c r="CU204" s="289"/>
      <c r="CV204" s="289"/>
      <c r="CW204" s="289"/>
      <c r="CX204" s="289"/>
      <c r="CY204" s="289"/>
      <c r="CZ204" s="289"/>
      <c r="DA204" s="289"/>
      <c r="DB204" s="289"/>
      <c r="DC204" s="289"/>
      <c r="DD204" s="289"/>
      <c r="DE204" s="289"/>
      <c r="DF204" s="289"/>
      <c r="DG204" s="289"/>
      <c r="DH204" s="289"/>
      <c r="DI204" s="289"/>
      <c r="DJ204" s="289"/>
      <c r="DK204" s="289"/>
      <c r="DL204" s="289"/>
      <c r="DM204" s="289"/>
      <c r="DN204" s="289"/>
      <c r="DO204" s="289"/>
      <c r="DP204" s="289"/>
      <c r="DQ204" s="289"/>
      <c r="DR204" s="289"/>
      <c r="DS204" s="289"/>
      <c r="DT204" s="289"/>
      <c r="DU204" s="289"/>
      <c r="DV204" s="289"/>
      <c r="DW204" s="289"/>
      <c r="DX204" s="289"/>
      <c r="DY204" s="289"/>
      <c r="DZ204" s="289"/>
      <c r="EA204" s="289"/>
      <c r="EB204" s="289"/>
      <c r="EC204" s="289"/>
      <c r="ED204" s="289"/>
      <c r="EE204" s="289"/>
      <c r="EF204" s="289"/>
      <c r="EG204" s="289"/>
      <c r="EH204" s="289"/>
      <c r="EI204" s="289"/>
    </row>
    <row r="205" spans="1:139" x14ac:dyDescent="0.3">
      <c r="A205" s="289"/>
      <c r="B205" s="289"/>
      <c r="C205" s="467"/>
      <c r="D205" s="467"/>
      <c r="E205" s="467"/>
      <c r="F205" s="467"/>
      <c r="G205" s="467"/>
      <c r="H205" s="467"/>
      <c r="I205" s="467"/>
      <c r="J205" s="467"/>
      <c r="K205" s="467"/>
      <c r="L205" s="467"/>
      <c r="M205" s="467"/>
      <c r="N205" s="467"/>
      <c r="O205" s="467"/>
      <c r="P205" s="467"/>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289"/>
      <c r="BC205" s="289"/>
      <c r="BD205" s="289"/>
      <c r="BE205" s="289"/>
      <c r="BF205" s="289"/>
      <c r="BG205" s="289"/>
      <c r="BH205" s="289"/>
      <c r="BI205" s="289"/>
      <c r="BJ205" s="289"/>
      <c r="BK205" s="289"/>
      <c r="BL205" s="289"/>
      <c r="BM205" s="289"/>
      <c r="BN205" s="289"/>
      <c r="BO205" s="289"/>
      <c r="BP205" s="289"/>
      <c r="BQ205" s="289"/>
      <c r="BR205" s="289"/>
      <c r="BS205" s="289"/>
      <c r="BT205" s="289"/>
      <c r="BU205" s="289"/>
      <c r="BV205" s="289"/>
      <c r="BW205" s="289"/>
      <c r="BX205" s="289"/>
      <c r="BY205" s="289"/>
      <c r="BZ205" s="289"/>
      <c r="CA205" s="289"/>
      <c r="CB205" s="289"/>
      <c r="CC205" s="289"/>
      <c r="CD205" s="289"/>
      <c r="CE205" s="289"/>
      <c r="CF205" s="289"/>
      <c r="CG205" s="289"/>
      <c r="CH205" s="289"/>
      <c r="CI205" s="289"/>
      <c r="CJ205" s="289"/>
      <c r="CK205" s="289"/>
      <c r="CL205" s="289"/>
      <c r="CM205" s="289"/>
      <c r="CN205" s="289"/>
      <c r="CO205" s="289"/>
      <c r="CP205" s="289"/>
      <c r="CQ205" s="289"/>
      <c r="CR205" s="289"/>
      <c r="CS205" s="289"/>
      <c r="CT205" s="289"/>
      <c r="CU205" s="289"/>
      <c r="CV205" s="289"/>
      <c r="CW205" s="289"/>
      <c r="CX205" s="289"/>
      <c r="CY205" s="289"/>
      <c r="CZ205" s="289"/>
      <c r="DA205" s="289"/>
      <c r="DB205" s="289"/>
      <c r="DC205" s="289"/>
      <c r="DD205" s="289"/>
      <c r="DE205" s="289"/>
      <c r="DF205" s="289"/>
      <c r="DG205" s="289"/>
      <c r="DH205" s="289"/>
      <c r="DI205" s="289"/>
      <c r="DJ205" s="289"/>
      <c r="DK205" s="289"/>
      <c r="DL205" s="289"/>
      <c r="DM205" s="289"/>
      <c r="DN205" s="289"/>
      <c r="DO205" s="289"/>
      <c r="DP205" s="289"/>
      <c r="DQ205" s="289"/>
      <c r="DR205" s="289"/>
      <c r="DS205" s="289"/>
      <c r="DT205" s="289"/>
      <c r="DU205" s="289"/>
      <c r="DV205" s="289"/>
      <c r="DW205" s="289"/>
      <c r="DX205" s="289"/>
      <c r="DY205" s="289"/>
      <c r="DZ205" s="289"/>
      <c r="EA205" s="289"/>
      <c r="EB205" s="289"/>
      <c r="EC205" s="289"/>
      <c r="ED205" s="289"/>
      <c r="EE205" s="289"/>
      <c r="EF205" s="289"/>
      <c r="EG205" s="289"/>
      <c r="EH205" s="289"/>
      <c r="EI205" s="289"/>
    </row>
    <row r="206" spans="1:139" x14ac:dyDescent="0.3">
      <c r="A206" s="289"/>
      <c r="B206" s="289"/>
      <c r="C206" s="467"/>
      <c r="D206" s="467"/>
      <c r="E206" s="467"/>
      <c r="F206" s="467"/>
      <c r="G206" s="467"/>
      <c r="H206" s="467"/>
      <c r="I206" s="467"/>
      <c r="J206" s="467"/>
      <c r="K206" s="467"/>
      <c r="L206" s="467"/>
      <c r="M206" s="467"/>
      <c r="N206" s="467"/>
      <c r="O206" s="467"/>
      <c r="P206" s="467"/>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289"/>
      <c r="AY206" s="289"/>
      <c r="AZ206" s="289"/>
      <c r="BA206" s="289"/>
      <c r="BB206" s="289"/>
      <c r="BC206" s="289"/>
      <c r="BD206" s="289"/>
      <c r="BE206" s="289"/>
      <c r="BF206" s="289"/>
      <c r="BG206" s="289"/>
      <c r="BH206" s="289"/>
      <c r="BI206" s="289"/>
      <c r="BJ206" s="289"/>
      <c r="BK206" s="289"/>
      <c r="BL206" s="289"/>
      <c r="BM206" s="289"/>
      <c r="BN206" s="289"/>
      <c r="BO206" s="289"/>
      <c r="BP206" s="289"/>
      <c r="BQ206" s="289"/>
      <c r="BR206" s="289"/>
      <c r="BS206" s="289"/>
      <c r="BT206" s="289"/>
      <c r="BU206" s="289"/>
      <c r="BV206" s="289"/>
      <c r="BW206" s="289"/>
      <c r="BX206" s="289"/>
      <c r="BY206" s="289"/>
      <c r="BZ206" s="289"/>
      <c r="CA206" s="289"/>
      <c r="CB206" s="289"/>
      <c r="CC206" s="289"/>
      <c r="CD206" s="289"/>
      <c r="CE206" s="289"/>
      <c r="CF206" s="289"/>
      <c r="CG206" s="289"/>
      <c r="CH206" s="289"/>
      <c r="CI206" s="289"/>
      <c r="CJ206" s="289"/>
      <c r="CK206" s="289"/>
      <c r="CL206" s="289"/>
      <c r="CM206" s="289"/>
      <c r="CN206" s="289"/>
      <c r="CO206" s="289"/>
      <c r="CP206" s="289"/>
      <c r="CQ206" s="289"/>
      <c r="CR206" s="289"/>
      <c r="CS206" s="289"/>
      <c r="CT206" s="289"/>
      <c r="CU206" s="289"/>
      <c r="CV206" s="289"/>
      <c r="CW206" s="289"/>
      <c r="CX206" s="289"/>
      <c r="CY206" s="289"/>
      <c r="CZ206" s="289"/>
      <c r="DA206" s="289"/>
      <c r="DB206" s="289"/>
      <c r="DC206" s="289"/>
      <c r="DD206" s="289"/>
      <c r="DE206" s="289"/>
      <c r="DF206" s="289"/>
      <c r="DG206" s="289"/>
      <c r="DH206" s="289"/>
      <c r="DI206" s="289"/>
      <c r="DJ206" s="289"/>
      <c r="DK206" s="289"/>
      <c r="DL206" s="289"/>
      <c r="DM206" s="289"/>
      <c r="DN206" s="289"/>
      <c r="DO206" s="289"/>
      <c r="DP206" s="289"/>
      <c r="DQ206" s="289"/>
      <c r="DR206" s="289"/>
      <c r="DS206" s="289"/>
      <c r="DT206" s="289"/>
      <c r="DU206" s="289"/>
      <c r="DV206" s="289"/>
      <c r="DW206" s="289"/>
      <c r="DX206" s="289"/>
      <c r="DY206" s="289"/>
      <c r="DZ206" s="289"/>
      <c r="EA206" s="289"/>
      <c r="EB206" s="289"/>
      <c r="EC206" s="289"/>
      <c r="ED206" s="289"/>
      <c r="EE206" s="289"/>
      <c r="EF206" s="289"/>
      <c r="EG206" s="289"/>
      <c r="EH206" s="289"/>
      <c r="EI206" s="289"/>
    </row>
    <row r="207" spans="1:139" x14ac:dyDescent="0.3">
      <c r="A207" s="289"/>
      <c r="B207" s="289"/>
      <c r="C207" s="467"/>
      <c r="D207" s="467"/>
      <c r="E207" s="467"/>
      <c r="F207" s="467"/>
      <c r="G207" s="467"/>
      <c r="H207" s="467"/>
      <c r="I207" s="467"/>
      <c r="J207" s="467"/>
      <c r="K207" s="467"/>
      <c r="L207" s="467"/>
      <c r="M207" s="467"/>
      <c r="N207" s="467"/>
      <c r="O207" s="467"/>
      <c r="P207" s="467"/>
      <c r="Q207" s="289"/>
      <c r="R207" s="289"/>
      <c r="S207" s="289"/>
      <c r="T207" s="289"/>
      <c r="U207" s="289"/>
      <c r="V207" s="289"/>
      <c r="W207" s="289"/>
      <c r="X207" s="289"/>
      <c r="Y207" s="289"/>
      <c r="Z207" s="289"/>
      <c r="AA207" s="289"/>
      <c r="AB207" s="289"/>
      <c r="AC207" s="289"/>
      <c r="AD207" s="289"/>
      <c r="AE207" s="289"/>
      <c r="AF207" s="289"/>
      <c r="AG207" s="289"/>
      <c r="AH207" s="289"/>
      <c r="AI207" s="289"/>
      <c r="AJ207" s="289"/>
      <c r="AK207" s="289"/>
      <c r="AL207" s="289"/>
      <c r="AM207" s="289"/>
      <c r="AN207" s="289"/>
      <c r="AO207" s="289"/>
      <c r="AP207" s="289"/>
      <c r="AQ207" s="289"/>
      <c r="AR207" s="289"/>
      <c r="AS207" s="289"/>
      <c r="AT207" s="289"/>
      <c r="AU207" s="289"/>
      <c r="AV207" s="289"/>
      <c r="AW207" s="289"/>
      <c r="AX207" s="289"/>
      <c r="AY207" s="289"/>
      <c r="AZ207" s="289"/>
      <c r="BA207" s="289"/>
      <c r="BB207" s="289"/>
      <c r="BC207" s="289"/>
      <c r="BD207" s="289"/>
      <c r="BE207" s="289"/>
      <c r="BF207" s="289"/>
      <c r="BG207" s="289"/>
      <c r="BH207" s="289"/>
      <c r="BI207" s="289"/>
      <c r="BJ207" s="289"/>
      <c r="BK207" s="289"/>
      <c r="BL207" s="289"/>
      <c r="BM207" s="289"/>
      <c r="BN207" s="289"/>
      <c r="BO207" s="289"/>
      <c r="BP207" s="289"/>
      <c r="BQ207" s="289"/>
      <c r="BR207" s="289"/>
      <c r="BS207" s="289"/>
      <c r="BT207" s="289"/>
      <c r="BU207" s="289"/>
      <c r="BV207" s="289"/>
      <c r="BW207" s="289"/>
      <c r="BX207" s="289"/>
      <c r="BY207" s="289"/>
      <c r="BZ207" s="289"/>
      <c r="CA207" s="289"/>
      <c r="CB207" s="289"/>
      <c r="CC207" s="289"/>
      <c r="CD207" s="289"/>
      <c r="CE207" s="289"/>
      <c r="CF207" s="289"/>
      <c r="CG207" s="289"/>
      <c r="CH207" s="289"/>
      <c r="CI207" s="289"/>
      <c r="CJ207" s="289"/>
      <c r="CK207" s="289"/>
      <c r="CL207" s="289"/>
      <c r="CM207" s="289"/>
      <c r="CN207" s="289"/>
      <c r="CO207" s="289"/>
      <c r="CP207" s="289"/>
      <c r="CQ207" s="289"/>
      <c r="CR207" s="289"/>
      <c r="CS207" s="289"/>
      <c r="CT207" s="289"/>
      <c r="CU207" s="289"/>
      <c r="CV207" s="289"/>
      <c r="CW207" s="289"/>
      <c r="CX207" s="289"/>
      <c r="CY207" s="289"/>
      <c r="CZ207" s="289"/>
      <c r="DA207" s="289"/>
      <c r="DB207" s="289"/>
      <c r="DC207" s="289"/>
      <c r="DD207" s="289"/>
      <c r="DE207" s="289"/>
      <c r="DF207" s="289"/>
      <c r="DG207" s="289"/>
      <c r="DH207" s="289"/>
      <c r="DI207" s="289"/>
      <c r="DJ207" s="289"/>
      <c r="DK207" s="289"/>
      <c r="DL207" s="289"/>
      <c r="DM207" s="289"/>
      <c r="DN207" s="289"/>
      <c r="DO207" s="289"/>
      <c r="DP207" s="289"/>
      <c r="DQ207" s="289"/>
      <c r="DR207" s="289"/>
      <c r="DS207" s="289"/>
      <c r="DT207" s="289"/>
      <c r="DU207" s="289"/>
      <c r="DV207" s="289"/>
      <c r="DW207" s="289"/>
      <c r="DX207" s="289"/>
      <c r="DY207" s="289"/>
      <c r="DZ207" s="289"/>
      <c r="EA207" s="289"/>
      <c r="EB207" s="289"/>
      <c r="EC207" s="289"/>
      <c r="ED207" s="289"/>
      <c r="EE207" s="289"/>
      <c r="EF207" s="289"/>
      <c r="EG207" s="289"/>
      <c r="EH207" s="289"/>
      <c r="EI207" s="289"/>
    </row>
    <row r="208" spans="1:139" x14ac:dyDescent="0.3">
      <c r="A208" s="289"/>
      <c r="B208" s="289"/>
      <c r="C208" s="467"/>
      <c r="D208" s="467"/>
      <c r="E208" s="467"/>
      <c r="F208" s="467"/>
      <c r="G208" s="467"/>
      <c r="H208" s="467"/>
      <c r="I208" s="467"/>
      <c r="J208" s="467"/>
      <c r="K208" s="467"/>
      <c r="L208" s="467"/>
      <c r="M208" s="467"/>
      <c r="N208" s="467"/>
      <c r="O208" s="467"/>
      <c r="P208" s="467"/>
      <c r="Q208" s="289"/>
      <c r="R208" s="289"/>
      <c r="S208" s="289"/>
      <c r="T208" s="289"/>
      <c r="U208" s="289"/>
      <c r="V208" s="289"/>
      <c r="W208" s="289"/>
      <c r="X208" s="289"/>
      <c r="Y208" s="289"/>
      <c r="Z208" s="289"/>
      <c r="AA208" s="289"/>
      <c r="AB208" s="289"/>
      <c r="AC208" s="289"/>
      <c r="AD208" s="289"/>
      <c r="AE208" s="289"/>
      <c r="AF208" s="289"/>
      <c r="AG208" s="289"/>
      <c r="AH208" s="289"/>
      <c r="AI208" s="289"/>
      <c r="AJ208" s="289"/>
      <c r="AK208" s="289"/>
      <c r="AL208" s="289"/>
      <c r="AM208" s="289"/>
      <c r="AN208" s="289"/>
      <c r="AO208" s="289"/>
      <c r="AP208" s="289"/>
      <c r="AQ208" s="289"/>
      <c r="AR208" s="289"/>
      <c r="AS208" s="289"/>
      <c r="AT208" s="289"/>
      <c r="AU208" s="289"/>
      <c r="AV208" s="289"/>
      <c r="AW208" s="289"/>
      <c r="AX208" s="289"/>
      <c r="AY208" s="289"/>
      <c r="AZ208" s="289"/>
      <c r="BA208" s="289"/>
      <c r="BB208" s="289"/>
      <c r="BC208" s="289"/>
      <c r="BD208" s="289"/>
      <c r="BE208" s="289"/>
      <c r="BF208" s="289"/>
      <c r="BG208" s="289"/>
      <c r="BH208" s="289"/>
      <c r="BI208" s="289"/>
      <c r="BJ208" s="289"/>
      <c r="BK208" s="289"/>
      <c r="BL208" s="289"/>
      <c r="BM208" s="289"/>
      <c r="BN208" s="289"/>
      <c r="BO208" s="289"/>
      <c r="BP208" s="289"/>
      <c r="BQ208" s="289"/>
      <c r="BR208" s="289"/>
      <c r="BS208" s="289"/>
      <c r="BT208" s="289"/>
      <c r="BU208" s="289"/>
      <c r="BV208" s="289"/>
      <c r="BW208" s="289"/>
      <c r="BX208" s="289"/>
      <c r="BY208" s="289"/>
      <c r="BZ208" s="289"/>
      <c r="CA208" s="289"/>
      <c r="CB208" s="289"/>
      <c r="CC208" s="289"/>
      <c r="CD208" s="289"/>
      <c r="CE208" s="289"/>
      <c r="CF208" s="289"/>
      <c r="CG208" s="289"/>
      <c r="CH208" s="289"/>
      <c r="CI208" s="289"/>
      <c r="CJ208" s="289"/>
      <c r="CK208" s="289"/>
      <c r="CL208" s="289"/>
      <c r="CM208" s="289"/>
      <c r="CN208" s="289"/>
      <c r="CO208" s="289"/>
      <c r="CP208" s="289"/>
      <c r="CQ208" s="289"/>
      <c r="CR208" s="289"/>
      <c r="CS208" s="289"/>
      <c r="CT208" s="289"/>
      <c r="CU208" s="289"/>
      <c r="CV208" s="289"/>
      <c r="CW208" s="289"/>
      <c r="CX208" s="289"/>
      <c r="CY208" s="289"/>
      <c r="CZ208" s="289"/>
      <c r="DA208" s="289"/>
      <c r="DB208" s="289"/>
      <c r="DC208" s="289"/>
      <c r="DD208" s="289"/>
      <c r="DE208" s="289"/>
      <c r="DF208" s="289"/>
      <c r="DG208" s="289"/>
      <c r="DH208" s="289"/>
      <c r="DI208" s="289"/>
      <c r="DJ208" s="289"/>
      <c r="DK208" s="289"/>
      <c r="DL208" s="289"/>
      <c r="DM208" s="289"/>
      <c r="DN208" s="289"/>
      <c r="DO208" s="289"/>
      <c r="DP208" s="289"/>
      <c r="DQ208" s="289"/>
      <c r="DR208" s="289"/>
      <c r="DS208" s="289"/>
      <c r="DT208" s="289"/>
      <c r="DU208" s="289"/>
      <c r="DV208" s="289"/>
      <c r="DW208" s="289"/>
      <c r="DX208" s="289"/>
      <c r="DY208" s="289"/>
      <c r="DZ208" s="289"/>
      <c r="EA208" s="289"/>
      <c r="EB208" s="289"/>
      <c r="EC208" s="289"/>
      <c r="ED208" s="289"/>
      <c r="EE208" s="289"/>
      <c r="EF208" s="289"/>
      <c r="EG208" s="289"/>
      <c r="EH208" s="289"/>
      <c r="EI208" s="289"/>
    </row>
    <row r="209" spans="1:139" x14ac:dyDescent="0.3">
      <c r="A209" s="289"/>
      <c r="B209" s="289"/>
      <c r="C209" s="467"/>
      <c r="D209" s="467"/>
      <c r="E209" s="467"/>
      <c r="F209" s="467"/>
      <c r="G209" s="467"/>
      <c r="H209" s="467"/>
      <c r="I209" s="467"/>
      <c r="J209" s="467"/>
      <c r="K209" s="467"/>
      <c r="L209" s="467"/>
      <c r="M209" s="467"/>
      <c r="N209" s="467"/>
      <c r="O209" s="467"/>
      <c r="P209" s="467"/>
      <c r="Q209" s="289"/>
      <c r="R209" s="289"/>
      <c r="S209" s="289"/>
      <c r="T209" s="289"/>
      <c r="U209" s="289"/>
      <c r="V209" s="289"/>
      <c r="W209" s="289"/>
      <c r="X209" s="289"/>
      <c r="Y209" s="289"/>
      <c r="Z209" s="289"/>
      <c r="AA209" s="289"/>
      <c r="AB209" s="289"/>
      <c r="AC209" s="289"/>
      <c r="AD209" s="289"/>
      <c r="AE209" s="289"/>
      <c r="AF209" s="289"/>
      <c r="AG209" s="289"/>
      <c r="AH209" s="289"/>
      <c r="AI209" s="289"/>
      <c r="AJ209" s="289"/>
      <c r="AK209" s="289"/>
      <c r="AL209" s="289"/>
      <c r="AM209" s="289"/>
      <c r="AN209" s="289"/>
      <c r="AO209" s="289"/>
      <c r="AP209" s="289"/>
      <c r="AQ209" s="289"/>
      <c r="AR209" s="289"/>
      <c r="AS209" s="289"/>
      <c r="AT209" s="289"/>
      <c r="AU209" s="289"/>
      <c r="AV209" s="289"/>
      <c r="AW209" s="289"/>
      <c r="AX209" s="289"/>
      <c r="AY209" s="289"/>
      <c r="AZ209" s="289"/>
      <c r="BA209" s="289"/>
      <c r="BB209" s="289"/>
      <c r="BC209" s="289"/>
      <c r="BD209" s="289"/>
      <c r="BE209" s="289"/>
      <c r="BF209" s="289"/>
      <c r="BG209" s="289"/>
      <c r="BH209" s="289"/>
      <c r="BI209" s="289"/>
      <c r="BJ209" s="289"/>
      <c r="BK209" s="289"/>
      <c r="BL209" s="289"/>
      <c r="BM209" s="289"/>
      <c r="BN209" s="289"/>
      <c r="BO209" s="289"/>
      <c r="BP209" s="289"/>
      <c r="BQ209" s="289"/>
      <c r="BR209" s="289"/>
      <c r="BS209" s="289"/>
      <c r="BT209" s="289"/>
      <c r="BU209" s="289"/>
      <c r="BV209" s="289"/>
      <c r="BW209" s="289"/>
      <c r="BX209" s="289"/>
      <c r="BY209" s="289"/>
      <c r="BZ209" s="289"/>
      <c r="CA209" s="289"/>
      <c r="CB209" s="289"/>
      <c r="CC209" s="289"/>
      <c r="CD209" s="289"/>
      <c r="CE209" s="289"/>
      <c r="CF209" s="289"/>
      <c r="CG209" s="289"/>
      <c r="CH209" s="289"/>
      <c r="CI209" s="289"/>
      <c r="CJ209" s="289"/>
      <c r="CK209" s="289"/>
      <c r="CL209" s="289"/>
      <c r="CM209" s="289"/>
      <c r="CN209" s="289"/>
      <c r="CO209" s="289"/>
      <c r="CP209" s="289"/>
      <c r="CQ209" s="289"/>
      <c r="CR209" s="289"/>
      <c r="CS209" s="289"/>
      <c r="CT209" s="289"/>
      <c r="CU209" s="289"/>
      <c r="CV209" s="289"/>
      <c r="CW209" s="289"/>
      <c r="CX209" s="289"/>
      <c r="CY209" s="289"/>
      <c r="CZ209" s="289"/>
      <c r="DA209" s="289"/>
      <c r="DB209" s="289"/>
      <c r="DC209" s="289"/>
      <c r="DD209" s="289"/>
      <c r="DE209" s="289"/>
      <c r="DF209" s="289"/>
      <c r="DG209" s="289"/>
      <c r="DH209" s="289"/>
      <c r="DI209" s="289"/>
      <c r="DJ209" s="289"/>
      <c r="DK209" s="289"/>
      <c r="DL209" s="289"/>
      <c r="DM209" s="289"/>
      <c r="DN209" s="289"/>
      <c r="DO209" s="289"/>
      <c r="DP209" s="289"/>
      <c r="DQ209" s="289"/>
      <c r="DR209" s="289"/>
      <c r="DS209" s="289"/>
      <c r="DT209" s="289"/>
      <c r="DU209" s="289"/>
      <c r="DV209" s="289"/>
      <c r="DW209" s="289"/>
      <c r="DX209" s="289"/>
      <c r="DY209" s="289"/>
      <c r="DZ209" s="289"/>
      <c r="EA209" s="289"/>
      <c r="EB209" s="289"/>
      <c r="EC209" s="289"/>
      <c r="ED209" s="289"/>
      <c r="EE209" s="289"/>
      <c r="EF209" s="289"/>
      <c r="EG209" s="289"/>
      <c r="EH209" s="289"/>
      <c r="EI209" s="289"/>
    </row>
    <row r="210" spans="1:139" x14ac:dyDescent="0.3">
      <c r="A210" s="289"/>
      <c r="B210" s="289"/>
      <c r="C210" s="467"/>
      <c r="D210" s="467"/>
      <c r="E210" s="467"/>
      <c r="F210" s="467"/>
      <c r="G210" s="467"/>
      <c r="H210" s="467"/>
      <c r="I210" s="467"/>
      <c r="J210" s="467"/>
      <c r="K210" s="467"/>
      <c r="L210" s="467"/>
      <c r="M210" s="467"/>
      <c r="N210" s="467"/>
      <c r="O210" s="467"/>
      <c r="P210" s="467"/>
      <c r="Q210" s="289"/>
      <c r="R210" s="289"/>
      <c r="S210" s="289"/>
      <c r="T210" s="289"/>
      <c r="U210" s="289"/>
      <c r="V210" s="289"/>
      <c r="W210" s="289"/>
      <c r="X210" s="289"/>
      <c r="Y210" s="289"/>
      <c r="Z210" s="289"/>
      <c r="AA210" s="289"/>
      <c r="AB210" s="289"/>
      <c r="AC210" s="289"/>
      <c r="AD210" s="289"/>
      <c r="AE210" s="289"/>
      <c r="AF210" s="289"/>
      <c r="AG210" s="289"/>
      <c r="AH210" s="289"/>
      <c r="AI210" s="289"/>
      <c r="AJ210" s="289"/>
      <c r="AK210" s="289"/>
      <c r="AL210" s="289"/>
      <c r="AM210" s="289"/>
      <c r="AN210" s="289"/>
      <c r="AO210" s="289"/>
      <c r="AP210" s="289"/>
      <c r="AQ210" s="289"/>
      <c r="AR210" s="289"/>
      <c r="AS210" s="289"/>
      <c r="AT210" s="289"/>
      <c r="AU210" s="289"/>
      <c r="AV210" s="289"/>
      <c r="AW210" s="289"/>
      <c r="AX210" s="289"/>
      <c r="AY210" s="289"/>
      <c r="AZ210" s="289"/>
      <c r="BA210" s="289"/>
      <c r="BB210" s="289"/>
      <c r="BC210" s="289"/>
      <c r="BD210" s="289"/>
      <c r="BE210" s="289"/>
      <c r="BF210" s="289"/>
      <c r="BG210" s="289"/>
      <c r="BH210" s="289"/>
      <c r="BI210" s="289"/>
      <c r="BJ210" s="289"/>
      <c r="BK210" s="289"/>
      <c r="BL210" s="289"/>
      <c r="BM210" s="289"/>
      <c r="BN210" s="289"/>
      <c r="BO210" s="289"/>
      <c r="BP210" s="289"/>
      <c r="BQ210" s="289"/>
      <c r="BR210" s="289"/>
      <c r="BS210" s="289"/>
      <c r="BT210" s="289"/>
      <c r="BU210" s="289"/>
      <c r="BV210" s="289"/>
      <c r="BW210" s="289"/>
      <c r="BX210" s="289"/>
      <c r="BY210" s="289"/>
      <c r="BZ210" s="289"/>
      <c r="CA210" s="289"/>
      <c r="CB210" s="289"/>
      <c r="CC210" s="289"/>
      <c r="CD210" s="289"/>
      <c r="CE210" s="289"/>
      <c r="CF210" s="289"/>
      <c r="CG210" s="289"/>
      <c r="CH210" s="289"/>
      <c r="CI210" s="289"/>
      <c r="CJ210" s="289"/>
      <c r="CK210" s="289"/>
      <c r="CL210" s="289"/>
      <c r="CM210" s="289"/>
      <c r="CN210" s="289"/>
      <c r="CO210" s="289"/>
      <c r="CP210" s="289"/>
      <c r="CQ210" s="289"/>
      <c r="CR210" s="289"/>
      <c r="CS210" s="289"/>
      <c r="CT210" s="289"/>
      <c r="CU210" s="289"/>
      <c r="CV210" s="289"/>
      <c r="CW210" s="289"/>
      <c r="CX210" s="289"/>
      <c r="CY210" s="289"/>
      <c r="CZ210" s="289"/>
      <c r="DA210" s="289"/>
      <c r="DB210" s="289"/>
      <c r="DC210" s="289"/>
      <c r="DD210" s="289"/>
      <c r="DE210" s="289"/>
      <c r="DF210" s="289"/>
      <c r="DG210" s="289"/>
      <c r="DH210" s="289"/>
      <c r="DI210" s="289"/>
      <c r="DJ210" s="289"/>
      <c r="DK210" s="289"/>
      <c r="DL210" s="289"/>
      <c r="DM210" s="289"/>
      <c r="DN210" s="289"/>
      <c r="DO210" s="289"/>
      <c r="DP210" s="289"/>
      <c r="DQ210" s="289"/>
      <c r="DR210" s="289"/>
      <c r="DS210" s="289"/>
      <c r="DT210" s="289"/>
      <c r="DU210" s="289"/>
      <c r="DV210" s="289"/>
      <c r="DW210" s="289"/>
      <c r="DX210" s="289"/>
      <c r="DY210" s="289"/>
      <c r="DZ210" s="289"/>
      <c r="EA210" s="289"/>
      <c r="EB210" s="289"/>
      <c r="EC210" s="289"/>
      <c r="ED210" s="289"/>
      <c r="EE210" s="289"/>
      <c r="EF210" s="289"/>
      <c r="EG210" s="289"/>
      <c r="EH210" s="289"/>
      <c r="EI210" s="289"/>
    </row>
    <row r="211" spans="1:139" x14ac:dyDescent="0.3">
      <c r="A211" s="289"/>
      <c r="B211" s="289"/>
      <c r="C211" s="467"/>
      <c r="D211" s="467"/>
      <c r="E211" s="467"/>
      <c r="F211" s="467"/>
      <c r="G211" s="467"/>
      <c r="H211" s="467"/>
      <c r="I211" s="467"/>
      <c r="J211" s="467"/>
      <c r="K211" s="467"/>
      <c r="L211" s="467"/>
      <c r="M211" s="467"/>
      <c r="N211" s="467"/>
      <c r="O211" s="467"/>
      <c r="P211" s="467"/>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89"/>
      <c r="AO211" s="289"/>
      <c r="AP211" s="289"/>
      <c r="AQ211" s="289"/>
      <c r="AR211" s="289"/>
      <c r="AS211" s="289"/>
      <c r="AT211" s="289"/>
      <c r="AU211" s="289"/>
      <c r="AV211" s="289"/>
      <c r="AW211" s="289"/>
      <c r="AX211" s="289"/>
      <c r="AY211" s="289"/>
      <c r="AZ211" s="289"/>
      <c r="BA211" s="289"/>
      <c r="BB211" s="289"/>
      <c r="BC211" s="289"/>
      <c r="BD211" s="289"/>
      <c r="BE211" s="289"/>
      <c r="BF211" s="289"/>
      <c r="BG211" s="289"/>
      <c r="BH211" s="289"/>
      <c r="BI211" s="289"/>
      <c r="BJ211" s="289"/>
      <c r="BK211" s="289"/>
      <c r="BL211" s="289"/>
      <c r="BM211" s="289"/>
      <c r="BN211" s="289"/>
      <c r="BO211" s="289"/>
      <c r="BP211" s="289"/>
      <c r="BQ211" s="289"/>
      <c r="BR211" s="289"/>
      <c r="BS211" s="289"/>
      <c r="BT211" s="289"/>
      <c r="BU211" s="289"/>
      <c r="BV211" s="289"/>
      <c r="BW211" s="289"/>
      <c r="BX211" s="289"/>
      <c r="BY211" s="289"/>
      <c r="BZ211" s="289"/>
      <c r="CA211" s="289"/>
      <c r="CB211" s="289"/>
      <c r="CC211" s="289"/>
      <c r="CD211" s="289"/>
      <c r="CE211" s="289"/>
      <c r="CF211" s="289"/>
      <c r="CG211" s="289"/>
      <c r="CH211" s="289"/>
      <c r="CI211" s="289"/>
      <c r="CJ211" s="289"/>
      <c r="CK211" s="289"/>
      <c r="CL211" s="289"/>
      <c r="CM211" s="289"/>
      <c r="CN211" s="289"/>
      <c r="CO211" s="289"/>
      <c r="CP211" s="289"/>
      <c r="CQ211" s="289"/>
      <c r="CR211" s="289"/>
      <c r="CS211" s="289"/>
      <c r="CT211" s="289"/>
      <c r="CU211" s="289"/>
      <c r="CV211" s="289"/>
      <c r="CW211" s="289"/>
      <c r="CX211" s="289"/>
      <c r="CY211" s="289"/>
      <c r="CZ211" s="289"/>
      <c r="DA211" s="289"/>
      <c r="DB211" s="289"/>
      <c r="DC211" s="289"/>
      <c r="DD211" s="289"/>
      <c r="DE211" s="289"/>
      <c r="DF211" s="289"/>
      <c r="DG211" s="289"/>
      <c r="DH211" s="289"/>
      <c r="DI211" s="289"/>
      <c r="DJ211" s="289"/>
      <c r="DK211" s="289"/>
      <c r="DL211" s="289"/>
      <c r="DM211" s="289"/>
      <c r="DN211" s="289"/>
      <c r="DO211" s="289"/>
      <c r="DP211" s="289"/>
      <c r="DQ211" s="289"/>
      <c r="DR211" s="289"/>
      <c r="DS211" s="289"/>
      <c r="DT211" s="289"/>
      <c r="DU211" s="289"/>
      <c r="DV211" s="289"/>
      <c r="DW211" s="289"/>
      <c r="DX211" s="289"/>
      <c r="DY211" s="289"/>
      <c r="DZ211" s="289"/>
      <c r="EA211" s="289"/>
      <c r="EB211" s="289"/>
      <c r="EC211" s="289"/>
      <c r="ED211" s="289"/>
      <c r="EE211" s="289"/>
      <c r="EF211" s="289"/>
      <c r="EG211" s="289"/>
      <c r="EH211" s="289"/>
      <c r="EI211" s="289"/>
    </row>
    <row r="212" spans="1:139" x14ac:dyDescent="0.3">
      <c r="A212" s="289"/>
      <c r="B212" s="289"/>
      <c r="C212" s="467"/>
      <c r="D212" s="467"/>
      <c r="E212" s="467"/>
      <c r="F212" s="467"/>
      <c r="G212" s="467"/>
      <c r="H212" s="467"/>
      <c r="I212" s="467"/>
      <c r="J212" s="467"/>
      <c r="K212" s="467"/>
      <c r="L212" s="467"/>
      <c r="M212" s="467"/>
      <c r="N212" s="467"/>
      <c r="O212" s="467"/>
      <c r="P212" s="467"/>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c r="BA212" s="289"/>
      <c r="BB212" s="289"/>
      <c r="BC212" s="289"/>
      <c r="BD212" s="289"/>
      <c r="BE212" s="289"/>
      <c r="BF212" s="289"/>
      <c r="BG212" s="289"/>
      <c r="BH212" s="289"/>
      <c r="BI212" s="289"/>
      <c r="BJ212" s="289"/>
      <c r="BK212" s="289"/>
      <c r="BL212" s="289"/>
      <c r="BM212" s="289"/>
      <c r="BN212" s="289"/>
      <c r="BO212" s="289"/>
      <c r="BP212" s="289"/>
      <c r="BQ212" s="289"/>
      <c r="BR212" s="289"/>
      <c r="BS212" s="289"/>
      <c r="BT212" s="289"/>
      <c r="BU212" s="289"/>
      <c r="BV212" s="289"/>
      <c r="BW212" s="289"/>
      <c r="BX212" s="289"/>
      <c r="BY212" s="289"/>
      <c r="BZ212" s="289"/>
      <c r="CA212" s="289"/>
      <c r="CB212" s="289"/>
      <c r="CC212" s="289"/>
      <c r="CD212" s="289"/>
      <c r="CE212" s="289"/>
      <c r="CF212" s="289"/>
      <c r="CG212" s="289"/>
      <c r="CH212" s="289"/>
      <c r="CI212" s="289"/>
      <c r="CJ212" s="289"/>
      <c r="CK212" s="289"/>
      <c r="CL212" s="289"/>
      <c r="CM212" s="289"/>
      <c r="CN212" s="289"/>
      <c r="CO212" s="289"/>
      <c r="CP212" s="289"/>
      <c r="CQ212" s="289"/>
      <c r="CR212" s="289"/>
      <c r="CS212" s="289"/>
      <c r="CT212" s="289"/>
      <c r="CU212" s="289"/>
      <c r="CV212" s="289"/>
      <c r="CW212" s="289"/>
      <c r="CX212" s="289"/>
      <c r="CY212" s="289"/>
      <c r="CZ212" s="289"/>
      <c r="DA212" s="289"/>
      <c r="DB212" s="289"/>
      <c r="DC212" s="289"/>
      <c r="DD212" s="289"/>
      <c r="DE212" s="289"/>
      <c r="DF212" s="289"/>
      <c r="DG212" s="289"/>
      <c r="DH212" s="289"/>
      <c r="DI212" s="289"/>
      <c r="DJ212" s="289"/>
      <c r="DK212" s="289"/>
      <c r="DL212" s="289"/>
      <c r="DM212" s="289"/>
      <c r="DN212" s="289"/>
      <c r="DO212" s="289"/>
      <c r="DP212" s="289"/>
      <c r="DQ212" s="289"/>
      <c r="DR212" s="289"/>
      <c r="DS212" s="289"/>
      <c r="DT212" s="289"/>
      <c r="DU212" s="289"/>
      <c r="DV212" s="289"/>
      <c r="DW212" s="289"/>
      <c r="DX212" s="289"/>
      <c r="DY212" s="289"/>
      <c r="DZ212" s="289"/>
      <c r="EA212" s="289"/>
      <c r="EB212" s="289"/>
      <c r="EC212" s="289"/>
      <c r="ED212" s="289"/>
      <c r="EE212" s="289"/>
      <c r="EF212" s="289"/>
      <c r="EG212" s="289"/>
      <c r="EH212" s="289"/>
      <c r="EI212" s="289"/>
    </row>
    <row r="213" spans="1:139" x14ac:dyDescent="0.3">
      <c r="A213" s="289"/>
      <c r="B213" s="289"/>
      <c r="C213" s="467"/>
      <c r="D213" s="467"/>
      <c r="E213" s="467"/>
      <c r="F213" s="467"/>
      <c r="G213" s="467"/>
      <c r="H213" s="467"/>
      <c r="I213" s="467"/>
      <c r="J213" s="467"/>
      <c r="K213" s="467"/>
      <c r="L213" s="467"/>
      <c r="M213" s="467"/>
      <c r="N213" s="467"/>
      <c r="O213" s="467"/>
      <c r="P213" s="467"/>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89"/>
      <c r="AY213" s="289"/>
      <c r="AZ213" s="289"/>
      <c r="BA213" s="289"/>
      <c r="BB213" s="289"/>
      <c r="BC213" s="289"/>
      <c r="BD213" s="289"/>
      <c r="BE213" s="289"/>
      <c r="BF213" s="289"/>
      <c r="BG213" s="289"/>
      <c r="BH213" s="289"/>
      <c r="BI213" s="289"/>
      <c r="BJ213" s="289"/>
      <c r="BK213" s="289"/>
      <c r="BL213" s="289"/>
      <c r="BM213" s="289"/>
      <c r="BN213" s="289"/>
      <c r="BO213" s="289"/>
      <c r="BP213" s="289"/>
      <c r="BQ213" s="289"/>
      <c r="BR213" s="289"/>
      <c r="BS213" s="289"/>
      <c r="BT213" s="289"/>
      <c r="BU213" s="289"/>
      <c r="BV213" s="289"/>
      <c r="BW213" s="289"/>
      <c r="BX213" s="289"/>
      <c r="BY213" s="289"/>
      <c r="BZ213" s="289"/>
      <c r="CA213" s="289"/>
      <c r="CB213" s="289"/>
      <c r="CC213" s="289"/>
      <c r="CD213" s="289"/>
      <c r="CE213" s="289"/>
      <c r="CF213" s="289"/>
      <c r="CG213" s="289"/>
      <c r="CH213" s="289"/>
      <c r="CI213" s="289"/>
      <c r="CJ213" s="289"/>
      <c r="CK213" s="289"/>
      <c r="CL213" s="289"/>
      <c r="CM213" s="289"/>
      <c r="CN213" s="289"/>
      <c r="CO213" s="289"/>
      <c r="CP213" s="289"/>
      <c r="CQ213" s="289"/>
      <c r="CR213" s="289"/>
      <c r="CS213" s="289"/>
      <c r="CT213" s="289"/>
      <c r="CU213" s="289"/>
      <c r="CV213" s="289"/>
      <c r="CW213" s="289"/>
      <c r="CX213" s="289"/>
      <c r="CY213" s="289"/>
      <c r="CZ213" s="289"/>
      <c r="DA213" s="289"/>
      <c r="DB213" s="289"/>
      <c r="DC213" s="289"/>
      <c r="DD213" s="289"/>
      <c r="DE213" s="289"/>
      <c r="DF213" s="289"/>
      <c r="DG213" s="289"/>
      <c r="DH213" s="289"/>
      <c r="DI213" s="289"/>
      <c r="DJ213" s="289"/>
      <c r="DK213" s="289"/>
      <c r="DL213" s="289"/>
      <c r="DM213" s="289"/>
      <c r="DN213" s="289"/>
      <c r="DO213" s="289"/>
      <c r="DP213" s="289"/>
      <c r="DQ213" s="289"/>
      <c r="DR213" s="289"/>
      <c r="DS213" s="289"/>
      <c r="DT213" s="289"/>
      <c r="DU213" s="289"/>
      <c r="DV213" s="289"/>
      <c r="DW213" s="289"/>
      <c r="DX213" s="289"/>
      <c r="DY213" s="289"/>
      <c r="DZ213" s="289"/>
      <c r="EA213" s="289"/>
      <c r="EB213" s="289"/>
      <c r="EC213" s="289"/>
      <c r="ED213" s="289"/>
      <c r="EE213" s="289"/>
      <c r="EF213" s="289"/>
      <c r="EG213" s="289"/>
      <c r="EH213" s="289"/>
      <c r="EI213" s="289"/>
    </row>
    <row r="214" spans="1:139" x14ac:dyDescent="0.3">
      <c r="A214" s="289"/>
      <c r="B214" s="289"/>
      <c r="C214" s="467"/>
      <c r="D214" s="467"/>
      <c r="E214" s="467"/>
      <c r="F214" s="467"/>
      <c r="G214" s="467"/>
      <c r="H214" s="467"/>
      <c r="I214" s="467"/>
      <c r="J214" s="467"/>
      <c r="K214" s="467"/>
      <c r="L214" s="467"/>
      <c r="M214" s="467"/>
      <c r="N214" s="467"/>
      <c r="O214" s="467"/>
      <c r="P214" s="467"/>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89"/>
      <c r="AY214" s="289"/>
      <c r="AZ214" s="289"/>
      <c r="BA214" s="289"/>
      <c r="BB214" s="289"/>
      <c r="BC214" s="289"/>
      <c r="BD214" s="289"/>
      <c r="BE214" s="289"/>
      <c r="BF214" s="289"/>
      <c r="BG214" s="289"/>
      <c r="BH214" s="289"/>
      <c r="BI214" s="289"/>
      <c r="BJ214" s="289"/>
      <c r="BK214" s="289"/>
      <c r="BL214" s="289"/>
      <c r="BM214" s="289"/>
      <c r="BN214" s="289"/>
      <c r="BO214" s="289"/>
      <c r="BP214" s="289"/>
      <c r="BQ214" s="289"/>
      <c r="BR214" s="289"/>
      <c r="BS214" s="289"/>
      <c r="BT214" s="289"/>
      <c r="BU214" s="289"/>
      <c r="BV214" s="289"/>
      <c r="BW214" s="289"/>
      <c r="BX214" s="289"/>
      <c r="BY214" s="289"/>
      <c r="BZ214" s="289"/>
      <c r="CA214" s="289"/>
      <c r="CB214" s="289"/>
      <c r="CC214" s="289"/>
      <c r="CD214" s="289"/>
      <c r="CE214" s="289"/>
      <c r="CF214" s="289"/>
      <c r="CG214" s="289"/>
      <c r="CH214" s="289"/>
      <c r="CI214" s="289"/>
      <c r="CJ214" s="289"/>
      <c r="CK214" s="289"/>
      <c r="CL214" s="289"/>
      <c r="CM214" s="289"/>
      <c r="CN214" s="289"/>
      <c r="CO214" s="289"/>
      <c r="CP214" s="289"/>
      <c r="CQ214" s="289"/>
      <c r="CR214" s="289"/>
      <c r="CS214" s="289"/>
      <c r="CT214" s="289"/>
      <c r="CU214" s="289"/>
      <c r="CV214" s="289"/>
      <c r="CW214" s="289"/>
      <c r="CX214" s="289"/>
      <c r="CY214" s="289"/>
      <c r="CZ214" s="289"/>
      <c r="DA214" s="289"/>
      <c r="DB214" s="289"/>
      <c r="DC214" s="289"/>
      <c r="DD214" s="289"/>
      <c r="DE214" s="289"/>
      <c r="DF214" s="289"/>
      <c r="DG214" s="289"/>
      <c r="DH214" s="289"/>
      <c r="DI214" s="289"/>
      <c r="DJ214" s="289"/>
      <c r="DK214" s="289"/>
      <c r="DL214" s="289"/>
      <c r="DM214" s="289"/>
      <c r="DN214" s="289"/>
      <c r="DO214" s="289"/>
      <c r="DP214" s="289"/>
      <c r="DQ214" s="289"/>
      <c r="DR214" s="289"/>
      <c r="DS214" s="289"/>
      <c r="DT214" s="289"/>
      <c r="DU214" s="289"/>
      <c r="DV214" s="289"/>
      <c r="DW214" s="289"/>
      <c r="DX214" s="289"/>
      <c r="DY214" s="289"/>
      <c r="DZ214" s="289"/>
      <c r="EA214" s="289"/>
      <c r="EB214" s="289"/>
      <c r="EC214" s="289"/>
      <c r="ED214" s="289"/>
      <c r="EE214" s="289"/>
      <c r="EF214" s="289"/>
      <c r="EG214" s="289"/>
      <c r="EH214" s="289"/>
      <c r="EI214" s="289"/>
    </row>
    <row r="215" spans="1:139" x14ac:dyDescent="0.3">
      <c r="A215" s="289"/>
      <c r="B215" s="289"/>
      <c r="C215" s="467"/>
      <c r="D215" s="467"/>
      <c r="E215" s="467"/>
      <c r="F215" s="467"/>
      <c r="G215" s="467"/>
      <c r="H215" s="467"/>
      <c r="I215" s="467"/>
      <c r="J215" s="467"/>
      <c r="K215" s="467"/>
      <c r="L215" s="467"/>
      <c r="M215" s="467"/>
      <c r="N215" s="467"/>
      <c r="O215" s="467"/>
      <c r="P215" s="467"/>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89"/>
      <c r="AY215" s="289"/>
      <c r="AZ215" s="289"/>
      <c r="BA215" s="289"/>
      <c r="BB215" s="289"/>
      <c r="BC215" s="289"/>
      <c r="BD215" s="289"/>
      <c r="BE215" s="289"/>
      <c r="BF215" s="289"/>
      <c r="BG215" s="289"/>
      <c r="BH215" s="289"/>
      <c r="BI215" s="289"/>
      <c r="BJ215" s="289"/>
      <c r="BK215" s="289"/>
      <c r="BL215" s="289"/>
      <c r="BM215" s="289"/>
      <c r="BN215" s="289"/>
      <c r="BO215" s="289"/>
      <c r="BP215" s="289"/>
      <c r="BQ215" s="289"/>
      <c r="BR215" s="289"/>
      <c r="BS215" s="289"/>
      <c r="BT215" s="289"/>
      <c r="BU215" s="289"/>
      <c r="BV215" s="289"/>
      <c r="BW215" s="289"/>
      <c r="BX215" s="289"/>
      <c r="BY215" s="289"/>
      <c r="BZ215" s="289"/>
      <c r="CA215" s="289"/>
      <c r="CB215" s="289"/>
      <c r="CC215" s="289"/>
      <c r="CD215" s="289"/>
      <c r="CE215" s="289"/>
      <c r="CF215" s="289"/>
      <c r="CG215" s="289"/>
      <c r="CH215" s="289"/>
      <c r="CI215" s="289"/>
      <c r="CJ215" s="289"/>
      <c r="CK215" s="289"/>
      <c r="CL215" s="289"/>
      <c r="CM215" s="289"/>
      <c r="CN215" s="289"/>
      <c r="CO215" s="289"/>
      <c r="CP215" s="289"/>
      <c r="CQ215" s="289"/>
      <c r="CR215" s="289"/>
      <c r="CS215" s="289"/>
      <c r="CT215" s="289"/>
      <c r="CU215" s="289"/>
      <c r="CV215" s="289"/>
      <c r="CW215" s="289"/>
      <c r="CX215" s="289"/>
      <c r="CY215" s="289"/>
      <c r="CZ215" s="289"/>
      <c r="DA215" s="289"/>
      <c r="DB215" s="289"/>
      <c r="DC215" s="289"/>
      <c r="DD215" s="289"/>
      <c r="DE215" s="289"/>
      <c r="DF215" s="289"/>
      <c r="DG215" s="289"/>
      <c r="DH215" s="289"/>
      <c r="DI215" s="289"/>
      <c r="DJ215" s="289"/>
      <c r="DK215" s="289"/>
      <c r="DL215" s="289"/>
      <c r="DM215" s="289"/>
      <c r="DN215" s="289"/>
      <c r="DO215" s="289"/>
      <c r="DP215" s="289"/>
      <c r="DQ215" s="289"/>
      <c r="DR215" s="289"/>
      <c r="DS215" s="289"/>
      <c r="DT215" s="289"/>
      <c r="DU215" s="289"/>
      <c r="DV215" s="289"/>
      <c r="DW215" s="289"/>
      <c r="DX215" s="289"/>
      <c r="DY215" s="289"/>
      <c r="DZ215" s="289"/>
      <c r="EA215" s="289"/>
      <c r="EB215" s="289"/>
      <c r="EC215" s="289"/>
      <c r="ED215" s="289"/>
      <c r="EE215" s="289"/>
      <c r="EF215" s="289"/>
      <c r="EG215" s="289"/>
      <c r="EH215" s="289"/>
      <c r="EI215" s="289"/>
    </row>
    <row r="216" spans="1:139" x14ac:dyDescent="0.3">
      <c r="A216" s="289"/>
      <c r="B216" s="289"/>
      <c r="C216" s="467"/>
      <c r="D216" s="467"/>
      <c r="E216" s="467"/>
      <c r="F216" s="467"/>
      <c r="G216" s="467"/>
      <c r="H216" s="467"/>
      <c r="I216" s="467"/>
      <c r="J216" s="467"/>
      <c r="K216" s="467"/>
      <c r="L216" s="467"/>
      <c r="M216" s="467"/>
      <c r="N216" s="467"/>
      <c r="O216" s="467"/>
      <c r="P216" s="467"/>
      <c r="Q216" s="289"/>
      <c r="R216" s="289"/>
      <c r="S216" s="289"/>
      <c r="T216" s="289"/>
      <c r="U216" s="289"/>
      <c r="V216" s="289"/>
      <c r="W216" s="289"/>
      <c r="X216" s="289"/>
      <c r="Y216" s="289"/>
      <c r="Z216" s="289"/>
      <c r="AA216" s="289"/>
      <c r="AB216" s="289"/>
      <c r="AC216" s="289"/>
      <c r="AD216" s="289"/>
      <c r="AE216" s="289"/>
      <c r="AF216" s="289"/>
      <c r="AG216" s="289"/>
      <c r="AH216" s="289"/>
      <c r="AI216" s="289"/>
      <c r="AJ216" s="289"/>
      <c r="AK216" s="289"/>
      <c r="AL216" s="289"/>
      <c r="AM216" s="289"/>
      <c r="AN216" s="289"/>
      <c r="AO216" s="289"/>
      <c r="AP216" s="289"/>
      <c r="AQ216" s="289"/>
      <c r="AR216" s="289"/>
      <c r="AS216" s="289"/>
      <c r="AT216" s="289"/>
      <c r="AU216" s="289"/>
      <c r="AV216" s="289"/>
      <c r="AW216" s="289"/>
      <c r="AX216" s="289"/>
      <c r="AY216" s="289"/>
      <c r="AZ216" s="289"/>
      <c r="BA216" s="289"/>
      <c r="BB216" s="289"/>
      <c r="BC216" s="289"/>
      <c r="BD216" s="289"/>
      <c r="BE216" s="289"/>
      <c r="BF216" s="289"/>
      <c r="BG216" s="289"/>
      <c r="BH216" s="289"/>
      <c r="BI216" s="289"/>
      <c r="BJ216" s="289"/>
      <c r="BK216" s="289"/>
      <c r="BL216" s="289"/>
      <c r="BM216" s="289"/>
      <c r="BN216" s="289"/>
      <c r="BO216" s="289"/>
      <c r="BP216" s="289"/>
      <c r="BQ216" s="289"/>
      <c r="BR216" s="289"/>
      <c r="BS216" s="289"/>
      <c r="BT216" s="289"/>
      <c r="BU216" s="289"/>
      <c r="BV216" s="289"/>
      <c r="BW216" s="289"/>
      <c r="BX216" s="289"/>
      <c r="BY216" s="289"/>
      <c r="BZ216" s="289"/>
      <c r="CA216" s="289"/>
      <c r="CB216" s="289"/>
      <c r="CC216" s="289"/>
      <c r="CD216" s="289"/>
      <c r="CE216" s="289"/>
      <c r="CF216" s="289"/>
      <c r="CG216" s="289"/>
      <c r="CH216" s="289"/>
      <c r="CI216" s="289"/>
      <c r="CJ216" s="289"/>
      <c r="CK216" s="289"/>
      <c r="CL216" s="289"/>
      <c r="CM216" s="289"/>
      <c r="CN216" s="289"/>
      <c r="CO216" s="289"/>
      <c r="CP216" s="289"/>
      <c r="CQ216" s="289"/>
      <c r="CR216" s="289"/>
      <c r="CS216" s="289"/>
      <c r="CT216" s="289"/>
      <c r="CU216" s="289"/>
      <c r="CV216" s="289"/>
      <c r="CW216" s="289"/>
      <c r="CX216" s="289"/>
      <c r="CY216" s="289"/>
      <c r="CZ216" s="289"/>
      <c r="DA216" s="289"/>
      <c r="DB216" s="289"/>
      <c r="DC216" s="289"/>
      <c r="DD216" s="289"/>
      <c r="DE216" s="289"/>
      <c r="DF216" s="289"/>
      <c r="DG216" s="289"/>
      <c r="DH216" s="289"/>
      <c r="DI216" s="289"/>
      <c r="DJ216" s="289"/>
      <c r="DK216" s="289"/>
      <c r="DL216" s="289"/>
      <c r="DM216" s="289"/>
      <c r="DN216" s="289"/>
      <c r="DO216" s="289"/>
      <c r="DP216" s="289"/>
      <c r="DQ216" s="289"/>
      <c r="DR216" s="289"/>
      <c r="DS216" s="289"/>
      <c r="DT216" s="289"/>
      <c r="DU216" s="289"/>
      <c r="DV216" s="289"/>
      <c r="DW216" s="289"/>
      <c r="DX216" s="289"/>
      <c r="DY216" s="289"/>
      <c r="DZ216" s="289"/>
      <c r="EA216" s="289"/>
      <c r="EB216" s="289"/>
      <c r="EC216" s="289"/>
      <c r="ED216" s="289"/>
      <c r="EE216" s="289"/>
      <c r="EF216" s="289"/>
      <c r="EG216" s="289"/>
      <c r="EH216" s="289"/>
      <c r="EI216" s="289"/>
    </row>
    <row r="217" spans="1:139" x14ac:dyDescent="0.3">
      <c r="A217" s="289"/>
      <c r="B217" s="289"/>
      <c r="C217" s="467"/>
      <c r="D217" s="467"/>
      <c r="E217" s="467"/>
      <c r="F217" s="467"/>
      <c r="G217" s="467"/>
      <c r="H217" s="467"/>
      <c r="I217" s="467"/>
      <c r="J217" s="467"/>
      <c r="K217" s="467"/>
      <c r="L217" s="467"/>
      <c r="M217" s="467"/>
      <c r="N217" s="467"/>
      <c r="O217" s="467"/>
      <c r="P217" s="467"/>
      <c r="Q217" s="289"/>
      <c r="R217" s="289"/>
      <c r="S217" s="289"/>
      <c r="T217" s="289"/>
      <c r="U217" s="289"/>
      <c r="V217" s="289"/>
      <c r="W217" s="289"/>
      <c r="X217" s="289"/>
      <c r="Y217" s="289"/>
      <c r="Z217" s="289"/>
      <c r="AA217" s="289"/>
      <c r="AB217" s="289"/>
      <c r="AC217" s="289"/>
      <c r="AD217" s="289"/>
      <c r="AE217" s="289"/>
      <c r="AF217" s="289"/>
      <c r="AG217" s="289"/>
      <c r="AH217" s="289"/>
      <c r="AI217" s="289"/>
      <c r="AJ217" s="289"/>
      <c r="AK217" s="289"/>
      <c r="AL217" s="289"/>
      <c r="AM217" s="289"/>
      <c r="AN217" s="289"/>
      <c r="AO217" s="289"/>
      <c r="AP217" s="289"/>
      <c r="AQ217" s="289"/>
      <c r="AR217" s="289"/>
      <c r="AS217" s="289"/>
      <c r="AT217" s="289"/>
      <c r="AU217" s="289"/>
      <c r="AV217" s="289"/>
      <c r="AW217" s="289"/>
      <c r="AX217" s="289"/>
      <c r="AY217" s="289"/>
      <c r="AZ217" s="289"/>
      <c r="BA217" s="289"/>
      <c r="BB217" s="289"/>
      <c r="BC217" s="289"/>
      <c r="BD217" s="289"/>
      <c r="BE217" s="289"/>
      <c r="BF217" s="289"/>
      <c r="BG217" s="289"/>
      <c r="BH217" s="289"/>
      <c r="BI217" s="289"/>
      <c r="BJ217" s="289"/>
      <c r="BK217" s="289"/>
      <c r="BL217" s="289"/>
      <c r="BM217" s="289"/>
      <c r="BN217" s="289"/>
      <c r="BO217" s="289"/>
      <c r="BP217" s="289"/>
      <c r="BQ217" s="289"/>
      <c r="BR217" s="289"/>
      <c r="BS217" s="289"/>
      <c r="BT217" s="289"/>
      <c r="BU217" s="289"/>
      <c r="BV217" s="289"/>
      <c r="BW217" s="289"/>
      <c r="BX217" s="289"/>
      <c r="BY217" s="289"/>
      <c r="BZ217" s="289"/>
      <c r="CA217" s="289"/>
      <c r="CB217" s="289"/>
      <c r="CC217" s="289"/>
      <c r="CD217" s="289"/>
      <c r="CE217" s="289"/>
      <c r="CF217" s="289"/>
      <c r="CG217" s="289"/>
      <c r="CH217" s="289"/>
      <c r="CI217" s="289"/>
      <c r="CJ217" s="289"/>
      <c r="CK217" s="289"/>
      <c r="CL217" s="289"/>
      <c r="CM217" s="289"/>
      <c r="CN217" s="289"/>
      <c r="CO217" s="289"/>
      <c r="CP217" s="289"/>
      <c r="CQ217" s="289"/>
      <c r="CR217" s="289"/>
      <c r="CS217" s="289"/>
      <c r="CT217" s="289"/>
      <c r="CU217" s="289"/>
      <c r="CV217" s="289"/>
      <c r="CW217" s="289"/>
      <c r="CX217" s="289"/>
      <c r="CY217" s="289"/>
      <c r="CZ217" s="289"/>
      <c r="DA217" s="289"/>
      <c r="DB217" s="289"/>
      <c r="DC217" s="289"/>
      <c r="DD217" s="289"/>
      <c r="DE217" s="289"/>
      <c r="DF217" s="289"/>
      <c r="DG217" s="289"/>
      <c r="DH217" s="289"/>
      <c r="DI217" s="289"/>
      <c r="DJ217" s="289"/>
      <c r="DK217" s="289"/>
      <c r="DL217" s="289"/>
      <c r="DM217" s="289"/>
      <c r="DN217" s="289"/>
      <c r="DO217" s="289"/>
      <c r="DP217" s="289"/>
      <c r="DQ217" s="289"/>
      <c r="DR217" s="289"/>
      <c r="DS217" s="289"/>
      <c r="DT217" s="289"/>
      <c r="DU217" s="289"/>
      <c r="DV217" s="289"/>
      <c r="DW217" s="289"/>
      <c r="DX217" s="289"/>
      <c r="DY217" s="289"/>
      <c r="DZ217" s="289"/>
      <c r="EA217" s="289"/>
      <c r="EB217" s="289"/>
      <c r="EC217" s="289"/>
      <c r="ED217" s="289"/>
      <c r="EE217" s="289"/>
      <c r="EF217" s="289"/>
      <c r="EG217" s="289"/>
      <c r="EH217" s="289"/>
      <c r="EI217" s="289"/>
    </row>
    <row r="218" spans="1:139" x14ac:dyDescent="0.3">
      <c r="A218" s="289"/>
      <c r="B218" s="289"/>
      <c r="C218" s="467"/>
      <c r="D218" s="467"/>
      <c r="E218" s="467"/>
      <c r="F218" s="467"/>
      <c r="G218" s="467"/>
      <c r="H218" s="467"/>
      <c r="I218" s="467"/>
      <c r="J218" s="467"/>
      <c r="K218" s="467"/>
      <c r="L218" s="467"/>
      <c r="M218" s="467"/>
      <c r="N218" s="467"/>
      <c r="O218" s="467"/>
      <c r="P218" s="467"/>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89"/>
      <c r="AS218" s="289"/>
      <c r="AT218" s="289"/>
      <c r="AU218" s="289"/>
      <c r="AV218" s="289"/>
      <c r="AW218" s="289"/>
      <c r="AX218" s="289"/>
      <c r="AY218" s="289"/>
      <c r="AZ218" s="289"/>
      <c r="BA218" s="289"/>
      <c r="BB218" s="289"/>
      <c r="BC218" s="289"/>
      <c r="BD218" s="289"/>
      <c r="BE218" s="289"/>
      <c r="BF218" s="289"/>
      <c r="BG218" s="289"/>
      <c r="BH218" s="289"/>
      <c r="BI218" s="289"/>
      <c r="BJ218" s="289"/>
      <c r="BK218" s="289"/>
      <c r="BL218" s="289"/>
      <c r="BM218" s="289"/>
      <c r="BN218" s="289"/>
      <c r="BO218" s="289"/>
      <c r="BP218" s="289"/>
      <c r="BQ218" s="289"/>
      <c r="BR218" s="289"/>
      <c r="BS218" s="289"/>
      <c r="BT218" s="289"/>
      <c r="BU218" s="289"/>
      <c r="BV218" s="289"/>
      <c r="BW218" s="289"/>
      <c r="BX218" s="289"/>
      <c r="BY218" s="289"/>
      <c r="BZ218" s="289"/>
      <c r="CA218" s="289"/>
      <c r="CB218" s="289"/>
      <c r="CC218" s="289"/>
      <c r="CD218" s="289"/>
      <c r="CE218" s="289"/>
      <c r="CF218" s="289"/>
      <c r="CG218" s="289"/>
      <c r="CH218" s="289"/>
      <c r="CI218" s="289"/>
      <c r="CJ218" s="289"/>
      <c r="CK218" s="289"/>
      <c r="CL218" s="289"/>
      <c r="CM218" s="289"/>
      <c r="CN218" s="289"/>
      <c r="CO218" s="289"/>
      <c r="CP218" s="289"/>
      <c r="CQ218" s="289"/>
      <c r="CR218" s="289"/>
      <c r="CS218" s="289"/>
      <c r="CT218" s="289"/>
      <c r="CU218" s="289"/>
      <c r="CV218" s="289"/>
      <c r="CW218" s="289"/>
      <c r="CX218" s="289"/>
      <c r="CY218" s="289"/>
      <c r="CZ218" s="289"/>
      <c r="DA218" s="289"/>
      <c r="DB218" s="289"/>
      <c r="DC218" s="289"/>
      <c r="DD218" s="289"/>
      <c r="DE218" s="289"/>
      <c r="DF218" s="289"/>
      <c r="DG218" s="289"/>
      <c r="DH218" s="289"/>
      <c r="DI218" s="289"/>
      <c r="DJ218" s="289"/>
      <c r="DK218" s="289"/>
      <c r="DL218" s="289"/>
      <c r="DM218" s="289"/>
      <c r="DN218" s="289"/>
      <c r="DO218" s="289"/>
      <c r="DP218" s="289"/>
      <c r="DQ218" s="289"/>
      <c r="DR218" s="289"/>
      <c r="DS218" s="289"/>
      <c r="DT218" s="289"/>
      <c r="DU218" s="289"/>
      <c r="DV218" s="289"/>
      <c r="DW218" s="289"/>
      <c r="DX218" s="289"/>
      <c r="DY218" s="289"/>
      <c r="DZ218" s="289"/>
      <c r="EA218" s="289"/>
      <c r="EB218" s="289"/>
      <c r="EC218" s="289"/>
      <c r="ED218" s="289"/>
      <c r="EE218" s="289"/>
      <c r="EF218" s="289"/>
      <c r="EG218" s="289"/>
      <c r="EH218" s="289"/>
      <c r="EI218" s="289"/>
    </row>
    <row r="219" spans="1:139" x14ac:dyDescent="0.3">
      <c r="A219" s="289"/>
      <c r="B219" s="289"/>
      <c r="C219" s="467"/>
      <c r="D219" s="467"/>
      <c r="E219" s="467"/>
      <c r="F219" s="467"/>
      <c r="G219" s="467"/>
      <c r="H219" s="467"/>
      <c r="I219" s="467"/>
      <c r="J219" s="467"/>
      <c r="K219" s="467"/>
      <c r="L219" s="467"/>
      <c r="M219" s="467"/>
      <c r="N219" s="467"/>
      <c r="O219" s="467"/>
      <c r="P219" s="467"/>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89"/>
      <c r="AY219" s="289"/>
      <c r="AZ219" s="289"/>
      <c r="BA219" s="289"/>
      <c r="BB219" s="289"/>
      <c r="BC219" s="289"/>
      <c r="BD219" s="289"/>
      <c r="BE219" s="289"/>
      <c r="BF219" s="289"/>
      <c r="BG219" s="289"/>
      <c r="BH219" s="289"/>
      <c r="BI219" s="289"/>
      <c r="BJ219" s="289"/>
      <c r="BK219" s="289"/>
      <c r="BL219" s="289"/>
      <c r="BM219" s="289"/>
      <c r="BN219" s="289"/>
      <c r="BO219" s="289"/>
      <c r="BP219" s="289"/>
      <c r="BQ219" s="289"/>
      <c r="BR219" s="289"/>
      <c r="BS219" s="289"/>
      <c r="BT219" s="289"/>
      <c r="BU219" s="289"/>
      <c r="BV219" s="289"/>
      <c r="BW219" s="289"/>
      <c r="BX219" s="289"/>
      <c r="BY219" s="289"/>
      <c r="BZ219" s="289"/>
      <c r="CA219" s="289"/>
      <c r="CB219" s="289"/>
      <c r="CC219" s="289"/>
      <c r="CD219" s="289"/>
      <c r="CE219" s="289"/>
      <c r="CF219" s="289"/>
      <c r="CG219" s="289"/>
      <c r="CH219" s="289"/>
      <c r="CI219" s="289"/>
      <c r="CJ219" s="289"/>
      <c r="CK219" s="289"/>
      <c r="CL219" s="289"/>
      <c r="CM219" s="289"/>
      <c r="CN219" s="289"/>
      <c r="CO219" s="289"/>
      <c r="CP219" s="289"/>
      <c r="CQ219" s="289"/>
      <c r="CR219" s="289"/>
      <c r="CS219" s="289"/>
      <c r="CT219" s="289"/>
      <c r="CU219" s="289"/>
      <c r="CV219" s="289"/>
      <c r="CW219" s="289"/>
      <c r="CX219" s="289"/>
      <c r="CY219" s="289"/>
      <c r="CZ219" s="289"/>
      <c r="DA219" s="289"/>
      <c r="DB219" s="289"/>
      <c r="DC219" s="289"/>
      <c r="DD219" s="289"/>
      <c r="DE219" s="289"/>
      <c r="DF219" s="289"/>
      <c r="DG219" s="289"/>
      <c r="DH219" s="289"/>
      <c r="DI219" s="289"/>
      <c r="DJ219" s="289"/>
      <c r="DK219" s="289"/>
      <c r="DL219" s="289"/>
      <c r="DM219" s="289"/>
      <c r="DN219" s="289"/>
      <c r="DO219" s="289"/>
      <c r="DP219" s="289"/>
      <c r="DQ219" s="289"/>
      <c r="DR219" s="289"/>
      <c r="DS219" s="289"/>
      <c r="DT219" s="289"/>
      <c r="DU219" s="289"/>
      <c r="DV219" s="289"/>
      <c r="DW219" s="289"/>
      <c r="DX219" s="289"/>
      <c r="DY219" s="289"/>
      <c r="DZ219" s="289"/>
      <c r="EA219" s="289"/>
      <c r="EB219" s="289"/>
      <c r="EC219" s="289"/>
      <c r="ED219" s="289"/>
      <c r="EE219" s="289"/>
      <c r="EF219" s="289"/>
      <c r="EG219" s="289"/>
      <c r="EH219" s="289"/>
      <c r="EI219" s="289"/>
    </row>
    <row r="220" spans="1:139" x14ac:dyDescent="0.3">
      <c r="A220" s="289"/>
      <c r="B220" s="289"/>
      <c r="C220" s="467"/>
      <c r="D220" s="467"/>
      <c r="E220" s="467"/>
      <c r="F220" s="467"/>
      <c r="G220" s="467"/>
      <c r="H220" s="467"/>
      <c r="I220" s="467"/>
      <c r="J220" s="467"/>
      <c r="K220" s="467"/>
      <c r="L220" s="467"/>
      <c r="M220" s="467"/>
      <c r="N220" s="467"/>
      <c r="O220" s="467"/>
      <c r="P220" s="467"/>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89"/>
      <c r="AY220" s="289"/>
      <c r="AZ220" s="289"/>
      <c r="BA220" s="289"/>
      <c r="BB220" s="289"/>
      <c r="BC220" s="289"/>
      <c r="BD220" s="289"/>
      <c r="BE220" s="289"/>
      <c r="BF220" s="289"/>
      <c r="BG220" s="289"/>
      <c r="BH220" s="289"/>
      <c r="BI220" s="289"/>
      <c r="BJ220" s="289"/>
      <c r="BK220" s="289"/>
      <c r="BL220" s="289"/>
      <c r="BM220" s="289"/>
      <c r="BN220" s="289"/>
      <c r="BO220" s="289"/>
      <c r="BP220" s="289"/>
      <c r="BQ220" s="289"/>
      <c r="BR220" s="289"/>
      <c r="BS220" s="289"/>
      <c r="BT220" s="289"/>
      <c r="BU220" s="289"/>
      <c r="BV220" s="289"/>
      <c r="BW220" s="289"/>
      <c r="BX220" s="289"/>
      <c r="BY220" s="289"/>
      <c r="BZ220" s="289"/>
      <c r="CA220" s="289"/>
      <c r="CB220" s="289"/>
      <c r="CC220" s="289"/>
      <c r="CD220" s="289"/>
      <c r="CE220" s="289"/>
      <c r="CF220" s="289"/>
      <c r="CG220" s="289"/>
      <c r="CH220" s="289"/>
      <c r="CI220" s="289"/>
      <c r="CJ220" s="289"/>
      <c r="CK220" s="289"/>
      <c r="CL220" s="289"/>
      <c r="CM220" s="289"/>
      <c r="CN220" s="289"/>
      <c r="CO220" s="289"/>
      <c r="CP220" s="289"/>
      <c r="CQ220" s="289"/>
      <c r="CR220" s="289"/>
      <c r="CS220" s="289"/>
      <c r="CT220" s="289"/>
      <c r="CU220" s="289"/>
      <c r="CV220" s="289"/>
      <c r="CW220" s="289"/>
      <c r="CX220" s="289"/>
      <c r="CY220" s="289"/>
      <c r="CZ220" s="289"/>
      <c r="DA220" s="289"/>
      <c r="DB220" s="289"/>
      <c r="DC220" s="289"/>
      <c r="DD220" s="289"/>
      <c r="DE220" s="289"/>
      <c r="DF220" s="289"/>
      <c r="DG220" s="289"/>
      <c r="DH220" s="289"/>
      <c r="DI220" s="289"/>
      <c r="DJ220" s="289"/>
      <c r="DK220" s="289"/>
      <c r="DL220" s="289"/>
      <c r="DM220" s="289"/>
      <c r="DN220" s="289"/>
      <c r="DO220" s="289"/>
      <c r="DP220" s="289"/>
      <c r="DQ220" s="289"/>
      <c r="DR220" s="289"/>
      <c r="DS220" s="289"/>
      <c r="DT220" s="289"/>
      <c r="DU220" s="289"/>
      <c r="DV220" s="289"/>
      <c r="DW220" s="289"/>
      <c r="DX220" s="289"/>
      <c r="DY220" s="289"/>
      <c r="DZ220" s="289"/>
      <c r="EA220" s="289"/>
      <c r="EB220" s="289"/>
      <c r="EC220" s="289"/>
      <c r="ED220" s="289"/>
      <c r="EE220" s="289"/>
      <c r="EF220" s="289"/>
      <c r="EG220" s="289"/>
      <c r="EH220" s="289"/>
      <c r="EI220" s="289"/>
    </row>
    <row r="221" spans="1:139" x14ac:dyDescent="0.3">
      <c r="A221" s="289"/>
      <c r="B221" s="289"/>
      <c r="C221" s="467"/>
      <c r="D221" s="467"/>
      <c r="E221" s="467"/>
      <c r="F221" s="467"/>
      <c r="G221" s="467"/>
      <c r="H221" s="467"/>
      <c r="I221" s="467"/>
      <c r="J221" s="467"/>
      <c r="K221" s="467"/>
      <c r="L221" s="467"/>
      <c r="M221" s="467"/>
      <c r="N221" s="467"/>
      <c r="O221" s="467"/>
      <c r="P221" s="467"/>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89"/>
      <c r="AY221" s="289"/>
      <c r="AZ221" s="289"/>
      <c r="BA221" s="289"/>
      <c r="BB221" s="289"/>
      <c r="BC221" s="289"/>
      <c r="BD221" s="289"/>
      <c r="BE221" s="289"/>
      <c r="BF221" s="289"/>
      <c r="BG221" s="289"/>
      <c r="BH221" s="289"/>
      <c r="BI221" s="289"/>
      <c r="BJ221" s="289"/>
      <c r="BK221" s="289"/>
      <c r="BL221" s="289"/>
      <c r="BM221" s="289"/>
      <c r="BN221" s="289"/>
      <c r="BO221" s="289"/>
      <c r="BP221" s="289"/>
      <c r="BQ221" s="289"/>
      <c r="BR221" s="289"/>
      <c r="BS221" s="289"/>
      <c r="BT221" s="289"/>
      <c r="BU221" s="289"/>
      <c r="BV221" s="289"/>
      <c r="BW221" s="289"/>
      <c r="BX221" s="289"/>
      <c r="BY221" s="289"/>
      <c r="BZ221" s="289"/>
      <c r="CA221" s="289"/>
      <c r="CB221" s="289"/>
      <c r="CC221" s="289"/>
      <c r="CD221" s="289"/>
      <c r="CE221" s="289"/>
      <c r="CF221" s="289"/>
      <c r="CG221" s="289"/>
      <c r="CH221" s="289"/>
      <c r="CI221" s="289"/>
      <c r="CJ221" s="289"/>
      <c r="CK221" s="289"/>
      <c r="CL221" s="289"/>
      <c r="CM221" s="289"/>
      <c r="CN221" s="289"/>
      <c r="CO221" s="289"/>
      <c r="CP221" s="289"/>
      <c r="CQ221" s="289"/>
      <c r="CR221" s="289"/>
      <c r="CS221" s="289"/>
      <c r="CT221" s="289"/>
      <c r="CU221" s="289"/>
      <c r="CV221" s="289"/>
      <c r="CW221" s="289"/>
      <c r="CX221" s="289"/>
      <c r="CY221" s="289"/>
      <c r="CZ221" s="289"/>
      <c r="DA221" s="289"/>
      <c r="DB221" s="289"/>
      <c r="DC221" s="289"/>
      <c r="DD221" s="289"/>
      <c r="DE221" s="289"/>
      <c r="DF221" s="289"/>
      <c r="DG221" s="289"/>
      <c r="DH221" s="289"/>
      <c r="DI221" s="289"/>
      <c r="DJ221" s="289"/>
      <c r="DK221" s="289"/>
      <c r="DL221" s="289"/>
      <c r="DM221" s="289"/>
      <c r="DN221" s="289"/>
      <c r="DO221" s="289"/>
      <c r="DP221" s="289"/>
      <c r="DQ221" s="289"/>
      <c r="DR221" s="289"/>
      <c r="DS221" s="289"/>
      <c r="DT221" s="289"/>
      <c r="DU221" s="289"/>
      <c r="DV221" s="289"/>
      <c r="DW221" s="289"/>
      <c r="DX221" s="289"/>
      <c r="DY221" s="289"/>
      <c r="DZ221" s="289"/>
      <c r="EA221" s="289"/>
      <c r="EB221" s="289"/>
      <c r="EC221" s="289"/>
      <c r="ED221" s="289"/>
      <c r="EE221" s="289"/>
      <c r="EF221" s="289"/>
      <c r="EG221" s="289"/>
      <c r="EH221" s="289"/>
      <c r="EI221" s="289"/>
    </row>
    <row r="222" spans="1:139" x14ac:dyDescent="0.3">
      <c r="A222" s="289"/>
      <c r="B222" s="289"/>
      <c r="C222" s="467"/>
      <c r="D222" s="467"/>
      <c r="E222" s="467"/>
      <c r="F222" s="467"/>
      <c r="G222" s="467"/>
      <c r="H222" s="467"/>
      <c r="I222" s="467"/>
      <c r="J222" s="467"/>
      <c r="K222" s="467"/>
      <c r="L222" s="467"/>
      <c r="M222" s="467"/>
      <c r="N222" s="467"/>
      <c r="O222" s="467"/>
      <c r="P222" s="467"/>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89"/>
      <c r="AY222" s="289"/>
      <c r="AZ222" s="289"/>
      <c r="BA222" s="289"/>
      <c r="BB222" s="289"/>
      <c r="BC222" s="289"/>
      <c r="BD222" s="289"/>
      <c r="BE222" s="289"/>
      <c r="BF222" s="289"/>
      <c r="BG222" s="289"/>
      <c r="BH222" s="289"/>
      <c r="BI222" s="289"/>
      <c r="BJ222" s="289"/>
      <c r="BK222" s="289"/>
      <c r="BL222" s="289"/>
      <c r="BM222" s="289"/>
      <c r="BN222" s="289"/>
      <c r="BO222" s="289"/>
      <c r="BP222" s="289"/>
      <c r="BQ222" s="289"/>
      <c r="BR222" s="289"/>
      <c r="BS222" s="289"/>
      <c r="BT222" s="289"/>
      <c r="BU222" s="289"/>
      <c r="BV222" s="289"/>
      <c r="BW222" s="289"/>
      <c r="BX222" s="289"/>
      <c r="BY222" s="289"/>
      <c r="BZ222" s="289"/>
      <c r="CA222" s="289"/>
      <c r="CB222" s="289"/>
      <c r="CC222" s="289"/>
      <c r="CD222" s="289"/>
      <c r="CE222" s="289"/>
      <c r="CF222" s="289"/>
      <c r="CG222" s="289"/>
      <c r="CH222" s="289"/>
      <c r="CI222" s="289"/>
      <c r="CJ222" s="289"/>
      <c r="CK222" s="289"/>
      <c r="CL222" s="289"/>
      <c r="CM222" s="289"/>
      <c r="CN222" s="289"/>
      <c r="CO222" s="289"/>
      <c r="CP222" s="289"/>
      <c r="CQ222" s="289"/>
      <c r="CR222" s="289"/>
      <c r="CS222" s="289"/>
      <c r="CT222" s="289"/>
      <c r="CU222" s="289"/>
      <c r="CV222" s="289"/>
      <c r="CW222" s="289"/>
      <c r="CX222" s="289"/>
      <c r="CY222" s="289"/>
      <c r="CZ222" s="289"/>
      <c r="DA222" s="289"/>
      <c r="DB222" s="289"/>
      <c r="DC222" s="289"/>
      <c r="DD222" s="289"/>
      <c r="DE222" s="289"/>
      <c r="DF222" s="289"/>
      <c r="DG222" s="289"/>
      <c r="DH222" s="289"/>
      <c r="DI222" s="289"/>
      <c r="DJ222" s="289"/>
      <c r="DK222" s="289"/>
      <c r="DL222" s="289"/>
      <c r="DM222" s="289"/>
      <c r="DN222" s="289"/>
      <c r="DO222" s="289"/>
      <c r="DP222" s="289"/>
      <c r="DQ222" s="289"/>
      <c r="DR222" s="289"/>
      <c r="DS222" s="289"/>
      <c r="DT222" s="289"/>
      <c r="DU222" s="289"/>
      <c r="DV222" s="289"/>
      <c r="DW222" s="289"/>
      <c r="DX222" s="289"/>
      <c r="DY222" s="289"/>
      <c r="DZ222" s="289"/>
      <c r="EA222" s="289"/>
      <c r="EB222" s="289"/>
      <c r="EC222" s="289"/>
      <c r="ED222" s="289"/>
      <c r="EE222" s="289"/>
      <c r="EF222" s="289"/>
      <c r="EG222" s="289"/>
      <c r="EH222" s="289"/>
      <c r="EI222" s="289"/>
    </row>
    <row r="223" spans="1:139" x14ac:dyDescent="0.3">
      <c r="A223" s="289"/>
      <c r="B223" s="289"/>
      <c r="C223" s="467"/>
      <c r="D223" s="467"/>
      <c r="E223" s="467"/>
      <c r="F223" s="467"/>
      <c r="G223" s="467"/>
      <c r="H223" s="467"/>
      <c r="I223" s="467"/>
      <c r="J223" s="467"/>
      <c r="K223" s="467"/>
      <c r="L223" s="467"/>
      <c r="M223" s="467"/>
      <c r="N223" s="467"/>
      <c r="O223" s="467"/>
      <c r="P223" s="467"/>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89"/>
      <c r="AY223" s="289"/>
      <c r="AZ223" s="289"/>
      <c r="BA223" s="289"/>
      <c r="BB223" s="289"/>
      <c r="BC223" s="289"/>
      <c r="BD223" s="289"/>
      <c r="BE223" s="289"/>
      <c r="BF223" s="289"/>
      <c r="BG223" s="289"/>
      <c r="BH223" s="289"/>
      <c r="BI223" s="289"/>
      <c r="BJ223" s="289"/>
      <c r="BK223" s="289"/>
      <c r="BL223" s="289"/>
      <c r="BM223" s="289"/>
      <c r="BN223" s="289"/>
      <c r="BO223" s="289"/>
      <c r="BP223" s="289"/>
      <c r="BQ223" s="289"/>
      <c r="BR223" s="289"/>
      <c r="BS223" s="289"/>
      <c r="BT223" s="289"/>
      <c r="BU223" s="289"/>
      <c r="BV223" s="289"/>
      <c r="BW223" s="289"/>
      <c r="BX223" s="289"/>
      <c r="BY223" s="289"/>
      <c r="BZ223" s="289"/>
      <c r="CA223" s="289"/>
      <c r="CB223" s="289"/>
      <c r="CC223" s="289"/>
      <c r="CD223" s="289"/>
      <c r="CE223" s="289"/>
      <c r="CF223" s="289"/>
      <c r="CG223" s="289"/>
      <c r="CH223" s="289"/>
      <c r="CI223" s="289"/>
      <c r="CJ223" s="289"/>
      <c r="CK223" s="289"/>
      <c r="CL223" s="289"/>
      <c r="CM223" s="289"/>
      <c r="CN223" s="289"/>
      <c r="CO223" s="289"/>
      <c r="CP223" s="289"/>
      <c r="CQ223" s="289"/>
      <c r="CR223" s="289"/>
      <c r="CS223" s="289"/>
      <c r="CT223" s="289"/>
      <c r="CU223" s="289"/>
      <c r="CV223" s="289"/>
      <c r="CW223" s="289"/>
      <c r="CX223" s="289"/>
      <c r="CY223" s="289"/>
      <c r="CZ223" s="289"/>
      <c r="DA223" s="289"/>
      <c r="DB223" s="289"/>
      <c r="DC223" s="289"/>
      <c r="DD223" s="289"/>
      <c r="DE223" s="289"/>
      <c r="DF223" s="289"/>
      <c r="DG223" s="289"/>
      <c r="DH223" s="289"/>
      <c r="DI223" s="289"/>
      <c r="DJ223" s="289"/>
      <c r="DK223" s="289"/>
      <c r="DL223" s="289"/>
      <c r="DM223" s="289"/>
      <c r="DN223" s="289"/>
      <c r="DO223" s="289"/>
      <c r="DP223" s="289"/>
      <c r="DQ223" s="289"/>
      <c r="DR223" s="289"/>
      <c r="DS223" s="289"/>
      <c r="DT223" s="289"/>
      <c r="DU223" s="289"/>
      <c r="DV223" s="289"/>
      <c r="DW223" s="289"/>
      <c r="DX223" s="289"/>
      <c r="DY223" s="289"/>
      <c r="DZ223" s="289"/>
      <c r="EA223" s="289"/>
      <c r="EB223" s="289"/>
      <c r="EC223" s="289"/>
      <c r="ED223" s="289"/>
      <c r="EE223" s="289"/>
      <c r="EF223" s="289"/>
      <c r="EG223" s="289"/>
      <c r="EH223" s="289"/>
      <c r="EI223" s="289"/>
    </row>
    <row r="224" spans="1:139" x14ac:dyDescent="0.3">
      <c r="A224" s="289"/>
      <c r="B224" s="289"/>
      <c r="C224" s="467"/>
      <c r="D224" s="467"/>
      <c r="E224" s="467"/>
      <c r="F224" s="467"/>
      <c r="G224" s="467"/>
      <c r="H224" s="467"/>
      <c r="I224" s="467"/>
      <c r="J224" s="467"/>
      <c r="K224" s="467"/>
      <c r="L224" s="467"/>
      <c r="M224" s="467"/>
      <c r="N224" s="467"/>
      <c r="O224" s="467"/>
      <c r="P224" s="467"/>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89"/>
      <c r="AY224" s="289"/>
      <c r="AZ224" s="289"/>
      <c r="BA224" s="289"/>
      <c r="BB224" s="289"/>
      <c r="BC224" s="289"/>
      <c r="BD224" s="289"/>
      <c r="BE224" s="289"/>
      <c r="BF224" s="289"/>
      <c r="BG224" s="289"/>
      <c r="BH224" s="289"/>
      <c r="BI224" s="289"/>
      <c r="BJ224" s="289"/>
      <c r="BK224" s="289"/>
      <c r="BL224" s="289"/>
      <c r="BM224" s="289"/>
      <c r="BN224" s="289"/>
      <c r="BO224" s="289"/>
      <c r="BP224" s="289"/>
      <c r="BQ224" s="289"/>
      <c r="BR224" s="289"/>
      <c r="BS224" s="289"/>
      <c r="BT224" s="289"/>
      <c r="BU224" s="289"/>
      <c r="BV224" s="289"/>
      <c r="BW224" s="289"/>
      <c r="BX224" s="289"/>
      <c r="BY224" s="289"/>
      <c r="BZ224" s="289"/>
      <c r="CA224" s="289"/>
      <c r="CB224" s="289"/>
      <c r="CC224" s="289"/>
      <c r="CD224" s="289"/>
      <c r="CE224" s="289"/>
      <c r="CF224" s="289"/>
      <c r="CG224" s="289"/>
      <c r="CH224" s="289"/>
      <c r="CI224" s="289"/>
      <c r="CJ224" s="289"/>
      <c r="CK224" s="289"/>
      <c r="CL224" s="289"/>
      <c r="CM224" s="289"/>
      <c r="CN224" s="289"/>
      <c r="CO224" s="289"/>
      <c r="CP224" s="289"/>
      <c r="CQ224" s="289"/>
      <c r="CR224" s="289"/>
      <c r="CS224" s="289"/>
      <c r="CT224" s="289"/>
      <c r="CU224" s="289"/>
      <c r="CV224" s="289"/>
      <c r="CW224" s="289"/>
      <c r="CX224" s="289"/>
      <c r="CY224" s="289"/>
      <c r="CZ224" s="289"/>
      <c r="DA224" s="289"/>
      <c r="DB224" s="289"/>
      <c r="DC224" s="289"/>
      <c r="DD224" s="289"/>
      <c r="DE224" s="289"/>
      <c r="DF224" s="289"/>
      <c r="DG224" s="289"/>
      <c r="DH224" s="289"/>
      <c r="DI224" s="289"/>
      <c r="DJ224" s="289"/>
      <c r="DK224" s="289"/>
      <c r="DL224" s="289"/>
      <c r="DM224" s="289"/>
      <c r="DN224" s="289"/>
      <c r="DO224" s="289"/>
      <c r="DP224" s="289"/>
      <c r="DQ224" s="289"/>
      <c r="DR224" s="289"/>
      <c r="DS224" s="289"/>
      <c r="DT224" s="289"/>
      <c r="DU224" s="289"/>
      <c r="DV224" s="289"/>
      <c r="DW224" s="289"/>
      <c r="DX224" s="289"/>
      <c r="DY224" s="289"/>
      <c r="DZ224" s="289"/>
      <c r="EA224" s="289"/>
      <c r="EB224" s="289"/>
      <c r="EC224" s="289"/>
      <c r="ED224" s="289"/>
      <c r="EE224" s="289"/>
      <c r="EF224" s="289"/>
      <c r="EG224" s="289"/>
      <c r="EH224" s="289"/>
      <c r="EI224" s="289"/>
    </row>
    <row r="225" spans="1:139" x14ac:dyDescent="0.3">
      <c r="A225" s="289"/>
      <c r="B225" s="289"/>
      <c r="C225" s="467"/>
      <c r="D225" s="467"/>
      <c r="E225" s="467"/>
      <c r="F225" s="467"/>
      <c r="G225" s="467"/>
      <c r="H225" s="467"/>
      <c r="I225" s="467"/>
      <c r="J225" s="467"/>
      <c r="K225" s="467"/>
      <c r="L225" s="467"/>
      <c r="M225" s="467"/>
      <c r="N225" s="467"/>
      <c r="O225" s="467"/>
      <c r="P225" s="467"/>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289"/>
      <c r="AT225" s="289"/>
      <c r="AU225" s="289"/>
      <c r="AV225" s="289"/>
      <c r="AW225" s="289"/>
      <c r="AX225" s="289"/>
      <c r="AY225" s="289"/>
      <c r="AZ225" s="289"/>
      <c r="BA225" s="289"/>
      <c r="BB225" s="289"/>
      <c r="BC225" s="289"/>
      <c r="BD225" s="289"/>
      <c r="BE225" s="289"/>
      <c r="BF225" s="289"/>
      <c r="BG225" s="289"/>
      <c r="BH225" s="289"/>
      <c r="BI225" s="289"/>
      <c r="BJ225" s="289"/>
      <c r="BK225" s="289"/>
      <c r="BL225" s="289"/>
      <c r="BM225" s="289"/>
      <c r="BN225" s="289"/>
      <c r="BO225" s="289"/>
      <c r="BP225" s="289"/>
      <c r="BQ225" s="289"/>
      <c r="BR225" s="289"/>
      <c r="BS225" s="289"/>
      <c r="BT225" s="289"/>
      <c r="BU225" s="289"/>
      <c r="BV225" s="289"/>
      <c r="BW225" s="289"/>
      <c r="BX225" s="289"/>
      <c r="BY225" s="289"/>
      <c r="BZ225" s="289"/>
      <c r="CA225" s="289"/>
      <c r="CB225" s="289"/>
      <c r="CC225" s="289"/>
      <c r="CD225" s="289"/>
      <c r="CE225" s="289"/>
      <c r="CF225" s="289"/>
      <c r="CG225" s="289"/>
      <c r="CH225" s="289"/>
      <c r="CI225" s="289"/>
      <c r="CJ225" s="289"/>
      <c r="CK225" s="289"/>
      <c r="CL225" s="289"/>
      <c r="CM225" s="289"/>
      <c r="CN225" s="289"/>
      <c r="CO225" s="289"/>
      <c r="CP225" s="289"/>
      <c r="CQ225" s="289"/>
      <c r="CR225" s="289"/>
      <c r="CS225" s="289"/>
      <c r="CT225" s="289"/>
      <c r="CU225" s="289"/>
      <c r="CV225" s="289"/>
      <c r="CW225" s="289"/>
      <c r="CX225" s="289"/>
      <c r="CY225" s="289"/>
      <c r="CZ225" s="289"/>
      <c r="DA225" s="289"/>
      <c r="DB225" s="289"/>
      <c r="DC225" s="289"/>
      <c r="DD225" s="289"/>
      <c r="DE225" s="289"/>
      <c r="DF225" s="289"/>
      <c r="DG225" s="289"/>
      <c r="DH225" s="289"/>
      <c r="DI225" s="289"/>
      <c r="DJ225" s="289"/>
      <c r="DK225" s="289"/>
      <c r="DL225" s="289"/>
      <c r="DM225" s="289"/>
      <c r="DN225" s="289"/>
      <c r="DO225" s="289"/>
      <c r="DP225" s="289"/>
      <c r="DQ225" s="289"/>
      <c r="DR225" s="289"/>
      <c r="DS225" s="289"/>
      <c r="DT225" s="289"/>
      <c r="DU225" s="289"/>
      <c r="DV225" s="289"/>
      <c r="DW225" s="289"/>
      <c r="DX225" s="289"/>
      <c r="DY225" s="289"/>
      <c r="DZ225" s="289"/>
      <c r="EA225" s="289"/>
      <c r="EB225" s="289"/>
      <c r="EC225" s="289"/>
      <c r="ED225" s="289"/>
      <c r="EE225" s="289"/>
      <c r="EF225" s="289"/>
      <c r="EG225" s="289"/>
      <c r="EH225" s="289"/>
      <c r="EI225" s="289"/>
    </row>
    <row r="226" spans="1:139" x14ac:dyDescent="0.3">
      <c r="A226" s="289"/>
      <c r="B226" s="289"/>
      <c r="C226" s="467"/>
      <c r="D226" s="467"/>
      <c r="E226" s="467"/>
      <c r="F226" s="467"/>
      <c r="G226" s="467"/>
      <c r="H226" s="467"/>
      <c r="I226" s="467"/>
      <c r="J226" s="467"/>
      <c r="K226" s="467"/>
      <c r="L226" s="467"/>
      <c r="M226" s="467"/>
      <c r="N226" s="467"/>
      <c r="O226" s="467"/>
      <c r="P226" s="467"/>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289"/>
      <c r="AL226" s="289"/>
      <c r="AM226" s="289"/>
      <c r="AN226" s="289"/>
      <c r="AO226" s="289"/>
      <c r="AP226" s="289"/>
      <c r="AQ226" s="289"/>
      <c r="AR226" s="289"/>
      <c r="AS226" s="289"/>
      <c r="AT226" s="289"/>
      <c r="AU226" s="289"/>
      <c r="AV226" s="289"/>
      <c r="AW226" s="289"/>
      <c r="AX226" s="289"/>
      <c r="AY226" s="289"/>
      <c r="AZ226" s="289"/>
      <c r="BA226" s="289"/>
      <c r="BB226" s="289"/>
      <c r="BC226" s="289"/>
      <c r="BD226" s="289"/>
      <c r="BE226" s="289"/>
      <c r="BF226" s="289"/>
      <c r="BG226" s="289"/>
      <c r="BH226" s="289"/>
      <c r="BI226" s="289"/>
      <c r="BJ226" s="289"/>
      <c r="BK226" s="289"/>
      <c r="BL226" s="289"/>
      <c r="BM226" s="289"/>
      <c r="BN226" s="289"/>
      <c r="BO226" s="289"/>
      <c r="BP226" s="289"/>
      <c r="BQ226" s="289"/>
      <c r="BR226" s="289"/>
      <c r="BS226" s="289"/>
      <c r="BT226" s="289"/>
      <c r="BU226" s="289"/>
      <c r="BV226" s="289"/>
      <c r="BW226" s="289"/>
      <c r="BX226" s="289"/>
      <c r="BY226" s="289"/>
      <c r="BZ226" s="289"/>
      <c r="CA226" s="289"/>
      <c r="CB226" s="289"/>
      <c r="CC226" s="289"/>
      <c r="CD226" s="289"/>
      <c r="CE226" s="289"/>
      <c r="CF226" s="289"/>
      <c r="CG226" s="289"/>
      <c r="CH226" s="289"/>
      <c r="CI226" s="289"/>
      <c r="CJ226" s="289"/>
      <c r="CK226" s="289"/>
      <c r="CL226" s="289"/>
      <c r="CM226" s="289"/>
      <c r="CN226" s="289"/>
      <c r="CO226" s="289"/>
      <c r="CP226" s="289"/>
      <c r="CQ226" s="289"/>
      <c r="CR226" s="289"/>
      <c r="CS226" s="289"/>
      <c r="CT226" s="289"/>
      <c r="CU226" s="289"/>
      <c r="CV226" s="289"/>
      <c r="CW226" s="289"/>
      <c r="CX226" s="289"/>
      <c r="CY226" s="289"/>
      <c r="CZ226" s="289"/>
      <c r="DA226" s="289"/>
      <c r="DB226" s="289"/>
      <c r="DC226" s="289"/>
      <c r="DD226" s="289"/>
      <c r="DE226" s="289"/>
      <c r="DF226" s="289"/>
      <c r="DG226" s="289"/>
      <c r="DH226" s="289"/>
      <c r="DI226" s="289"/>
      <c r="DJ226" s="289"/>
      <c r="DK226" s="289"/>
      <c r="DL226" s="289"/>
      <c r="DM226" s="289"/>
      <c r="DN226" s="289"/>
      <c r="DO226" s="289"/>
      <c r="DP226" s="289"/>
      <c r="DQ226" s="289"/>
      <c r="DR226" s="289"/>
      <c r="DS226" s="289"/>
      <c r="DT226" s="289"/>
      <c r="DU226" s="289"/>
      <c r="DV226" s="289"/>
      <c r="DW226" s="289"/>
      <c r="DX226" s="289"/>
      <c r="DY226" s="289"/>
      <c r="DZ226" s="289"/>
      <c r="EA226" s="289"/>
      <c r="EB226" s="289"/>
      <c r="EC226" s="289"/>
      <c r="ED226" s="289"/>
      <c r="EE226" s="289"/>
      <c r="EF226" s="289"/>
      <c r="EG226" s="289"/>
      <c r="EH226" s="289"/>
      <c r="EI226" s="289"/>
    </row>
    <row r="227" spans="1:139" x14ac:dyDescent="0.3">
      <c r="A227" s="289"/>
      <c r="B227" s="289"/>
      <c r="C227" s="467"/>
      <c r="D227" s="467"/>
      <c r="E227" s="467"/>
      <c r="F227" s="467"/>
      <c r="G227" s="467"/>
      <c r="H227" s="467"/>
      <c r="I227" s="467"/>
      <c r="J227" s="467"/>
      <c r="K227" s="467"/>
      <c r="L227" s="467"/>
      <c r="M227" s="467"/>
      <c r="N227" s="467"/>
      <c r="O227" s="467"/>
      <c r="P227" s="467"/>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N227" s="289"/>
      <c r="AO227" s="289"/>
      <c r="AP227" s="289"/>
      <c r="AQ227" s="289"/>
      <c r="AR227" s="289"/>
      <c r="AS227" s="289"/>
      <c r="AT227" s="289"/>
      <c r="AU227" s="289"/>
      <c r="AV227" s="289"/>
      <c r="AW227" s="289"/>
      <c r="AX227" s="289"/>
      <c r="AY227" s="289"/>
      <c r="AZ227" s="289"/>
      <c r="BA227" s="289"/>
      <c r="BB227" s="289"/>
      <c r="BC227" s="289"/>
      <c r="BD227" s="289"/>
      <c r="BE227" s="289"/>
      <c r="BF227" s="289"/>
      <c r="BG227" s="289"/>
      <c r="BH227" s="289"/>
      <c r="BI227" s="289"/>
      <c r="BJ227" s="289"/>
      <c r="BK227" s="289"/>
      <c r="BL227" s="289"/>
      <c r="BM227" s="289"/>
      <c r="BN227" s="289"/>
      <c r="BO227" s="289"/>
      <c r="BP227" s="289"/>
      <c r="BQ227" s="289"/>
      <c r="BR227" s="289"/>
      <c r="BS227" s="289"/>
      <c r="BT227" s="289"/>
      <c r="BU227" s="289"/>
      <c r="BV227" s="289"/>
      <c r="BW227" s="289"/>
      <c r="BX227" s="289"/>
      <c r="BY227" s="289"/>
      <c r="BZ227" s="289"/>
      <c r="CA227" s="289"/>
      <c r="CB227" s="289"/>
      <c r="CC227" s="289"/>
      <c r="CD227" s="289"/>
      <c r="CE227" s="289"/>
      <c r="CF227" s="289"/>
      <c r="CG227" s="289"/>
      <c r="CH227" s="289"/>
      <c r="CI227" s="289"/>
      <c r="CJ227" s="289"/>
      <c r="CK227" s="289"/>
      <c r="CL227" s="289"/>
      <c r="CM227" s="289"/>
      <c r="CN227" s="289"/>
      <c r="CO227" s="289"/>
      <c r="CP227" s="289"/>
      <c r="CQ227" s="289"/>
      <c r="CR227" s="289"/>
      <c r="CS227" s="289"/>
      <c r="CT227" s="289"/>
      <c r="CU227" s="289"/>
      <c r="CV227" s="289"/>
      <c r="CW227" s="289"/>
      <c r="CX227" s="289"/>
      <c r="CY227" s="289"/>
      <c r="CZ227" s="289"/>
      <c r="DA227" s="289"/>
      <c r="DB227" s="289"/>
      <c r="DC227" s="289"/>
      <c r="DD227" s="289"/>
      <c r="DE227" s="289"/>
      <c r="DF227" s="289"/>
      <c r="DG227" s="289"/>
      <c r="DH227" s="289"/>
      <c r="DI227" s="289"/>
      <c r="DJ227" s="289"/>
      <c r="DK227" s="289"/>
      <c r="DL227" s="289"/>
      <c r="DM227" s="289"/>
      <c r="DN227" s="289"/>
      <c r="DO227" s="289"/>
      <c r="DP227" s="289"/>
      <c r="DQ227" s="289"/>
      <c r="DR227" s="289"/>
      <c r="DS227" s="289"/>
      <c r="DT227" s="289"/>
      <c r="DU227" s="289"/>
      <c r="DV227" s="289"/>
      <c r="DW227" s="289"/>
      <c r="DX227" s="289"/>
      <c r="DY227" s="289"/>
      <c r="DZ227" s="289"/>
      <c r="EA227" s="289"/>
      <c r="EB227" s="289"/>
      <c r="EC227" s="289"/>
      <c r="ED227" s="289"/>
      <c r="EE227" s="289"/>
      <c r="EF227" s="289"/>
      <c r="EG227" s="289"/>
      <c r="EH227" s="289"/>
      <c r="EI227" s="289"/>
    </row>
    <row r="228" spans="1:139" x14ac:dyDescent="0.3">
      <c r="A228" s="289"/>
      <c r="B228" s="289"/>
      <c r="C228" s="467"/>
      <c r="D228" s="467"/>
      <c r="E228" s="467"/>
      <c r="F228" s="467"/>
      <c r="G228" s="467"/>
      <c r="H228" s="467"/>
      <c r="I228" s="467"/>
      <c r="J228" s="467"/>
      <c r="K228" s="467"/>
      <c r="L228" s="467"/>
      <c r="M228" s="467"/>
      <c r="N228" s="467"/>
      <c r="O228" s="467"/>
      <c r="P228" s="467"/>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89"/>
      <c r="AY228" s="289"/>
      <c r="AZ228" s="289"/>
      <c r="BA228" s="289"/>
      <c r="BB228" s="289"/>
      <c r="BC228" s="289"/>
      <c r="BD228" s="289"/>
      <c r="BE228" s="289"/>
      <c r="BF228" s="289"/>
      <c r="BG228" s="289"/>
      <c r="BH228" s="289"/>
      <c r="BI228" s="289"/>
      <c r="BJ228" s="289"/>
      <c r="BK228" s="289"/>
      <c r="BL228" s="289"/>
      <c r="BM228" s="289"/>
      <c r="BN228" s="289"/>
      <c r="BO228" s="289"/>
      <c r="BP228" s="289"/>
      <c r="BQ228" s="289"/>
      <c r="BR228" s="289"/>
      <c r="BS228" s="289"/>
      <c r="BT228" s="289"/>
      <c r="BU228" s="289"/>
      <c r="BV228" s="289"/>
      <c r="BW228" s="289"/>
      <c r="BX228" s="289"/>
      <c r="BY228" s="289"/>
      <c r="BZ228" s="289"/>
      <c r="CA228" s="289"/>
      <c r="CB228" s="289"/>
      <c r="CC228" s="289"/>
      <c r="CD228" s="289"/>
      <c r="CE228" s="289"/>
      <c r="CF228" s="289"/>
      <c r="CG228" s="289"/>
      <c r="CH228" s="289"/>
      <c r="CI228" s="289"/>
      <c r="CJ228" s="289"/>
      <c r="CK228" s="289"/>
      <c r="CL228" s="289"/>
      <c r="CM228" s="289"/>
      <c r="CN228" s="289"/>
      <c r="CO228" s="289"/>
      <c r="CP228" s="289"/>
      <c r="CQ228" s="289"/>
      <c r="CR228" s="289"/>
      <c r="CS228" s="289"/>
      <c r="CT228" s="289"/>
      <c r="CU228" s="289"/>
      <c r="CV228" s="289"/>
      <c r="CW228" s="289"/>
      <c r="CX228" s="289"/>
      <c r="CY228" s="289"/>
      <c r="CZ228" s="289"/>
      <c r="DA228" s="289"/>
      <c r="DB228" s="289"/>
      <c r="DC228" s="289"/>
      <c r="DD228" s="289"/>
      <c r="DE228" s="289"/>
      <c r="DF228" s="289"/>
      <c r="DG228" s="289"/>
      <c r="DH228" s="289"/>
      <c r="DI228" s="289"/>
      <c r="DJ228" s="289"/>
      <c r="DK228" s="289"/>
      <c r="DL228" s="289"/>
      <c r="DM228" s="289"/>
      <c r="DN228" s="289"/>
      <c r="DO228" s="289"/>
      <c r="DP228" s="289"/>
      <c r="DQ228" s="289"/>
      <c r="DR228" s="289"/>
      <c r="DS228" s="289"/>
      <c r="DT228" s="289"/>
      <c r="DU228" s="289"/>
      <c r="DV228" s="289"/>
      <c r="DW228" s="289"/>
      <c r="DX228" s="289"/>
      <c r="DY228" s="289"/>
      <c r="DZ228" s="289"/>
      <c r="EA228" s="289"/>
      <c r="EB228" s="289"/>
      <c r="EC228" s="289"/>
      <c r="ED228" s="289"/>
      <c r="EE228" s="289"/>
      <c r="EF228" s="289"/>
      <c r="EG228" s="289"/>
      <c r="EH228" s="289"/>
      <c r="EI228" s="289"/>
    </row>
    <row r="229" spans="1:139" x14ac:dyDescent="0.3">
      <c r="A229" s="289"/>
      <c r="B229" s="289"/>
      <c r="C229" s="467"/>
      <c r="D229" s="467"/>
      <c r="E229" s="467"/>
      <c r="F229" s="467"/>
      <c r="G229" s="467"/>
      <c r="H229" s="467"/>
      <c r="I229" s="467"/>
      <c r="J229" s="467"/>
      <c r="K229" s="467"/>
      <c r="L229" s="467"/>
      <c r="M229" s="467"/>
      <c r="N229" s="467"/>
      <c r="O229" s="467"/>
      <c r="P229" s="467"/>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289"/>
      <c r="AT229" s="289"/>
      <c r="AU229" s="289"/>
      <c r="AV229" s="289"/>
      <c r="AW229" s="289"/>
      <c r="AX229" s="289"/>
      <c r="AY229" s="289"/>
      <c r="AZ229" s="289"/>
      <c r="BA229" s="289"/>
      <c r="BB229" s="289"/>
      <c r="BC229" s="289"/>
      <c r="BD229" s="289"/>
      <c r="BE229" s="289"/>
      <c r="BF229" s="289"/>
      <c r="BG229" s="289"/>
      <c r="BH229" s="289"/>
      <c r="BI229" s="289"/>
      <c r="BJ229" s="289"/>
      <c r="BK229" s="289"/>
      <c r="BL229" s="289"/>
      <c r="BM229" s="289"/>
      <c r="BN229" s="289"/>
      <c r="BO229" s="289"/>
      <c r="BP229" s="289"/>
      <c r="BQ229" s="289"/>
      <c r="BR229" s="289"/>
      <c r="BS229" s="289"/>
      <c r="BT229" s="289"/>
      <c r="BU229" s="289"/>
      <c r="BV229" s="289"/>
      <c r="BW229" s="289"/>
      <c r="BX229" s="289"/>
      <c r="BY229" s="289"/>
      <c r="BZ229" s="289"/>
      <c r="CA229" s="289"/>
      <c r="CB229" s="289"/>
      <c r="CC229" s="289"/>
      <c r="CD229" s="289"/>
      <c r="CE229" s="289"/>
      <c r="CF229" s="289"/>
      <c r="CG229" s="289"/>
      <c r="CH229" s="289"/>
      <c r="CI229" s="289"/>
      <c r="CJ229" s="289"/>
      <c r="CK229" s="289"/>
      <c r="CL229" s="289"/>
      <c r="CM229" s="289"/>
      <c r="CN229" s="289"/>
      <c r="CO229" s="289"/>
      <c r="CP229" s="289"/>
      <c r="CQ229" s="289"/>
      <c r="CR229" s="289"/>
      <c r="CS229" s="289"/>
      <c r="CT229" s="289"/>
      <c r="CU229" s="289"/>
      <c r="CV229" s="289"/>
      <c r="CW229" s="289"/>
      <c r="CX229" s="289"/>
      <c r="CY229" s="289"/>
      <c r="CZ229" s="289"/>
      <c r="DA229" s="289"/>
      <c r="DB229" s="289"/>
      <c r="DC229" s="289"/>
      <c r="DD229" s="289"/>
      <c r="DE229" s="289"/>
      <c r="DF229" s="289"/>
      <c r="DG229" s="289"/>
      <c r="DH229" s="289"/>
      <c r="DI229" s="289"/>
      <c r="DJ229" s="289"/>
      <c r="DK229" s="289"/>
      <c r="DL229" s="289"/>
      <c r="DM229" s="289"/>
      <c r="DN229" s="289"/>
      <c r="DO229" s="289"/>
      <c r="DP229" s="289"/>
      <c r="DQ229" s="289"/>
      <c r="DR229" s="289"/>
      <c r="DS229" s="289"/>
      <c r="DT229" s="289"/>
      <c r="DU229" s="289"/>
      <c r="DV229" s="289"/>
      <c r="DW229" s="289"/>
      <c r="DX229" s="289"/>
      <c r="DY229" s="289"/>
      <c r="DZ229" s="289"/>
      <c r="EA229" s="289"/>
      <c r="EB229" s="289"/>
      <c r="EC229" s="289"/>
      <c r="ED229" s="289"/>
      <c r="EE229" s="289"/>
      <c r="EF229" s="289"/>
      <c r="EG229" s="289"/>
      <c r="EH229" s="289"/>
      <c r="EI229" s="289"/>
    </row>
    <row r="230" spans="1:139" x14ac:dyDescent="0.3">
      <c r="A230" s="289"/>
      <c r="B230" s="289"/>
      <c r="C230" s="467"/>
      <c r="D230" s="467"/>
      <c r="E230" s="467"/>
      <c r="F230" s="467"/>
      <c r="G230" s="467"/>
      <c r="H230" s="467"/>
      <c r="I230" s="467"/>
      <c r="J230" s="467"/>
      <c r="K230" s="467"/>
      <c r="L230" s="467"/>
      <c r="M230" s="467"/>
      <c r="N230" s="467"/>
      <c r="O230" s="467"/>
      <c r="P230" s="467"/>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N230" s="289"/>
      <c r="AO230" s="289"/>
      <c r="AP230" s="289"/>
      <c r="AQ230" s="289"/>
      <c r="AR230" s="289"/>
      <c r="AS230" s="289"/>
      <c r="AT230" s="289"/>
      <c r="AU230" s="289"/>
      <c r="AV230" s="289"/>
      <c r="AW230" s="289"/>
      <c r="AX230" s="289"/>
      <c r="AY230" s="289"/>
      <c r="AZ230" s="289"/>
      <c r="BA230" s="289"/>
      <c r="BB230" s="289"/>
      <c r="BC230" s="289"/>
      <c r="BD230" s="289"/>
      <c r="BE230" s="289"/>
      <c r="BF230" s="289"/>
      <c r="BG230" s="289"/>
      <c r="BH230" s="289"/>
      <c r="BI230" s="289"/>
      <c r="BJ230" s="289"/>
      <c r="BK230" s="289"/>
      <c r="BL230" s="289"/>
      <c r="BM230" s="289"/>
      <c r="BN230" s="289"/>
      <c r="BO230" s="289"/>
      <c r="BP230" s="289"/>
      <c r="BQ230" s="289"/>
      <c r="BR230" s="289"/>
      <c r="BS230" s="289"/>
      <c r="BT230" s="289"/>
      <c r="BU230" s="289"/>
      <c r="BV230" s="289"/>
      <c r="BW230" s="289"/>
      <c r="BX230" s="289"/>
      <c r="BY230" s="289"/>
      <c r="BZ230" s="289"/>
      <c r="CA230" s="289"/>
      <c r="CB230" s="289"/>
      <c r="CC230" s="289"/>
      <c r="CD230" s="289"/>
      <c r="CE230" s="289"/>
      <c r="CF230" s="289"/>
      <c r="CG230" s="289"/>
      <c r="CH230" s="289"/>
      <c r="CI230" s="289"/>
      <c r="CJ230" s="289"/>
      <c r="CK230" s="289"/>
      <c r="CL230" s="289"/>
      <c r="CM230" s="289"/>
      <c r="CN230" s="289"/>
      <c r="CO230" s="289"/>
      <c r="CP230" s="289"/>
      <c r="CQ230" s="289"/>
      <c r="CR230" s="289"/>
      <c r="CS230" s="289"/>
      <c r="CT230" s="289"/>
      <c r="CU230" s="289"/>
      <c r="CV230" s="289"/>
      <c r="CW230" s="289"/>
      <c r="CX230" s="289"/>
      <c r="CY230" s="289"/>
      <c r="CZ230" s="289"/>
      <c r="DA230" s="289"/>
      <c r="DB230" s="289"/>
      <c r="DC230" s="289"/>
      <c r="DD230" s="289"/>
      <c r="DE230" s="289"/>
      <c r="DF230" s="289"/>
      <c r="DG230" s="289"/>
      <c r="DH230" s="289"/>
      <c r="DI230" s="289"/>
      <c r="DJ230" s="289"/>
      <c r="DK230" s="289"/>
      <c r="DL230" s="289"/>
      <c r="DM230" s="289"/>
      <c r="DN230" s="289"/>
      <c r="DO230" s="289"/>
      <c r="DP230" s="289"/>
      <c r="DQ230" s="289"/>
      <c r="DR230" s="289"/>
      <c r="DS230" s="289"/>
      <c r="DT230" s="289"/>
      <c r="DU230" s="289"/>
      <c r="DV230" s="289"/>
      <c r="DW230" s="289"/>
      <c r="DX230" s="289"/>
      <c r="DY230" s="289"/>
      <c r="DZ230" s="289"/>
      <c r="EA230" s="289"/>
      <c r="EB230" s="289"/>
      <c r="EC230" s="289"/>
      <c r="ED230" s="289"/>
      <c r="EE230" s="289"/>
      <c r="EF230" s="289"/>
      <c r="EG230" s="289"/>
      <c r="EH230" s="289"/>
      <c r="EI230" s="289"/>
    </row>
    <row r="231" spans="1:139" x14ac:dyDescent="0.3">
      <c r="A231" s="289"/>
      <c r="B231" s="289"/>
      <c r="C231" s="467"/>
      <c r="D231" s="467"/>
      <c r="E231" s="467"/>
      <c r="F231" s="467"/>
      <c r="G231" s="467"/>
      <c r="H231" s="467"/>
      <c r="I231" s="467"/>
      <c r="J231" s="467"/>
      <c r="K231" s="467"/>
      <c r="L231" s="467"/>
      <c r="M231" s="467"/>
      <c r="N231" s="467"/>
      <c r="O231" s="467"/>
      <c r="P231" s="467"/>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c r="AL231" s="289"/>
      <c r="AM231" s="289"/>
      <c r="AN231" s="289"/>
      <c r="AO231" s="289"/>
      <c r="AP231" s="289"/>
      <c r="AQ231" s="289"/>
      <c r="AR231" s="289"/>
      <c r="AS231" s="289"/>
      <c r="AT231" s="289"/>
      <c r="AU231" s="289"/>
      <c r="AV231" s="289"/>
      <c r="AW231" s="289"/>
      <c r="AX231" s="289"/>
      <c r="AY231" s="289"/>
      <c r="AZ231" s="289"/>
      <c r="BA231" s="289"/>
      <c r="BB231" s="289"/>
      <c r="BC231" s="289"/>
      <c r="BD231" s="289"/>
      <c r="BE231" s="289"/>
      <c r="BF231" s="289"/>
      <c r="BG231" s="289"/>
      <c r="BH231" s="289"/>
      <c r="BI231" s="289"/>
      <c r="BJ231" s="289"/>
      <c r="BK231" s="289"/>
      <c r="BL231" s="289"/>
      <c r="BM231" s="289"/>
      <c r="BN231" s="289"/>
      <c r="BO231" s="289"/>
      <c r="BP231" s="289"/>
      <c r="BQ231" s="289"/>
      <c r="BR231" s="289"/>
      <c r="BS231" s="289"/>
      <c r="BT231" s="289"/>
      <c r="BU231" s="289"/>
      <c r="BV231" s="289"/>
      <c r="BW231" s="289"/>
      <c r="BX231" s="289"/>
      <c r="BY231" s="289"/>
      <c r="BZ231" s="289"/>
      <c r="CA231" s="289"/>
      <c r="CB231" s="289"/>
      <c r="CC231" s="289"/>
      <c r="CD231" s="289"/>
      <c r="CE231" s="289"/>
      <c r="CF231" s="289"/>
      <c r="CG231" s="289"/>
      <c r="CH231" s="289"/>
      <c r="CI231" s="289"/>
      <c r="CJ231" s="289"/>
      <c r="CK231" s="289"/>
      <c r="CL231" s="289"/>
      <c r="CM231" s="289"/>
      <c r="CN231" s="289"/>
      <c r="CO231" s="289"/>
      <c r="CP231" s="289"/>
      <c r="CQ231" s="289"/>
      <c r="CR231" s="289"/>
      <c r="CS231" s="289"/>
      <c r="CT231" s="289"/>
      <c r="CU231" s="289"/>
      <c r="CV231" s="289"/>
      <c r="CW231" s="289"/>
      <c r="CX231" s="289"/>
      <c r="CY231" s="289"/>
      <c r="CZ231" s="289"/>
      <c r="DA231" s="289"/>
      <c r="DB231" s="289"/>
      <c r="DC231" s="289"/>
      <c r="DD231" s="289"/>
      <c r="DE231" s="289"/>
      <c r="DF231" s="289"/>
      <c r="DG231" s="289"/>
      <c r="DH231" s="289"/>
      <c r="DI231" s="289"/>
      <c r="DJ231" s="289"/>
      <c r="DK231" s="289"/>
      <c r="DL231" s="289"/>
      <c r="DM231" s="289"/>
      <c r="DN231" s="289"/>
      <c r="DO231" s="289"/>
      <c r="DP231" s="289"/>
      <c r="DQ231" s="289"/>
      <c r="DR231" s="289"/>
      <c r="DS231" s="289"/>
      <c r="DT231" s="289"/>
      <c r="DU231" s="289"/>
      <c r="DV231" s="289"/>
      <c r="DW231" s="289"/>
      <c r="DX231" s="289"/>
      <c r="DY231" s="289"/>
      <c r="DZ231" s="289"/>
      <c r="EA231" s="289"/>
      <c r="EB231" s="289"/>
      <c r="EC231" s="289"/>
      <c r="ED231" s="289"/>
      <c r="EE231" s="289"/>
      <c r="EF231" s="289"/>
      <c r="EG231" s="289"/>
      <c r="EH231" s="289"/>
      <c r="EI231" s="289"/>
    </row>
    <row r="232" spans="1:139" x14ac:dyDescent="0.3">
      <c r="A232" s="289"/>
      <c r="B232" s="289"/>
      <c r="C232" s="467"/>
      <c r="D232" s="467"/>
      <c r="E232" s="467"/>
      <c r="F232" s="467"/>
      <c r="G232" s="467"/>
      <c r="H232" s="467"/>
      <c r="I232" s="467"/>
      <c r="J232" s="467"/>
      <c r="K232" s="467"/>
      <c r="L232" s="467"/>
      <c r="M232" s="467"/>
      <c r="N232" s="467"/>
      <c r="O232" s="467"/>
      <c r="P232" s="467"/>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89"/>
      <c r="AY232" s="289"/>
      <c r="AZ232" s="289"/>
      <c r="BA232" s="289"/>
      <c r="BB232" s="289"/>
      <c r="BC232" s="289"/>
      <c r="BD232" s="289"/>
      <c r="BE232" s="289"/>
      <c r="BF232" s="289"/>
      <c r="BG232" s="289"/>
      <c r="BH232" s="289"/>
      <c r="BI232" s="289"/>
      <c r="BJ232" s="289"/>
      <c r="BK232" s="289"/>
      <c r="BL232" s="289"/>
      <c r="BM232" s="289"/>
      <c r="BN232" s="289"/>
      <c r="BO232" s="289"/>
      <c r="BP232" s="289"/>
      <c r="BQ232" s="289"/>
      <c r="BR232" s="289"/>
      <c r="BS232" s="289"/>
      <c r="BT232" s="289"/>
      <c r="BU232" s="289"/>
      <c r="BV232" s="289"/>
      <c r="BW232" s="289"/>
      <c r="BX232" s="289"/>
      <c r="BY232" s="289"/>
      <c r="BZ232" s="289"/>
      <c r="CA232" s="289"/>
      <c r="CB232" s="289"/>
      <c r="CC232" s="289"/>
      <c r="CD232" s="289"/>
      <c r="CE232" s="289"/>
      <c r="CF232" s="289"/>
      <c r="CG232" s="289"/>
      <c r="CH232" s="289"/>
      <c r="CI232" s="289"/>
      <c r="CJ232" s="289"/>
      <c r="CK232" s="289"/>
      <c r="CL232" s="289"/>
      <c r="CM232" s="289"/>
      <c r="CN232" s="289"/>
      <c r="CO232" s="289"/>
      <c r="CP232" s="289"/>
      <c r="CQ232" s="289"/>
      <c r="CR232" s="289"/>
      <c r="CS232" s="289"/>
      <c r="CT232" s="289"/>
      <c r="CU232" s="289"/>
      <c r="CV232" s="289"/>
      <c r="CW232" s="289"/>
      <c r="CX232" s="289"/>
      <c r="CY232" s="289"/>
      <c r="CZ232" s="289"/>
      <c r="DA232" s="289"/>
      <c r="DB232" s="289"/>
      <c r="DC232" s="289"/>
      <c r="DD232" s="289"/>
      <c r="DE232" s="289"/>
      <c r="DF232" s="289"/>
      <c r="DG232" s="289"/>
      <c r="DH232" s="289"/>
      <c r="DI232" s="289"/>
      <c r="DJ232" s="289"/>
      <c r="DK232" s="289"/>
      <c r="DL232" s="289"/>
      <c r="DM232" s="289"/>
      <c r="DN232" s="289"/>
      <c r="DO232" s="289"/>
      <c r="DP232" s="289"/>
      <c r="DQ232" s="289"/>
      <c r="DR232" s="289"/>
      <c r="DS232" s="289"/>
      <c r="DT232" s="289"/>
      <c r="DU232" s="289"/>
      <c r="DV232" s="289"/>
      <c r="DW232" s="289"/>
      <c r="DX232" s="289"/>
      <c r="DY232" s="289"/>
      <c r="DZ232" s="289"/>
      <c r="EA232" s="289"/>
      <c r="EB232" s="289"/>
      <c r="EC232" s="289"/>
      <c r="ED232" s="289"/>
      <c r="EE232" s="289"/>
      <c r="EF232" s="289"/>
      <c r="EG232" s="289"/>
      <c r="EH232" s="289"/>
      <c r="EI232" s="289"/>
    </row>
    <row r="233" spans="1:139" x14ac:dyDescent="0.3">
      <c r="A233" s="289"/>
      <c r="B233" s="289"/>
      <c r="C233" s="467"/>
      <c r="D233" s="467"/>
      <c r="E233" s="467"/>
      <c r="F233" s="467"/>
      <c r="G233" s="467"/>
      <c r="H233" s="467"/>
      <c r="I233" s="467"/>
      <c r="J233" s="467"/>
      <c r="K233" s="467"/>
      <c r="L233" s="467"/>
      <c r="M233" s="467"/>
      <c r="N233" s="467"/>
      <c r="O233" s="467"/>
      <c r="P233" s="467"/>
      <c r="Q233" s="289"/>
      <c r="R233" s="289"/>
      <c r="S233" s="289"/>
      <c r="T233" s="289"/>
      <c r="U233" s="289"/>
      <c r="V233" s="289"/>
      <c r="W233" s="289"/>
      <c r="X233" s="289"/>
      <c r="Y233" s="289"/>
      <c r="Z233" s="289"/>
      <c r="AA233" s="289"/>
      <c r="AB233" s="289"/>
      <c r="AC233" s="289"/>
      <c r="AD233" s="289"/>
      <c r="AE233" s="289"/>
      <c r="AF233" s="289"/>
      <c r="AG233" s="289"/>
      <c r="AH233" s="289"/>
      <c r="AI233" s="289"/>
      <c r="AJ233" s="289"/>
      <c r="AK233" s="289"/>
      <c r="AL233" s="289"/>
      <c r="AM233" s="289"/>
      <c r="AN233" s="289"/>
      <c r="AO233" s="289"/>
      <c r="AP233" s="289"/>
      <c r="AQ233" s="289"/>
      <c r="AR233" s="289"/>
      <c r="AS233" s="289"/>
      <c r="AT233" s="289"/>
      <c r="AU233" s="289"/>
      <c r="AV233" s="289"/>
      <c r="AW233" s="289"/>
      <c r="AX233" s="289"/>
      <c r="AY233" s="289"/>
      <c r="AZ233" s="289"/>
      <c r="BA233" s="289"/>
      <c r="BB233" s="289"/>
      <c r="BC233" s="289"/>
      <c r="BD233" s="289"/>
      <c r="BE233" s="289"/>
      <c r="BF233" s="289"/>
      <c r="BG233" s="289"/>
      <c r="BH233" s="289"/>
      <c r="BI233" s="289"/>
      <c r="BJ233" s="289"/>
      <c r="BK233" s="289"/>
      <c r="BL233" s="289"/>
      <c r="BM233" s="289"/>
      <c r="BN233" s="289"/>
      <c r="BO233" s="289"/>
      <c r="BP233" s="289"/>
      <c r="BQ233" s="289"/>
      <c r="BR233" s="289"/>
      <c r="BS233" s="289"/>
      <c r="BT233" s="289"/>
      <c r="BU233" s="289"/>
      <c r="BV233" s="289"/>
      <c r="BW233" s="289"/>
      <c r="BX233" s="289"/>
      <c r="BY233" s="289"/>
      <c r="BZ233" s="289"/>
      <c r="CA233" s="289"/>
      <c r="CB233" s="289"/>
      <c r="CC233" s="289"/>
      <c r="CD233" s="289"/>
      <c r="CE233" s="289"/>
      <c r="CF233" s="289"/>
      <c r="CG233" s="289"/>
      <c r="CH233" s="289"/>
      <c r="CI233" s="289"/>
      <c r="CJ233" s="289"/>
      <c r="CK233" s="289"/>
      <c r="CL233" s="289"/>
      <c r="CM233" s="289"/>
      <c r="CN233" s="289"/>
      <c r="CO233" s="289"/>
      <c r="CP233" s="289"/>
      <c r="CQ233" s="289"/>
      <c r="CR233" s="289"/>
      <c r="CS233" s="289"/>
      <c r="CT233" s="289"/>
      <c r="CU233" s="289"/>
      <c r="CV233" s="289"/>
      <c r="CW233" s="289"/>
      <c r="CX233" s="289"/>
      <c r="CY233" s="289"/>
      <c r="CZ233" s="289"/>
      <c r="DA233" s="289"/>
      <c r="DB233" s="289"/>
      <c r="DC233" s="289"/>
      <c r="DD233" s="289"/>
      <c r="DE233" s="289"/>
      <c r="DF233" s="289"/>
      <c r="DG233" s="289"/>
      <c r="DH233" s="289"/>
      <c r="DI233" s="289"/>
      <c r="DJ233" s="289"/>
      <c r="DK233" s="289"/>
      <c r="DL233" s="289"/>
      <c r="DM233" s="289"/>
      <c r="DN233" s="289"/>
      <c r="DO233" s="289"/>
      <c r="DP233" s="289"/>
      <c r="DQ233" s="289"/>
      <c r="DR233" s="289"/>
      <c r="DS233" s="289"/>
      <c r="DT233" s="289"/>
      <c r="DU233" s="289"/>
      <c r="DV233" s="289"/>
      <c r="DW233" s="289"/>
      <c r="DX233" s="289"/>
      <c r="DY233" s="289"/>
      <c r="DZ233" s="289"/>
      <c r="EA233" s="289"/>
      <c r="EB233" s="289"/>
      <c r="EC233" s="289"/>
      <c r="ED233" s="289"/>
      <c r="EE233" s="289"/>
      <c r="EF233" s="289"/>
      <c r="EG233" s="289"/>
      <c r="EH233" s="289"/>
      <c r="EI233" s="289"/>
    </row>
    <row r="234" spans="1:139" x14ac:dyDescent="0.3">
      <c r="A234" s="289"/>
      <c r="B234" s="289"/>
      <c r="C234" s="467"/>
      <c r="D234" s="467"/>
      <c r="E234" s="467"/>
      <c r="F234" s="467"/>
      <c r="G234" s="467"/>
      <c r="H234" s="467"/>
      <c r="I234" s="467"/>
      <c r="J234" s="467"/>
      <c r="K234" s="467"/>
      <c r="L234" s="467"/>
      <c r="M234" s="467"/>
      <c r="N234" s="467"/>
      <c r="O234" s="467"/>
      <c r="P234" s="467"/>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c r="AL234" s="289"/>
      <c r="AM234" s="289"/>
      <c r="AN234" s="289"/>
      <c r="AO234" s="289"/>
      <c r="AP234" s="289"/>
      <c r="AQ234" s="289"/>
      <c r="AR234" s="289"/>
      <c r="AS234" s="289"/>
      <c r="AT234" s="289"/>
      <c r="AU234" s="289"/>
      <c r="AV234" s="289"/>
      <c r="AW234" s="289"/>
      <c r="AX234" s="289"/>
      <c r="AY234" s="289"/>
      <c r="AZ234" s="289"/>
      <c r="BA234" s="289"/>
      <c r="BB234" s="289"/>
      <c r="BC234" s="289"/>
      <c r="BD234" s="289"/>
      <c r="BE234" s="289"/>
      <c r="BF234" s="289"/>
      <c r="BG234" s="289"/>
      <c r="BH234" s="289"/>
      <c r="BI234" s="289"/>
      <c r="BJ234" s="289"/>
      <c r="BK234" s="289"/>
      <c r="BL234" s="289"/>
      <c r="BM234" s="289"/>
      <c r="BN234" s="289"/>
      <c r="BO234" s="289"/>
      <c r="BP234" s="289"/>
      <c r="BQ234" s="289"/>
      <c r="BR234" s="289"/>
      <c r="BS234" s="289"/>
      <c r="BT234" s="289"/>
      <c r="BU234" s="289"/>
      <c r="BV234" s="289"/>
      <c r="BW234" s="289"/>
      <c r="BX234" s="289"/>
      <c r="BY234" s="289"/>
      <c r="BZ234" s="289"/>
      <c r="CA234" s="289"/>
      <c r="CB234" s="289"/>
      <c r="CC234" s="289"/>
      <c r="CD234" s="289"/>
      <c r="CE234" s="289"/>
      <c r="CF234" s="289"/>
      <c r="CG234" s="289"/>
      <c r="CH234" s="289"/>
      <c r="CI234" s="289"/>
      <c r="CJ234" s="289"/>
      <c r="CK234" s="289"/>
      <c r="CL234" s="289"/>
      <c r="CM234" s="289"/>
      <c r="CN234" s="289"/>
      <c r="CO234" s="289"/>
      <c r="CP234" s="289"/>
      <c r="CQ234" s="289"/>
      <c r="CR234" s="289"/>
      <c r="CS234" s="289"/>
      <c r="CT234" s="289"/>
      <c r="CU234" s="289"/>
      <c r="CV234" s="289"/>
      <c r="CW234" s="289"/>
      <c r="CX234" s="289"/>
      <c r="CY234" s="289"/>
      <c r="CZ234" s="289"/>
      <c r="DA234" s="289"/>
      <c r="DB234" s="289"/>
      <c r="DC234" s="289"/>
      <c r="DD234" s="289"/>
      <c r="DE234" s="289"/>
      <c r="DF234" s="289"/>
      <c r="DG234" s="289"/>
      <c r="DH234" s="289"/>
      <c r="DI234" s="289"/>
      <c r="DJ234" s="289"/>
      <c r="DK234" s="289"/>
      <c r="DL234" s="289"/>
      <c r="DM234" s="289"/>
      <c r="DN234" s="289"/>
      <c r="DO234" s="289"/>
      <c r="DP234" s="289"/>
      <c r="DQ234" s="289"/>
      <c r="DR234" s="289"/>
      <c r="DS234" s="289"/>
      <c r="DT234" s="289"/>
      <c r="DU234" s="289"/>
      <c r="DV234" s="289"/>
      <c r="DW234" s="289"/>
      <c r="DX234" s="289"/>
      <c r="DY234" s="289"/>
      <c r="DZ234" s="289"/>
      <c r="EA234" s="289"/>
      <c r="EB234" s="289"/>
      <c r="EC234" s="289"/>
      <c r="ED234" s="289"/>
      <c r="EE234" s="289"/>
      <c r="EF234" s="289"/>
      <c r="EG234" s="289"/>
      <c r="EH234" s="289"/>
      <c r="EI234" s="289"/>
    </row>
    <row r="235" spans="1:139" x14ac:dyDescent="0.3">
      <c r="A235" s="289"/>
      <c r="B235" s="289"/>
      <c r="C235" s="467"/>
      <c r="D235" s="467"/>
      <c r="E235" s="467"/>
      <c r="F235" s="467"/>
      <c r="G235" s="467"/>
      <c r="H235" s="467"/>
      <c r="I235" s="467"/>
      <c r="J235" s="467"/>
      <c r="K235" s="467"/>
      <c r="L235" s="467"/>
      <c r="M235" s="467"/>
      <c r="N235" s="467"/>
      <c r="O235" s="467"/>
      <c r="P235" s="467"/>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89"/>
      <c r="AN235" s="289"/>
      <c r="AO235" s="289"/>
      <c r="AP235" s="289"/>
      <c r="AQ235" s="289"/>
      <c r="AR235" s="289"/>
      <c r="AS235" s="289"/>
      <c r="AT235" s="289"/>
      <c r="AU235" s="289"/>
      <c r="AV235" s="289"/>
      <c r="AW235" s="289"/>
      <c r="AX235" s="289"/>
      <c r="AY235" s="289"/>
      <c r="AZ235" s="289"/>
      <c r="BA235" s="289"/>
      <c r="BB235" s="289"/>
      <c r="BC235" s="289"/>
      <c r="BD235" s="289"/>
      <c r="BE235" s="289"/>
      <c r="BF235" s="289"/>
      <c r="BG235" s="289"/>
      <c r="BH235" s="289"/>
      <c r="BI235" s="289"/>
      <c r="BJ235" s="289"/>
      <c r="BK235" s="289"/>
      <c r="BL235" s="289"/>
      <c r="BM235" s="289"/>
      <c r="BN235" s="289"/>
      <c r="BO235" s="289"/>
      <c r="BP235" s="289"/>
      <c r="BQ235" s="289"/>
      <c r="BR235" s="289"/>
      <c r="BS235" s="289"/>
      <c r="BT235" s="289"/>
      <c r="BU235" s="289"/>
      <c r="BV235" s="289"/>
      <c r="BW235" s="289"/>
      <c r="BX235" s="289"/>
      <c r="BY235" s="289"/>
      <c r="BZ235" s="289"/>
      <c r="CA235" s="289"/>
      <c r="CB235" s="289"/>
      <c r="CC235" s="289"/>
      <c r="CD235" s="289"/>
      <c r="CE235" s="289"/>
      <c r="CF235" s="289"/>
      <c r="CG235" s="289"/>
      <c r="CH235" s="289"/>
      <c r="CI235" s="289"/>
      <c r="CJ235" s="289"/>
      <c r="CK235" s="289"/>
      <c r="CL235" s="289"/>
      <c r="CM235" s="289"/>
      <c r="CN235" s="289"/>
      <c r="CO235" s="289"/>
      <c r="CP235" s="289"/>
      <c r="CQ235" s="289"/>
      <c r="CR235" s="289"/>
      <c r="CS235" s="289"/>
      <c r="CT235" s="289"/>
      <c r="CU235" s="289"/>
      <c r="CV235" s="289"/>
      <c r="CW235" s="289"/>
      <c r="CX235" s="289"/>
      <c r="CY235" s="289"/>
      <c r="CZ235" s="289"/>
      <c r="DA235" s="289"/>
      <c r="DB235" s="289"/>
      <c r="DC235" s="289"/>
      <c r="DD235" s="289"/>
      <c r="DE235" s="289"/>
      <c r="DF235" s="289"/>
      <c r="DG235" s="289"/>
      <c r="DH235" s="289"/>
      <c r="DI235" s="289"/>
      <c r="DJ235" s="289"/>
      <c r="DK235" s="289"/>
      <c r="DL235" s="289"/>
      <c r="DM235" s="289"/>
      <c r="DN235" s="289"/>
      <c r="DO235" s="289"/>
      <c r="DP235" s="289"/>
      <c r="DQ235" s="289"/>
      <c r="DR235" s="289"/>
      <c r="DS235" s="289"/>
      <c r="DT235" s="289"/>
      <c r="DU235" s="289"/>
      <c r="DV235" s="289"/>
      <c r="DW235" s="289"/>
      <c r="DX235" s="289"/>
      <c r="DY235" s="289"/>
      <c r="DZ235" s="289"/>
      <c r="EA235" s="289"/>
      <c r="EB235" s="289"/>
      <c r="EC235" s="289"/>
      <c r="ED235" s="289"/>
      <c r="EE235" s="289"/>
      <c r="EF235" s="289"/>
      <c r="EG235" s="289"/>
      <c r="EH235" s="289"/>
      <c r="EI235" s="289"/>
    </row>
    <row r="236" spans="1:139" x14ac:dyDescent="0.3">
      <c r="A236" s="289"/>
      <c r="B236" s="289"/>
      <c r="C236" s="467"/>
      <c r="D236" s="467"/>
      <c r="E236" s="467"/>
      <c r="F236" s="467"/>
      <c r="G236" s="467"/>
      <c r="H236" s="467"/>
      <c r="I236" s="467"/>
      <c r="J236" s="467"/>
      <c r="K236" s="467"/>
      <c r="L236" s="467"/>
      <c r="M236" s="467"/>
      <c r="N236" s="467"/>
      <c r="O236" s="467"/>
      <c r="P236" s="467"/>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c r="AL236" s="289"/>
      <c r="AM236" s="289"/>
      <c r="AN236" s="289"/>
      <c r="AO236" s="289"/>
      <c r="AP236" s="289"/>
      <c r="AQ236" s="289"/>
      <c r="AR236" s="289"/>
      <c r="AS236" s="289"/>
      <c r="AT236" s="289"/>
      <c r="AU236" s="289"/>
      <c r="AV236" s="289"/>
      <c r="AW236" s="289"/>
      <c r="AX236" s="289"/>
      <c r="AY236" s="289"/>
      <c r="AZ236" s="289"/>
      <c r="BA236" s="289"/>
      <c r="BB236" s="289"/>
      <c r="BC236" s="289"/>
      <c r="BD236" s="289"/>
      <c r="BE236" s="289"/>
      <c r="BF236" s="289"/>
      <c r="BG236" s="289"/>
      <c r="BH236" s="289"/>
      <c r="BI236" s="289"/>
      <c r="BJ236" s="289"/>
      <c r="BK236" s="289"/>
      <c r="BL236" s="289"/>
      <c r="BM236" s="289"/>
      <c r="BN236" s="289"/>
      <c r="BO236" s="289"/>
      <c r="BP236" s="289"/>
      <c r="BQ236" s="289"/>
      <c r="BR236" s="289"/>
      <c r="BS236" s="289"/>
      <c r="BT236" s="289"/>
      <c r="BU236" s="289"/>
      <c r="BV236" s="289"/>
      <c r="BW236" s="289"/>
      <c r="BX236" s="289"/>
      <c r="BY236" s="289"/>
      <c r="BZ236" s="289"/>
      <c r="CA236" s="289"/>
      <c r="CB236" s="289"/>
      <c r="CC236" s="289"/>
      <c r="CD236" s="289"/>
      <c r="CE236" s="289"/>
      <c r="CF236" s="289"/>
      <c r="CG236" s="289"/>
      <c r="CH236" s="289"/>
      <c r="CI236" s="289"/>
      <c r="CJ236" s="289"/>
      <c r="CK236" s="289"/>
      <c r="CL236" s="289"/>
      <c r="CM236" s="289"/>
      <c r="CN236" s="289"/>
      <c r="CO236" s="289"/>
      <c r="CP236" s="289"/>
      <c r="CQ236" s="289"/>
      <c r="CR236" s="289"/>
      <c r="CS236" s="289"/>
      <c r="CT236" s="289"/>
      <c r="CU236" s="289"/>
      <c r="CV236" s="289"/>
      <c r="CW236" s="289"/>
      <c r="CX236" s="289"/>
      <c r="CY236" s="289"/>
      <c r="CZ236" s="289"/>
      <c r="DA236" s="289"/>
      <c r="DB236" s="289"/>
      <c r="DC236" s="289"/>
      <c r="DD236" s="289"/>
      <c r="DE236" s="289"/>
      <c r="DF236" s="289"/>
      <c r="DG236" s="289"/>
      <c r="DH236" s="289"/>
      <c r="DI236" s="289"/>
      <c r="DJ236" s="289"/>
      <c r="DK236" s="289"/>
      <c r="DL236" s="289"/>
      <c r="DM236" s="289"/>
      <c r="DN236" s="289"/>
      <c r="DO236" s="289"/>
      <c r="DP236" s="289"/>
      <c r="DQ236" s="289"/>
      <c r="DR236" s="289"/>
      <c r="DS236" s="289"/>
      <c r="DT236" s="289"/>
      <c r="DU236" s="289"/>
      <c r="DV236" s="289"/>
      <c r="DW236" s="289"/>
      <c r="DX236" s="289"/>
      <c r="DY236" s="289"/>
      <c r="DZ236" s="289"/>
      <c r="EA236" s="289"/>
      <c r="EB236" s="289"/>
      <c r="EC236" s="289"/>
      <c r="ED236" s="289"/>
      <c r="EE236" s="289"/>
      <c r="EF236" s="289"/>
      <c r="EG236" s="289"/>
      <c r="EH236" s="289"/>
      <c r="EI236" s="289"/>
    </row>
    <row r="237" spans="1:139" x14ac:dyDescent="0.3">
      <c r="A237" s="289"/>
      <c r="B237" s="289"/>
      <c r="C237" s="467"/>
      <c r="D237" s="467"/>
      <c r="E237" s="467"/>
      <c r="F237" s="467"/>
      <c r="G237" s="467"/>
      <c r="H237" s="467"/>
      <c r="I237" s="467"/>
      <c r="J237" s="467"/>
      <c r="K237" s="467"/>
      <c r="L237" s="467"/>
      <c r="M237" s="467"/>
      <c r="N237" s="467"/>
      <c r="O237" s="467"/>
      <c r="P237" s="467"/>
      <c r="Q237" s="289"/>
      <c r="R237" s="289"/>
      <c r="S237" s="289"/>
      <c r="T237" s="289"/>
      <c r="U237" s="289"/>
      <c r="V237" s="289"/>
      <c r="W237" s="289"/>
      <c r="X237" s="289"/>
      <c r="Y237" s="289"/>
      <c r="Z237" s="289"/>
      <c r="AA237" s="289"/>
      <c r="AB237" s="289"/>
      <c r="AC237" s="289"/>
      <c r="AD237" s="289"/>
      <c r="AE237" s="289"/>
      <c r="AF237" s="289"/>
      <c r="AG237" s="289"/>
      <c r="AH237" s="289"/>
      <c r="AI237" s="289"/>
      <c r="AJ237" s="289"/>
      <c r="AK237" s="289"/>
      <c r="AL237" s="289"/>
      <c r="AM237" s="289"/>
      <c r="AN237" s="289"/>
      <c r="AO237" s="289"/>
      <c r="AP237" s="289"/>
      <c r="AQ237" s="289"/>
      <c r="AR237" s="289"/>
      <c r="AS237" s="289"/>
      <c r="AT237" s="289"/>
      <c r="AU237" s="289"/>
      <c r="AV237" s="289"/>
      <c r="AW237" s="289"/>
      <c r="AX237" s="289"/>
      <c r="AY237" s="289"/>
      <c r="AZ237" s="289"/>
      <c r="BA237" s="289"/>
      <c r="BB237" s="289"/>
      <c r="BC237" s="289"/>
      <c r="BD237" s="289"/>
      <c r="BE237" s="289"/>
      <c r="BF237" s="289"/>
      <c r="BG237" s="289"/>
      <c r="BH237" s="289"/>
      <c r="BI237" s="289"/>
      <c r="BJ237" s="289"/>
      <c r="BK237" s="289"/>
      <c r="BL237" s="289"/>
      <c r="BM237" s="289"/>
      <c r="BN237" s="289"/>
      <c r="BO237" s="289"/>
      <c r="BP237" s="289"/>
      <c r="BQ237" s="289"/>
      <c r="BR237" s="289"/>
      <c r="BS237" s="289"/>
      <c r="BT237" s="289"/>
      <c r="BU237" s="289"/>
      <c r="BV237" s="289"/>
      <c r="BW237" s="289"/>
      <c r="BX237" s="289"/>
      <c r="BY237" s="289"/>
      <c r="BZ237" s="289"/>
      <c r="CA237" s="289"/>
      <c r="CB237" s="289"/>
      <c r="CC237" s="289"/>
      <c r="CD237" s="289"/>
      <c r="CE237" s="289"/>
      <c r="CF237" s="289"/>
      <c r="CG237" s="289"/>
      <c r="CH237" s="289"/>
      <c r="CI237" s="289"/>
      <c r="CJ237" s="289"/>
      <c r="CK237" s="289"/>
      <c r="CL237" s="289"/>
      <c r="CM237" s="289"/>
      <c r="CN237" s="289"/>
      <c r="CO237" s="289"/>
      <c r="CP237" s="289"/>
      <c r="CQ237" s="289"/>
      <c r="CR237" s="289"/>
      <c r="CS237" s="289"/>
      <c r="CT237" s="289"/>
      <c r="CU237" s="289"/>
      <c r="CV237" s="289"/>
      <c r="CW237" s="289"/>
      <c r="CX237" s="289"/>
      <c r="CY237" s="289"/>
      <c r="CZ237" s="289"/>
      <c r="DA237" s="289"/>
      <c r="DB237" s="289"/>
      <c r="DC237" s="289"/>
      <c r="DD237" s="289"/>
      <c r="DE237" s="289"/>
      <c r="DF237" s="289"/>
      <c r="DG237" s="289"/>
      <c r="DH237" s="289"/>
      <c r="DI237" s="289"/>
      <c r="DJ237" s="289"/>
      <c r="DK237" s="289"/>
      <c r="DL237" s="289"/>
      <c r="DM237" s="289"/>
      <c r="DN237" s="289"/>
      <c r="DO237" s="289"/>
      <c r="DP237" s="289"/>
      <c r="DQ237" s="289"/>
      <c r="DR237" s="289"/>
      <c r="DS237" s="289"/>
      <c r="DT237" s="289"/>
      <c r="DU237" s="289"/>
      <c r="DV237" s="289"/>
      <c r="DW237" s="289"/>
      <c r="DX237" s="289"/>
      <c r="DY237" s="289"/>
      <c r="DZ237" s="289"/>
      <c r="EA237" s="289"/>
      <c r="EB237" s="289"/>
      <c r="EC237" s="289"/>
      <c r="ED237" s="289"/>
      <c r="EE237" s="289"/>
      <c r="EF237" s="289"/>
      <c r="EG237" s="289"/>
      <c r="EH237" s="289"/>
      <c r="EI237" s="289"/>
    </row>
    <row r="238" spans="1:139" x14ac:dyDescent="0.3">
      <c r="A238" s="289"/>
      <c r="B238" s="289"/>
      <c r="C238" s="467"/>
      <c r="D238" s="467"/>
      <c r="E238" s="467"/>
      <c r="F238" s="467"/>
      <c r="G238" s="467"/>
      <c r="H238" s="467"/>
      <c r="I238" s="467"/>
      <c r="J238" s="467"/>
      <c r="K238" s="467"/>
      <c r="L238" s="467"/>
      <c r="M238" s="467"/>
      <c r="N238" s="467"/>
      <c r="O238" s="467"/>
      <c r="P238" s="467"/>
      <c r="Q238" s="289"/>
      <c r="R238" s="289"/>
      <c r="S238" s="289"/>
      <c r="T238" s="289"/>
      <c r="U238" s="289"/>
      <c r="V238" s="289"/>
      <c r="W238" s="289"/>
      <c r="X238" s="289"/>
      <c r="Y238" s="289"/>
      <c r="Z238" s="289"/>
      <c r="AA238" s="289"/>
      <c r="AB238" s="289"/>
      <c r="AC238" s="289"/>
      <c r="AD238" s="289"/>
      <c r="AE238" s="289"/>
      <c r="AF238" s="289"/>
      <c r="AG238" s="289"/>
      <c r="AH238" s="289"/>
      <c r="AI238" s="289"/>
      <c r="AJ238" s="289"/>
      <c r="AK238" s="289"/>
      <c r="AL238" s="289"/>
      <c r="AM238" s="289"/>
      <c r="AN238" s="289"/>
      <c r="AO238" s="289"/>
      <c r="AP238" s="289"/>
      <c r="AQ238" s="289"/>
      <c r="AR238" s="289"/>
      <c r="AS238" s="289"/>
      <c r="AT238" s="289"/>
      <c r="AU238" s="289"/>
      <c r="AV238" s="289"/>
      <c r="AW238" s="289"/>
      <c r="AX238" s="289"/>
      <c r="AY238" s="289"/>
      <c r="AZ238" s="289"/>
      <c r="BA238" s="289"/>
      <c r="BB238" s="289"/>
      <c r="BC238" s="289"/>
      <c r="BD238" s="289"/>
      <c r="BE238" s="289"/>
      <c r="BF238" s="289"/>
      <c r="BG238" s="289"/>
      <c r="BH238" s="289"/>
      <c r="BI238" s="289"/>
      <c r="BJ238" s="289"/>
      <c r="BK238" s="289"/>
      <c r="BL238" s="289"/>
      <c r="BM238" s="289"/>
      <c r="BN238" s="289"/>
      <c r="BO238" s="289"/>
      <c r="BP238" s="289"/>
      <c r="BQ238" s="289"/>
      <c r="BR238" s="289"/>
      <c r="BS238" s="289"/>
      <c r="BT238" s="289"/>
      <c r="BU238" s="289"/>
      <c r="BV238" s="289"/>
      <c r="BW238" s="289"/>
      <c r="BX238" s="289"/>
      <c r="BY238" s="289"/>
      <c r="BZ238" s="289"/>
      <c r="CA238" s="289"/>
      <c r="CB238" s="289"/>
      <c r="CC238" s="289"/>
      <c r="CD238" s="289"/>
      <c r="CE238" s="289"/>
      <c r="CF238" s="289"/>
      <c r="CG238" s="289"/>
      <c r="CH238" s="289"/>
      <c r="CI238" s="289"/>
      <c r="CJ238" s="289"/>
      <c r="CK238" s="289"/>
      <c r="CL238" s="289"/>
      <c r="CM238" s="289"/>
      <c r="CN238" s="289"/>
      <c r="CO238" s="289"/>
      <c r="CP238" s="289"/>
      <c r="CQ238" s="289"/>
      <c r="CR238" s="289"/>
      <c r="CS238" s="289"/>
      <c r="CT238" s="289"/>
      <c r="CU238" s="289"/>
      <c r="CV238" s="289"/>
      <c r="CW238" s="289"/>
      <c r="CX238" s="289"/>
      <c r="CY238" s="289"/>
      <c r="CZ238" s="289"/>
      <c r="DA238" s="289"/>
      <c r="DB238" s="289"/>
      <c r="DC238" s="289"/>
      <c r="DD238" s="289"/>
      <c r="DE238" s="289"/>
      <c r="DF238" s="289"/>
      <c r="DG238" s="289"/>
      <c r="DH238" s="289"/>
      <c r="DI238" s="289"/>
      <c r="DJ238" s="289"/>
      <c r="DK238" s="289"/>
      <c r="DL238" s="289"/>
      <c r="DM238" s="289"/>
      <c r="DN238" s="289"/>
      <c r="DO238" s="289"/>
      <c r="DP238" s="289"/>
      <c r="DQ238" s="289"/>
      <c r="DR238" s="289"/>
      <c r="DS238" s="289"/>
      <c r="DT238" s="289"/>
      <c r="DU238" s="289"/>
      <c r="DV238" s="289"/>
      <c r="DW238" s="289"/>
      <c r="DX238" s="289"/>
      <c r="DY238" s="289"/>
      <c r="DZ238" s="289"/>
      <c r="EA238" s="289"/>
      <c r="EB238" s="289"/>
      <c r="EC238" s="289"/>
      <c r="ED238" s="289"/>
      <c r="EE238" s="289"/>
      <c r="EF238" s="289"/>
      <c r="EG238" s="289"/>
      <c r="EH238" s="289"/>
      <c r="EI238" s="289"/>
    </row>
    <row r="239" spans="1:139" x14ac:dyDescent="0.3">
      <c r="A239" s="289"/>
      <c r="B239" s="289"/>
      <c r="C239" s="467"/>
      <c r="D239" s="467"/>
      <c r="E239" s="467"/>
      <c r="F239" s="467"/>
      <c r="G239" s="467"/>
      <c r="H239" s="467"/>
      <c r="I239" s="467"/>
      <c r="J239" s="467"/>
      <c r="K239" s="467"/>
      <c r="L239" s="467"/>
      <c r="M239" s="467"/>
      <c r="N239" s="467"/>
      <c r="O239" s="467"/>
      <c r="P239" s="467"/>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c r="AL239" s="289"/>
      <c r="AM239" s="289"/>
      <c r="AN239" s="289"/>
      <c r="AO239" s="289"/>
      <c r="AP239" s="289"/>
      <c r="AQ239" s="289"/>
      <c r="AR239" s="289"/>
      <c r="AS239" s="289"/>
      <c r="AT239" s="289"/>
      <c r="AU239" s="289"/>
      <c r="AV239" s="289"/>
      <c r="AW239" s="289"/>
      <c r="AX239" s="289"/>
      <c r="AY239" s="289"/>
      <c r="AZ239" s="289"/>
      <c r="BA239" s="289"/>
      <c r="BB239" s="289"/>
      <c r="BC239" s="289"/>
      <c r="BD239" s="289"/>
      <c r="BE239" s="289"/>
      <c r="BF239" s="289"/>
      <c r="BG239" s="289"/>
      <c r="BH239" s="289"/>
      <c r="BI239" s="289"/>
      <c r="BJ239" s="289"/>
      <c r="BK239" s="289"/>
      <c r="BL239" s="289"/>
      <c r="BM239" s="289"/>
      <c r="BN239" s="289"/>
      <c r="BO239" s="289"/>
      <c r="BP239" s="289"/>
      <c r="BQ239" s="289"/>
      <c r="BR239" s="289"/>
      <c r="BS239" s="289"/>
      <c r="BT239" s="289"/>
      <c r="BU239" s="289"/>
      <c r="BV239" s="289"/>
      <c r="BW239" s="289"/>
      <c r="BX239" s="289"/>
      <c r="BY239" s="289"/>
      <c r="BZ239" s="289"/>
      <c r="CA239" s="289"/>
      <c r="CB239" s="289"/>
      <c r="CC239" s="289"/>
      <c r="CD239" s="289"/>
      <c r="CE239" s="289"/>
      <c r="CF239" s="289"/>
      <c r="CG239" s="289"/>
      <c r="CH239" s="289"/>
      <c r="CI239" s="289"/>
      <c r="CJ239" s="289"/>
      <c r="CK239" s="289"/>
      <c r="CL239" s="289"/>
      <c r="CM239" s="289"/>
      <c r="CN239" s="289"/>
      <c r="CO239" s="289"/>
      <c r="CP239" s="289"/>
      <c r="CQ239" s="289"/>
      <c r="CR239" s="289"/>
      <c r="CS239" s="289"/>
      <c r="CT239" s="289"/>
      <c r="CU239" s="289"/>
      <c r="CV239" s="289"/>
      <c r="CW239" s="289"/>
      <c r="CX239" s="289"/>
      <c r="CY239" s="289"/>
      <c r="CZ239" s="289"/>
      <c r="DA239" s="289"/>
      <c r="DB239" s="289"/>
      <c r="DC239" s="289"/>
      <c r="DD239" s="289"/>
      <c r="DE239" s="289"/>
      <c r="DF239" s="289"/>
      <c r="DG239" s="289"/>
      <c r="DH239" s="289"/>
      <c r="DI239" s="289"/>
      <c r="DJ239" s="289"/>
      <c r="DK239" s="289"/>
      <c r="DL239" s="289"/>
      <c r="DM239" s="289"/>
      <c r="DN239" s="289"/>
      <c r="DO239" s="289"/>
      <c r="DP239" s="289"/>
      <c r="DQ239" s="289"/>
      <c r="DR239" s="289"/>
      <c r="DS239" s="289"/>
      <c r="DT239" s="289"/>
      <c r="DU239" s="289"/>
      <c r="DV239" s="289"/>
      <c r="DW239" s="289"/>
      <c r="DX239" s="289"/>
      <c r="DY239" s="289"/>
      <c r="DZ239" s="289"/>
      <c r="EA239" s="289"/>
      <c r="EB239" s="289"/>
      <c r="EC239" s="289"/>
      <c r="ED239" s="289"/>
      <c r="EE239" s="289"/>
      <c r="EF239" s="289"/>
      <c r="EG239" s="289"/>
      <c r="EH239" s="289"/>
      <c r="EI239" s="289"/>
    </row>
    <row r="240" spans="1:139" x14ac:dyDescent="0.3">
      <c r="A240" s="289"/>
      <c r="B240" s="289"/>
      <c r="C240" s="467"/>
      <c r="D240" s="467"/>
      <c r="E240" s="467"/>
      <c r="F240" s="467"/>
      <c r="G240" s="467"/>
      <c r="H240" s="467"/>
      <c r="I240" s="467"/>
      <c r="J240" s="467"/>
      <c r="K240" s="467"/>
      <c r="L240" s="467"/>
      <c r="M240" s="467"/>
      <c r="N240" s="467"/>
      <c r="O240" s="467"/>
      <c r="P240" s="467"/>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89"/>
      <c r="AY240" s="289"/>
      <c r="AZ240" s="289"/>
      <c r="BA240" s="289"/>
      <c r="BB240" s="289"/>
      <c r="BC240" s="289"/>
      <c r="BD240" s="289"/>
      <c r="BE240" s="289"/>
      <c r="BF240" s="289"/>
      <c r="BG240" s="289"/>
      <c r="BH240" s="289"/>
      <c r="BI240" s="289"/>
      <c r="BJ240" s="289"/>
      <c r="BK240" s="289"/>
      <c r="BL240" s="289"/>
      <c r="BM240" s="289"/>
      <c r="BN240" s="289"/>
      <c r="BO240" s="289"/>
      <c r="BP240" s="289"/>
      <c r="BQ240" s="289"/>
      <c r="BR240" s="289"/>
      <c r="BS240" s="289"/>
      <c r="BT240" s="289"/>
      <c r="BU240" s="289"/>
      <c r="BV240" s="289"/>
      <c r="BW240" s="289"/>
      <c r="BX240" s="289"/>
      <c r="BY240" s="289"/>
      <c r="BZ240" s="289"/>
      <c r="CA240" s="289"/>
      <c r="CB240" s="289"/>
      <c r="CC240" s="289"/>
      <c r="CD240" s="289"/>
      <c r="CE240" s="289"/>
      <c r="CF240" s="289"/>
      <c r="CG240" s="289"/>
      <c r="CH240" s="289"/>
      <c r="CI240" s="289"/>
      <c r="CJ240" s="289"/>
      <c r="CK240" s="289"/>
      <c r="CL240" s="289"/>
      <c r="CM240" s="289"/>
      <c r="CN240" s="289"/>
      <c r="CO240" s="289"/>
      <c r="CP240" s="289"/>
      <c r="CQ240" s="289"/>
      <c r="CR240" s="289"/>
      <c r="CS240" s="289"/>
      <c r="CT240" s="289"/>
      <c r="CU240" s="289"/>
      <c r="CV240" s="289"/>
      <c r="CW240" s="289"/>
      <c r="CX240" s="289"/>
      <c r="CY240" s="289"/>
      <c r="CZ240" s="289"/>
      <c r="DA240" s="289"/>
      <c r="DB240" s="289"/>
      <c r="DC240" s="289"/>
      <c r="DD240" s="289"/>
      <c r="DE240" s="289"/>
      <c r="DF240" s="289"/>
      <c r="DG240" s="289"/>
      <c r="DH240" s="289"/>
      <c r="DI240" s="289"/>
      <c r="DJ240" s="289"/>
      <c r="DK240" s="289"/>
      <c r="DL240" s="289"/>
      <c r="DM240" s="289"/>
      <c r="DN240" s="289"/>
      <c r="DO240" s="289"/>
      <c r="DP240" s="289"/>
      <c r="DQ240" s="289"/>
      <c r="DR240" s="289"/>
      <c r="DS240" s="289"/>
      <c r="DT240" s="289"/>
      <c r="DU240" s="289"/>
      <c r="DV240" s="289"/>
      <c r="DW240" s="289"/>
      <c r="DX240" s="289"/>
      <c r="DY240" s="289"/>
      <c r="DZ240" s="289"/>
      <c r="EA240" s="289"/>
      <c r="EB240" s="289"/>
      <c r="EC240" s="289"/>
      <c r="ED240" s="289"/>
      <c r="EE240" s="289"/>
      <c r="EF240" s="289"/>
      <c r="EG240" s="289"/>
      <c r="EH240" s="289"/>
      <c r="EI240" s="289"/>
    </row>
    <row r="241" spans="1:139" x14ac:dyDescent="0.3">
      <c r="A241" s="289"/>
      <c r="B241" s="289"/>
      <c r="C241" s="467"/>
      <c r="D241" s="467"/>
      <c r="E241" s="467"/>
      <c r="F241" s="467"/>
      <c r="G241" s="467"/>
      <c r="H241" s="467"/>
      <c r="I241" s="467"/>
      <c r="J241" s="467"/>
      <c r="K241" s="467"/>
      <c r="L241" s="467"/>
      <c r="M241" s="467"/>
      <c r="N241" s="467"/>
      <c r="O241" s="467"/>
      <c r="P241" s="467"/>
      <c r="Q241" s="289"/>
      <c r="R241" s="289"/>
      <c r="S241" s="289"/>
      <c r="T241" s="289"/>
      <c r="U241" s="289"/>
      <c r="V241" s="289"/>
      <c r="W241" s="289"/>
      <c r="X241" s="289"/>
      <c r="Y241" s="289"/>
      <c r="Z241" s="289"/>
      <c r="AA241" s="289"/>
      <c r="AB241" s="289"/>
      <c r="AC241" s="289"/>
      <c r="AD241" s="289"/>
      <c r="AE241" s="289"/>
      <c r="AF241" s="289"/>
      <c r="AG241" s="289"/>
      <c r="AH241" s="289"/>
      <c r="AI241" s="289"/>
      <c r="AJ241" s="289"/>
      <c r="AK241" s="289"/>
      <c r="AL241" s="289"/>
      <c r="AM241" s="289"/>
      <c r="AN241" s="289"/>
      <c r="AO241" s="289"/>
      <c r="AP241" s="289"/>
      <c r="AQ241" s="289"/>
      <c r="AR241" s="289"/>
      <c r="AS241" s="289"/>
      <c r="AT241" s="289"/>
      <c r="AU241" s="289"/>
      <c r="AV241" s="289"/>
      <c r="AW241" s="289"/>
      <c r="AX241" s="289"/>
      <c r="AY241" s="289"/>
      <c r="AZ241" s="289"/>
      <c r="BA241" s="289"/>
      <c r="BB241" s="289"/>
      <c r="BC241" s="289"/>
      <c r="BD241" s="289"/>
      <c r="BE241" s="289"/>
      <c r="BF241" s="289"/>
      <c r="BG241" s="289"/>
      <c r="BH241" s="289"/>
      <c r="BI241" s="289"/>
      <c r="BJ241" s="289"/>
      <c r="BK241" s="289"/>
      <c r="BL241" s="289"/>
      <c r="BM241" s="289"/>
      <c r="BN241" s="289"/>
      <c r="BO241" s="289"/>
      <c r="BP241" s="289"/>
      <c r="BQ241" s="289"/>
      <c r="BR241" s="289"/>
      <c r="BS241" s="289"/>
      <c r="BT241" s="289"/>
      <c r="BU241" s="289"/>
      <c r="BV241" s="289"/>
      <c r="BW241" s="289"/>
      <c r="BX241" s="289"/>
      <c r="BY241" s="289"/>
      <c r="BZ241" s="289"/>
      <c r="CA241" s="289"/>
      <c r="CB241" s="289"/>
      <c r="CC241" s="289"/>
      <c r="CD241" s="289"/>
      <c r="CE241" s="289"/>
      <c r="CF241" s="289"/>
      <c r="CG241" s="289"/>
      <c r="CH241" s="289"/>
      <c r="CI241" s="289"/>
      <c r="CJ241" s="289"/>
      <c r="CK241" s="289"/>
      <c r="CL241" s="289"/>
      <c r="CM241" s="289"/>
      <c r="CN241" s="289"/>
      <c r="CO241" s="289"/>
      <c r="CP241" s="289"/>
      <c r="CQ241" s="289"/>
      <c r="CR241" s="289"/>
      <c r="CS241" s="289"/>
      <c r="CT241" s="289"/>
      <c r="CU241" s="289"/>
      <c r="CV241" s="289"/>
      <c r="CW241" s="289"/>
      <c r="CX241" s="289"/>
      <c r="CY241" s="289"/>
      <c r="CZ241" s="289"/>
      <c r="DA241" s="289"/>
      <c r="DB241" s="289"/>
      <c r="DC241" s="289"/>
      <c r="DD241" s="289"/>
      <c r="DE241" s="289"/>
      <c r="DF241" s="289"/>
      <c r="DG241" s="289"/>
      <c r="DH241" s="289"/>
      <c r="DI241" s="289"/>
      <c r="DJ241" s="289"/>
      <c r="DK241" s="289"/>
      <c r="DL241" s="289"/>
      <c r="DM241" s="289"/>
      <c r="DN241" s="289"/>
      <c r="DO241" s="289"/>
      <c r="DP241" s="289"/>
      <c r="DQ241" s="289"/>
      <c r="DR241" s="289"/>
      <c r="DS241" s="289"/>
      <c r="DT241" s="289"/>
      <c r="DU241" s="289"/>
      <c r="DV241" s="289"/>
      <c r="DW241" s="289"/>
      <c r="DX241" s="289"/>
      <c r="DY241" s="289"/>
      <c r="DZ241" s="289"/>
      <c r="EA241" s="289"/>
      <c r="EB241" s="289"/>
      <c r="EC241" s="289"/>
      <c r="ED241" s="289"/>
      <c r="EE241" s="289"/>
      <c r="EF241" s="289"/>
      <c r="EG241" s="289"/>
      <c r="EH241" s="289"/>
      <c r="EI241" s="289"/>
    </row>
    <row r="242" spans="1:139" x14ac:dyDescent="0.3">
      <c r="A242" s="289"/>
      <c r="B242" s="289"/>
      <c r="C242" s="467"/>
      <c r="D242" s="467"/>
      <c r="E242" s="467"/>
      <c r="F242" s="467"/>
      <c r="G242" s="467"/>
      <c r="H242" s="467"/>
      <c r="I242" s="467"/>
      <c r="J242" s="467"/>
      <c r="K242" s="467"/>
      <c r="L242" s="467"/>
      <c r="M242" s="467"/>
      <c r="N242" s="467"/>
      <c r="O242" s="467"/>
      <c r="P242" s="467"/>
      <c r="Q242" s="289"/>
      <c r="R242" s="289"/>
      <c r="S242" s="289"/>
      <c r="T242" s="289"/>
      <c r="U242" s="289"/>
      <c r="V242" s="289"/>
      <c r="W242" s="289"/>
      <c r="X242" s="289"/>
      <c r="Y242" s="289"/>
      <c r="Z242" s="289"/>
      <c r="AA242" s="289"/>
      <c r="AB242" s="289"/>
      <c r="AC242" s="289"/>
      <c r="AD242" s="289"/>
      <c r="AE242" s="289"/>
      <c r="AF242" s="289"/>
      <c r="AG242" s="289"/>
      <c r="AH242" s="289"/>
      <c r="AI242" s="289"/>
      <c r="AJ242" s="289"/>
      <c r="AK242" s="289"/>
      <c r="AL242" s="289"/>
      <c r="AM242" s="289"/>
      <c r="AN242" s="289"/>
      <c r="AO242" s="289"/>
      <c r="AP242" s="289"/>
      <c r="AQ242" s="289"/>
      <c r="AR242" s="289"/>
      <c r="AS242" s="289"/>
      <c r="AT242" s="289"/>
      <c r="AU242" s="289"/>
      <c r="AV242" s="289"/>
      <c r="AW242" s="289"/>
      <c r="AX242" s="289"/>
      <c r="AY242" s="289"/>
      <c r="AZ242" s="289"/>
      <c r="BA242" s="289"/>
      <c r="BB242" s="289"/>
      <c r="BC242" s="289"/>
      <c r="BD242" s="289"/>
      <c r="BE242" s="289"/>
      <c r="BF242" s="289"/>
      <c r="BG242" s="289"/>
      <c r="BH242" s="289"/>
      <c r="BI242" s="289"/>
      <c r="BJ242" s="289"/>
      <c r="BK242" s="289"/>
      <c r="BL242" s="289"/>
      <c r="BM242" s="289"/>
      <c r="BN242" s="289"/>
      <c r="BO242" s="289"/>
      <c r="BP242" s="289"/>
      <c r="BQ242" s="289"/>
      <c r="BR242" s="289"/>
      <c r="BS242" s="289"/>
      <c r="BT242" s="289"/>
      <c r="BU242" s="289"/>
      <c r="BV242" s="289"/>
      <c r="BW242" s="289"/>
      <c r="BX242" s="289"/>
      <c r="BY242" s="289"/>
      <c r="BZ242" s="289"/>
      <c r="CA242" s="289"/>
      <c r="CB242" s="289"/>
      <c r="CC242" s="289"/>
      <c r="CD242" s="289"/>
      <c r="CE242" s="289"/>
      <c r="CF242" s="289"/>
      <c r="CG242" s="289"/>
      <c r="CH242" s="289"/>
      <c r="CI242" s="289"/>
      <c r="CJ242" s="289"/>
      <c r="CK242" s="289"/>
      <c r="CL242" s="289"/>
      <c r="CM242" s="289"/>
      <c r="CN242" s="289"/>
      <c r="CO242" s="289"/>
      <c r="CP242" s="289"/>
      <c r="CQ242" s="289"/>
      <c r="CR242" s="289"/>
      <c r="CS242" s="289"/>
      <c r="CT242" s="289"/>
      <c r="CU242" s="289"/>
      <c r="CV242" s="289"/>
      <c r="CW242" s="289"/>
      <c r="CX242" s="289"/>
      <c r="CY242" s="289"/>
      <c r="CZ242" s="289"/>
      <c r="DA242" s="289"/>
      <c r="DB242" s="289"/>
      <c r="DC242" s="289"/>
      <c r="DD242" s="289"/>
      <c r="DE242" s="289"/>
      <c r="DF242" s="289"/>
      <c r="DG242" s="289"/>
      <c r="DH242" s="289"/>
      <c r="DI242" s="289"/>
      <c r="DJ242" s="289"/>
      <c r="DK242" s="289"/>
      <c r="DL242" s="289"/>
      <c r="DM242" s="289"/>
      <c r="DN242" s="289"/>
      <c r="DO242" s="289"/>
      <c r="DP242" s="289"/>
      <c r="DQ242" s="289"/>
      <c r="DR242" s="289"/>
      <c r="DS242" s="289"/>
      <c r="DT242" s="289"/>
      <c r="DU242" s="289"/>
      <c r="DV242" s="289"/>
      <c r="DW242" s="289"/>
      <c r="DX242" s="289"/>
      <c r="DY242" s="289"/>
      <c r="DZ242" s="289"/>
      <c r="EA242" s="289"/>
      <c r="EB242" s="289"/>
      <c r="EC242" s="289"/>
      <c r="ED242" s="289"/>
      <c r="EE242" s="289"/>
      <c r="EF242" s="289"/>
      <c r="EG242" s="289"/>
      <c r="EH242" s="289"/>
      <c r="EI242" s="289"/>
    </row>
    <row r="243" spans="1:139" x14ac:dyDescent="0.3">
      <c r="A243" s="289"/>
      <c r="B243" s="289"/>
      <c r="C243" s="467"/>
      <c r="D243" s="467"/>
      <c r="E243" s="467"/>
      <c r="F243" s="467"/>
      <c r="G243" s="467"/>
      <c r="H243" s="467"/>
      <c r="I243" s="467"/>
      <c r="J243" s="467"/>
      <c r="K243" s="467"/>
      <c r="L243" s="467"/>
      <c r="M243" s="467"/>
      <c r="N243" s="467"/>
      <c r="O243" s="467"/>
      <c r="P243" s="467"/>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289"/>
      <c r="AL243" s="289"/>
      <c r="AM243" s="289"/>
      <c r="AN243" s="289"/>
      <c r="AO243" s="289"/>
      <c r="AP243" s="289"/>
      <c r="AQ243" s="289"/>
      <c r="AR243" s="289"/>
      <c r="AS243" s="289"/>
      <c r="AT243" s="289"/>
      <c r="AU243" s="289"/>
      <c r="AV243" s="289"/>
      <c r="AW243" s="289"/>
      <c r="AX243" s="289"/>
      <c r="AY243" s="289"/>
      <c r="AZ243" s="289"/>
      <c r="BA243" s="289"/>
      <c r="BB243" s="289"/>
      <c r="BC243" s="289"/>
      <c r="BD243" s="289"/>
      <c r="BE243" s="289"/>
      <c r="BF243" s="289"/>
      <c r="BG243" s="289"/>
      <c r="BH243" s="289"/>
      <c r="BI243" s="289"/>
      <c r="BJ243" s="289"/>
      <c r="BK243" s="289"/>
      <c r="BL243" s="289"/>
      <c r="BM243" s="289"/>
      <c r="BN243" s="289"/>
      <c r="BO243" s="289"/>
      <c r="BP243" s="289"/>
      <c r="BQ243" s="289"/>
      <c r="BR243" s="289"/>
      <c r="BS243" s="289"/>
      <c r="BT243" s="289"/>
      <c r="BU243" s="289"/>
      <c r="BV243" s="289"/>
      <c r="BW243" s="289"/>
      <c r="BX243" s="289"/>
      <c r="BY243" s="289"/>
      <c r="BZ243" s="289"/>
      <c r="CA243" s="289"/>
      <c r="CB243" s="289"/>
      <c r="CC243" s="289"/>
      <c r="CD243" s="289"/>
      <c r="CE243" s="289"/>
      <c r="CF243" s="289"/>
      <c r="CG243" s="289"/>
      <c r="CH243" s="289"/>
      <c r="CI243" s="289"/>
      <c r="CJ243" s="289"/>
      <c r="CK243" s="289"/>
      <c r="CL243" s="289"/>
      <c r="CM243" s="289"/>
      <c r="CN243" s="289"/>
      <c r="CO243" s="289"/>
      <c r="CP243" s="289"/>
      <c r="CQ243" s="289"/>
      <c r="CR243" s="289"/>
      <c r="CS243" s="289"/>
      <c r="CT243" s="289"/>
      <c r="CU243" s="289"/>
      <c r="CV243" s="289"/>
      <c r="CW243" s="289"/>
      <c r="CX243" s="289"/>
      <c r="CY243" s="289"/>
      <c r="CZ243" s="289"/>
      <c r="DA243" s="289"/>
      <c r="DB243" s="289"/>
      <c r="DC243" s="289"/>
      <c r="DD243" s="289"/>
      <c r="DE243" s="289"/>
      <c r="DF243" s="289"/>
      <c r="DG243" s="289"/>
      <c r="DH243" s="289"/>
      <c r="DI243" s="289"/>
      <c r="DJ243" s="289"/>
      <c r="DK243" s="289"/>
      <c r="DL243" s="289"/>
      <c r="DM243" s="289"/>
      <c r="DN243" s="289"/>
      <c r="DO243" s="289"/>
      <c r="DP243" s="289"/>
      <c r="DQ243" s="289"/>
      <c r="DR243" s="289"/>
      <c r="DS243" s="289"/>
      <c r="DT243" s="289"/>
      <c r="DU243" s="289"/>
      <c r="DV243" s="289"/>
      <c r="DW243" s="289"/>
      <c r="DX243" s="289"/>
      <c r="DY243" s="289"/>
      <c r="DZ243" s="289"/>
      <c r="EA243" s="289"/>
      <c r="EB243" s="289"/>
      <c r="EC243" s="289"/>
      <c r="ED243" s="289"/>
      <c r="EE243" s="289"/>
      <c r="EF243" s="289"/>
      <c r="EG243" s="289"/>
      <c r="EH243" s="289"/>
      <c r="EI243" s="289"/>
    </row>
    <row r="244" spans="1:139" x14ac:dyDescent="0.3">
      <c r="A244" s="289"/>
      <c r="B244" s="289"/>
      <c r="C244" s="467"/>
      <c r="D244" s="467"/>
      <c r="E244" s="467"/>
      <c r="F244" s="467"/>
      <c r="G244" s="467"/>
      <c r="H244" s="467"/>
      <c r="I244" s="467"/>
      <c r="J244" s="467"/>
      <c r="K244" s="467"/>
      <c r="L244" s="467"/>
      <c r="M244" s="467"/>
      <c r="N244" s="467"/>
      <c r="O244" s="467"/>
      <c r="P244" s="467"/>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89"/>
      <c r="AP244" s="289"/>
      <c r="AQ244" s="289"/>
      <c r="AR244" s="289"/>
      <c r="AS244" s="289"/>
      <c r="AT244" s="289"/>
      <c r="AU244" s="289"/>
      <c r="AV244" s="289"/>
      <c r="AW244" s="289"/>
      <c r="AX244" s="289"/>
      <c r="AY244" s="289"/>
      <c r="AZ244" s="289"/>
      <c r="BA244" s="289"/>
      <c r="BB244" s="289"/>
      <c r="BC244" s="289"/>
      <c r="BD244" s="289"/>
      <c r="BE244" s="289"/>
      <c r="BF244" s="289"/>
      <c r="BG244" s="289"/>
      <c r="BH244" s="289"/>
      <c r="BI244" s="289"/>
      <c r="BJ244" s="289"/>
      <c r="BK244" s="289"/>
      <c r="BL244" s="289"/>
      <c r="BM244" s="289"/>
      <c r="BN244" s="289"/>
      <c r="BO244" s="289"/>
      <c r="BP244" s="289"/>
      <c r="BQ244" s="289"/>
      <c r="BR244" s="289"/>
      <c r="BS244" s="289"/>
      <c r="BT244" s="289"/>
      <c r="BU244" s="289"/>
      <c r="BV244" s="289"/>
      <c r="BW244" s="289"/>
      <c r="BX244" s="289"/>
      <c r="BY244" s="289"/>
      <c r="BZ244" s="289"/>
      <c r="CA244" s="289"/>
      <c r="CB244" s="289"/>
      <c r="CC244" s="289"/>
      <c r="CD244" s="289"/>
      <c r="CE244" s="289"/>
      <c r="CF244" s="289"/>
      <c r="CG244" s="289"/>
      <c r="CH244" s="289"/>
      <c r="CI244" s="289"/>
      <c r="CJ244" s="289"/>
      <c r="CK244" s="289"/>
      <c r="CL244" s="289"/>
      <c r="CM244" s="289"/>
      <c r="CN244" s="289"/>
      <c r="CO244" s="289"/>
      <c r="CP244" s="289"/>
      <c r="CQ244" s="289"/>
      <c r="CR244" s="289"/>
      <c r="CS244" s="289"/>
      <c r="CT244" s="289"/>
      <c r="CU244" s="289"/>
      <c r="CV244" s="289"/>
      <c r="CW244" s="289"/>
      <c r="CX244" s="289"/>
      <c r="CY244" s="289"/>
      <c r="CZ244" s="289"/>
      <c r="DA244" s="289"/>
      <c r="DB244" s="289"/>
      <c r="DC244" s="289"/>
      <c r="DD244" s="289"/>
      <c r="DE244" s="289"/>
      <c r="DF244" s="289"/>
      <c r="DG244" s="289"/>
      <c r="DH244" s="289"/>
      <c r="DI244" s="289"/>
      <c r="DJ244" s="289"/>
      <c r="DK244" s="289"/>
      <c r="DL244" s="289"/>
      <c r="DM244" s="289"/>
      <c r="DN244" s="289"/>
      <c r="DO244" s="289"/>
      <c r="DP244" s="289"/>
      <c r="DQ244" s="289"/>
      <c r="DR244" s="289"/>
      <c r="DS244" s="289"/>
      <c r="DT244" s="289"/>
      <c r="DU244" s="289"/>
      <c r="DV244" s="289"/>
      <c r="DW244" s="289"/>
      <c r="DX244" s="289"/>
      <c r="DY244" s="289"/>
      <c r="DZ244" s="289"/>
      <c r="EA244" s="289"/>
      <c r="EB244" s="289"/>
      <c r="EC244" s="289"/>
      <c r="ED244" s="289"/>
      <c r="EE244" s="289"/>
      <c r="EF244" s="289"/>
      <c r="EG244" s="289"/>
      <c r="EH244" s="289"/>
      <c r="EI244" s="289"/>
    </row>
    <row r="245" spans="1:139" x14ac:dyDescent="0.3">
      <c r="A245" s="289"/>
      <c r="B245" s="289"/>
      <c r="C245" s="467"/>
      <c r="D245" s="467"/>
      <c r="E245" s="467"/>
      <c r="F245" s="467"/>
      <c r="G245" s="467"/>
      <c r="H245" s="467"/>
      <c r="I245" s="467"/>
      <c r="J245" s="467"/>
      <c r="K245" s="467"/>
      <c r="L245" s="467"/>
      <c r="M245" s="467"/>
      <c r="N245" s="467"/>
      <c r="O245" s="467"/>
      <c r="P245" s="467"/>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N245" s="289"/>
      <c r="AO245" s="289"/>
      <c r="AP245" s="289"/>
      <c r="AQ245" s="289"/>
      <c r="AR245" s="289"/>
      <c r="AS245" s="289"/>
      <c r="AT245" s="289"/>
      <c r="AU245" s="289"/>
      <c r="AV245" s="289"/>
      <c r="AW245" s="289"/>
      <c r="AX245" s="289"/>
      <c r="AY245" s="289"/>
      <c r="AZ245" s="289"/>
      <c r="BA245" s="289"/>
      <c r="BB245" s="289"/>
      <c r="BC245" s="289"/>
      <c r="BD245" s="289"/>
      <c r="BE245" s="289"/>
      <c r="BF245" s="289"/>
      <c r="BG245" s="289"/>
      <c r="BH245" s="289"/>
      <c r="BI245" s="289"/>
      <c r="BJ245" s="289"/>
      <c r="BK245" s="289"/>
      <c r="BL245" s="289"/>
      <c r="BM245" s="289"/>
      <c r="BN245" s="289"/>
      <c r="BO245" s="289"/>
      <c r="BP245" s="289"/>
      <c r="BQ245" s="289"/>
      <c r="BR245" s="289"/>
      <c r="BS245" s="289"/>
      <c r="BT245" s="289"/>
      <c r="BU245" s="289"/>
      <c r="BV245" s="289"/>
      <c r="BW245" s="289"/>
      <c r="BX245" s="289"/>
      <c r="BY245" s="289"/>
      <c r="BZ245" s="289"/>
      <c r="CA245" s="289"/>
      <c r="CB245" s="289"/>
      <c r="CC245" s="289"/>
      <c r="CD245" s="289"/>
      <c r="CE245" s="289"/>
      <c r="CF245" s="289"/>
      <c r="CG245" s="289"/>
      <c r="CH245" s="289"/>
      <c r="CI245" s="289"/>
      <c r="CJ245" s="289"/>
      <c r="CK245" s="289"/>
      <c r="CL245" s="289"/>
      <c r="CM245" s="289"/>
      <c r="CN245" s="289"/>
      <c r="CO245" s="289"/>
      <c r="CP245" s="289"/>
      <c r="CQ245" s="289"/>
      <c r="CR245" s="289"/>
      <c r="CS245" s="289"/>
      <c r="CT245" s="289"/>
      <c r="CU245" s="289"/>
      <c r="CV245" s="289"/>
      <c r="CW245" s="289"/>
      <c r="CX245" s="289"/>
      <c r="CY245" s="289"/>
      <c r="CZ245" s="289"/>
      <c r="DA245" s="289"/>
      <c r="DB245" s="289"/>
      <c r="DC245" s="289"/>
      <c r="DD245" s="289"/>
      <c r="DE245" s="289"/>
      <c r="DF245" s="289"/>
      <c r="DG245" s="289"/>
      <c r="DH245" s="289"/>
      <c r="DI245" s="289"/>
      <c r="DJ245" s="289"/>
      <c r="DK245" s="289"/>
      <c r="DL245" s="289"/>
      <c r="DM245" s="289"/>
      <c r="DN245" s="289"/>
      <c r="DO245" s="289"/>
      <c r="DP245" s="289"/>
      <c r="DQ245" s="289"/>
      <c r="DR245" s="289"/>
      <c r="DS245" s="289"/>
      <c r="DT245" s="289"/>
      <c r="DU245" s="289"/>
      <c r="DV245" s="289"/>
      <c r="DW245" s="289"/>
      <c r="DX245" s="289"/>
      <c r="DY245" s="289"/>
      <c r="DZ245" s="289"/>
      <c r="EA245" s="289"/>
      <c r="EB245" s="289"/>
      <c r="EC245" s="289"/>
      <c r="ED245" s="289"/>
      <c r="EE245" s="289"/>
      <c r="EF245" s="289"/>
      <c r="EG245" s="289"/>
      <c r="EH245" s="289"/>
      <c r="EI245" s="289"/>
    </row>
    <row r="246" spans="1:139" x14ac:dyDescent="0.3">
      <c r="A246" s="289"/>
      <c r="B246" s="289"/>
      <c r="C246" s="467"/>
      <c r="D246" s="467"/>
      <c r="E246" s="467"/>
      <c r="F246" s="467"/>
      <c r="G246" s="467"/>
      <c r="H246" s="467"/>
      <c r="I246" s="467"/>
      <c r="J246" s="467"/>
      <c r="K246" s="467"/>
      <c r="L246" s="467"/>
      <c r="M246" s="467"/>
      <c r="N246" s="467"/>
      <c r="O246" s="467"/>
      <c r="P246" s="467"/>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89"/>
      <c r="AM246" s="289"/>
      <c r="AN246" s="289"/>
      <c r="AO246" s="289"/>
      <c r="AP246" s="289"/>
      <c r="AQ246" s="289"/>
      <c r="AR246" s="289"/>
      <c r="AS246" s="289"/>
      <c r="AT246" s="289"/>
      <c r="AU246" s="289"/>
      <c r="AV246" s="289"/>
      <c r="AW246" s="289"/>
      <c r="AX246" s="289"/>
      <c r="AY246" s="289"/>
      <c r="AZ246" s="289"/>
      <c r="BA246" s="289"/>
      <c r="BB246" s="289"/>
      <c r="BC246" s="289"/>
      <c r="BD246" s="289"/>
      <c r="BE246" s="289"/>
      <c r="BF246" s="289"/>
      <c r="BG246" s="289"/>
      <c r="BH246" s="289"/>
      <c r="BI246" s="289"/>
      <c r="BJ246" s="289"/>
      <c r="BK246" s="289"/>
      <c r="BL246" s="289"/>
      <c r="BM246" s="289"/>
      <c r="BN246" s="289"/>
      <c r="BO246" s="289"/>
      <c r="BP246" s="289"/>
      <c r="BQ246" s="289"/>
      <c r="BR246" s="289"/>
      <c r="BS246" s="289"/>
      <c r="BT246" s="289"/>
      <c r="BU246" s="289"/>
      <c r="BV246" s="289"/>
      <c r="BW246" s="289"/>
      <c r="BX246" s="289"/>
      <c r="BY246" s="289"/>
      <c r="BZ246" s="289"/>
      <c r="CA246" s="289"/>
      <c r="CB246" s="289"/>
      <c r="CC246" s="289"/>
      <c r="CD246" s="289"/>
      <c r="CE246" s="289"/>
      <c r="CF246" s="289"/>
      <c r="CG246" s="289"/>
      <c r="CH246" s="289"/>
      <c r="CI246" s="289"/>
      <c r="CJ246" s="289"/>
      <c r="CK246" s="289"/>
      <c r="CL246" s="289"/>
      <c r="CM246" s="289"/>
      <c r="CN246" s="289"/>
      <c r="CO246" s="289"/>
      <c r="CP246" s="289"/>
      <c r="CQ246" s="289"/>
      <c r="CR246" s="289"/>
      <c r="CS246" s="289"/>
      <c r="CT246" s="289"/>
      <c r="CU246" s="289"/>
      <c r="CV246" s="289"/>
      <c r="CW246" s="289"/>
      <c r="CX246" s="289"/>
      <c r="CY246" s="289"/>
      <c r="CZ246" s="289"/>
      <c r="DA246" s="289"/>
      <c r="DB246" s="289"/>
      <c r="DC246" s="289"/>
      <c r="DD246" s="289"/>
      <c r="DE246" s="289"/>
      <c r="DF246" s="289"/>
      <c r="DG246" s="289"/>
      <c r="DH246" s="289"/>
      <c r="DI246" s="289"/>
      <c r="DJ246" s="289"/>
      <c r="DK246" s="289"/>
      <c r="DL246" s="289"/>
      <c r="DM246" s="289"/>
      <c r="DN246" s="289"/>
      <c r="DO246" s="289"/>
      <c r="DP246" s="289"/>
      <c r="DQ246" s="289"/>
      <c r="DR246" s="289"/>
      <c r="DS246" s="289"/>
      <c r="DT246" s="289"/>
      <c r="DU246" s="289"/>
      <c r="DV246" s="289"/>
      <c r="DW246" s="289"/>
      <c r="DX246" s="289"/>
      <c r="DY246" s="289"/>
      <c r="DZ246" s="289"/>
      <c r="EA246" s="289"/>
      <c r="EB246" s="289"/>
      <c r="EC246" s="289"/>
      <c r="ED246" s="289"/>
      <c r="EE246" s="289"/>
      <c r="EF246" s="289"/>
      <c r="EG246" s="289"/>
      <c r="EH246" s="289"/>
      <c r="EI246" s="289"/>
    </row>
    <row r="247" spans="1:139" x14ac:dyDescent="0.3">
      <c r="A247" s="289"/>
      <c r="B247" s="289"/>
      <c r="C247" s="467"/>
      <c r="D247" s="467"/>
      <c r="E247" s="467"/>
      <c r="F247" s="467"/>
      <c r="G247" s="467"/>
      <c r="H247" s="467"/>
      <c r="I247" s="467"/>
      <c r="J247" s="467"/>
      <c r="K247" s="467"/>
      <c r="L247" s="467"/>
      <c r="M247" s="467"/>
      <c r="N247" s="467"/>
      <c r="O247" s="467"/>
      <c r="P247" s="467"/>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c r="AP247" s="289"/>
      <c r="AQ247" s="289"/>
      <c r="AR247" s="289"/>
      <c r="AS247" s="289"/>
      <c r="AT247" s="289"/>
      <c r="AU247" s="289"/>
      <c r="AV247" s="289"/>
      <c r="AW247" s="289"/>
      <c r="AX247" s="289"/>
      <c r="AY247" s="289"/>
      <c r="AZ247" s="289"/>
      <c r="BA247" s="289"/>
      <c r="BB247" s="289"/>
      <c r="BC247" s="289"/>
      <c r="BD247" s="289"/>
      <c r="BE247" s="289"/>
      <c r="BF247" s="289"/>
      <c r="BG247" s="289"/>
      <c r="BH247" s="289"/>
      <c r="BI247" s="289"/>
      <c r="BJ247" s="289"/>
      <c r="BK247" s="289"/>
      <c r="BL247" s="289"/>
      <c r="BM247" s="289"/>
      <c r="BN247" s="289"/>
      <c r="BO247" s="289"/>
      <c r="BP247" s="289"/>
      <c r="BQ247" s="289"/>
      <c r="BR247" s="289"/>
      <c r="BS247" s="289"/>
      <c r="BT247" s="289"/>
      <c r="BU247" s="289"/>
      <c r="BV247" s="289"/>
      <c r="BW247" s="289"/>
      <c r="BX247" s="289"/>
      <c r="BY247" s="289"/>
      <c r="BZ247" s="289"/>
      <c r="CA247" s="289"/>
      <c r="CB247" s="289"/>
      <c r="CC247" s="289"/>
      <c r="CD247" s="289"/>
      <c r="CE247" s="289"/>
      <c r="CF247" s="289"/>
      <c r="CG247" s="289"/>
      <c r="CH247" s="289"/>
      <c r="CI247" s="289"/>
      <c r="CJ247" s="289"/>
      <c r="CK247" s="289"/>
      <c r="CL247" s="289"/>
      <c r="CM247" s="289"/>
      <c r="CN247" s="289"/>
      <c r="CO247" s="289"/>
      <c r="CP247" s="289"/>
      <c r="CQ247" s="289"/>
      <c r="CR247" s="289"/>
      <c r="CS247" s="289"/>
      <c r="CT247" s="289"/>
      <c r="CU247" s="289"/>
      <c r="CV247" s="289"/>
      <c r="CW247" s="289"/>
      <c r="CX247" s="289"/>
      <c r="CY247" s="289"/>
      <c r="CZ247" s="289"/>
      <c r="DA247" s="289"/>
      <c r="DB247" s="289"/>
      <c r="DC247" s="289"/>
      <c r="DD247" s="289"/>
      <c r="DE247" s="289"/>
      <c r="DF247" s="289"/>
      <c r="DG247" s="289"/>
      <c r="DH247" s="289"/>
      <c r="DI247" s="289"/>
      <c r="DJ247" s="289"/>
      <c r="DK247" s="289"/>
      <c r="DL247" s="289"/>
      <c r="DM247" s="289"/>
      <c r="DN247" s="289"/>
      <c r="DO247" s="289"/>
      <c r="DP247" s="289"/>
      <c r="DQ247" s="289"/>
      <c r="DR247" s="289"/>
      <c r="DS247" s="289"/>
      <c r="DT247" s="289"/>
      <c r="DU247" s="289"/>
      <c r="DV247" s="289"/>
      <c r="DW247" s="289"/>
      <c r="DX247" s="289"/>
      <c r="DY247" s="289"/>
      <c r="DZ247" s="289"/>
      <c r="EA247" s="289"/>
      <c r="EB247" s="289"/>
      <c r="EC247" s="289"/>
      <c r="ED247" s="289"/>
      <c r="EE247" s="289"/>
      <c r="EF247" s="289"/>
      <c r="EG247" s="289"/>
      <c r="EH247" s="289"/>
      <c r="EI247" s="289"/>
    </row>
    <row r="248" spans="1:139" x14ac:dyDescent="0.3">
      <c r="A248" s="289"/>
      <c r="B248" s="289"/>
      <c r="C248" s="467"/>
      <c r="D248" s="467"/>
      <c r="E248" s="467"/>
      <c r="F248" s="467"/>
      <c r="G248" s="467"/>
      <c r="H248" s="467"/>
      <c r="I248" s="467"/>
      <c r="J248" s="467"/>
      <c r="K248" s="467"/>
      <c r="L248" s="467"/>
      <c r="M248" s="467"/>
      <c r="N248" s="467"/>
      <c r="O248" s="467"/>
      <c r="P248" s="467"/>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289"/>
      <c r="AY248" s="289"/>
      <c r="AZ248" s="289"/>
      <c r="BA248" s="289"/>
      <c r="BB248" s="289"/>
      <c r="BC248" s="289"/>
      <c r="BD248" s="289"/>
      <c r="BE248" s="289"/>
      <c r="BF248" s="289"/>
      <c r="BG248" s="289"/>
      <c r="BH248" s="289"/>
      <c r="BI248" s="289"/>
      <c r="BJ248" s="289"/>
      <c r="BK248" s="289"/>
      <c r="BL248" s="289"/>
      <c r="BM248" s="289"/>
      <c r="BN248" s="289"/>
      <c r="BO248" s="289"/>
      <c r="BP248" s="289"/>
      <c r="BQ248" s="289"/>
      <c r="BR248" s="289"/>
      <c r="BS248" s="289"/>
      <c r="BT248" s="289"/>
      <c r="BU248" s="289"/>
      <c r="BV248" s="289"/>
      <c r="BW248" s="289"/>
      <c r="BX248" s="289"/>
      <c r="BY248" s="289"/>
      <c r="BZ248" s="289"/>
      <c r="CA248" s="289"/>
      <c r="CB248" s="289"/>
      <c r="CC248" s="289"/>
      <c r="CD248" s="289"/>
      <c r="CE248" s="289"/>
      <c r="CF248" s="289"/>
      <c r="CG248" s="289"/>
      <c r="CH248" s="289"/>
      <c r="CI248" s="289"/>
      <c r="CJ248" s="289"/>
      <c r="CK248" s="289"/>
      <c r="CL248" s="289"/>
      <c r="CM248" s="289"/>
      <c r="CN248" s="289"/>
      <c r="CO248" s="289"/>
      <c r="CP248" s="289"/>
      <c r="CQ248" s="289"/>
      <c r="CR248" s="289"/>
      <c r="CS248" s="289"/>
      <c r="CT248" s="289"/>
      <c r="CU248" s="289"/>
      <c r="CV248" s="289"/>
      <c r="CW248" s="289"/>
      <c r="CX248" s="289"/>
      <c r="CY248" s="289"/>
      <c r="CZ248" s="289"/>
      <c r="DA248" s="289"/>
      <c r="DB248" s="289"/>
      <c r="DC248" s="289"/>
      <c r="DD248" s="289"/>
      <c r="DE248" s="289"/>
      <c r="DF248" s="289"/>
      <c r="DG248" s="289"/>
      <c r="DH248" s="289"/>
      <c r="DI248" s="289"/>
      <c r="DJ248" s="289"/>
      <c r="DK248" s="289"/>
      <c r="DL248" s="289"/>
      <c r="DM248" s="289"/>
      <c r="DN248" s="289"/>
      <c r="DO248" s="289"/>
      <c r="DP248" s="289"/>
      <c r="DQ248" s="289"/>
      <c r="DR248" s="289"/>
      <c r="DS248" s="289"/>
      <c r="DT248" s="289"/>
      <c r="DU248" s="289"/>
      <c r="DV248" s="289"/>
      <c r="DW248" s="289"/>
      <c r="DX248" s="289"/>
      <c r="DY248" s="289"/>
      <c r="DZ248" s="289"/>
      <c r="EA248" s="289"/>
      <c r="EB248" s="289"/>
      <c r="EC248" s="289"/>
      <c r="ED248" s="289"/>
      <c r="EE248" s="289"/>
      <c r="EF248" s="289"/>
      <c r="EG248" s="289"/>
      <c r="EH248" s="289"/>
      <c r="EI248" s="289"/>
    </row>
    <row r="249" spans="1:139" x14ac:dyDescent="0.3">
      <c r="A249" s="289"/>
      <c r="B249" s="289"/>
      <c r="C249" s="467"/>
      <c r="D249" s="467"/>
      <c r="E249" s="467"/>
      <c r="F249" s="467"/>
      <c r="G249" s="467"/>
      <c r="H249" s="467"/>
      <c r="I249" s="467"/>
      <c r="J249" s="467"/>
      <c r="K249" s="467"/>
      <c r="L249" s="467"/>
      <c r="M249" s="467"/>
      <c r="N249" s="467"/>
      <c r="O249" s="467"/>
      <c r="P249" s="467"/>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89"/>
      <c r="AY249" s="289"/>
      <c r="AZ249" s="289"/>
      <c r="BA249" s="289"/>
      <c r="BB249" s="289"/>
      <c r="BC249" s="289"/>
      <c r="BD249" s="289"/>
      <c r="BE249" s="289"/>
      <c r="BF249" s="289"/>
      <c r="BG249" s="289"/>
      <c r="BH249" s="289"/>
      <c r="BI249" s="289"/>
      <c r="BJ249" s="289"/>
      <c r="BK249" s="289"/>
      <c r="BL249" s="289"/>
      <c r="BM249" s="289"/>
      <c r="BN249" s="289"/>
      <c r="BO249" s="289"/>
      <c r="BP249" s="289"/>
      <c r="BQ249" s="289"/>
      <c r="BR249" s="289"/>
      <c r="BS249" s="289"/>
      <c r="BT249" s="289"/>
      <c r="BU249" s="289"/>
      <c r="BV249" s="289"/>
      <c r="BW249" s="289"/>
      <c r="BX249" s="289"/>
      <c r="BY249" s="289"/>
      <c r="BZ249" s="289"/>
      <c r="CA249" s="289"/>
      <c r="CB249" s="289"/>
      <c r="CC249" s="289"/>
      <c r="CD249" s="289"/>
      <c r="CE249" s="289"/>
      <c r="CF249" s="289"/>
      <c r="CG249" s="289"/>
      <c r="CH249" s="289"/>
      <c r="CI249" s="289"/>
      <c r="CJ249" s="289"/>
      <c r="CK249" s="289"/>
      <c r="CL249" s="289"/>
      <c r="CM249" s="289"/>
      <c r="CN249" s="289"/>
      <c r="CO249" s="289"/>
      <c r="CP249" s="289"/>
      <c r="CQ249" s="289"/>
      <c r="CR249" s="289"/>
      <c r="CS249" s="289"/>
      <c r="CT249" s="289"/>
      <c r="CU249" s="289"/>
      <c r="CV249" s="289"/>
      <c r="CW249" s="289"/>
      <c r="CX249" s="289"/>
      <c r="CY249" s="289"/>
      <c r="CZ249" s="289"/>
      <c r="DA249" s="289"/>
      <c r="DB249" s="289"/>
      <c r="DC249" s="289"/>
      <c r="DD249" s="289"/>
      <c r="DE249" s="289"/>
      <c r="DF249" s="289"/>
      <c r="DG249" s="289"/>
      <c r="DH249" s="289"/>
      <c r="DI249" s="289"/>
      <c r="DJ249" s="289"/>
      <c r="DK249" s="289"/>
      <c r="DL249" s="289"/>
      <c r="DM249" s="289"/>
      <c r="DN249" s="289"/>
      <c r="DO249" s="289"/>
      <c r="DP249" s="289"/>
      <c r="DQ249" s="289"/>
      <c r="DR249" s="289"/>
      <c r="DS249" s="289"/>
      <c r="DT249" s="289"/>
      <c r="DU249" s="289"/>
      <c r="DV249" s="289"/>
      <c r="DW249" s="289"/>
      <c r="DX249" s="289"/>
      <c r="DY249" s="289"/>
      <c r="DZ249" s="289"/>
      <c r="EA249" s="289"/>
      <c r="EB249" s="289"/>
      <c r="EC249" s="289"/>
      <c r="ED249" s="289"/>
      <c r="EE249" s="289"/>
      <c r="EF249" s="289"/>
      <c r="EG249" s="289"/>
      <c r="EH249" s="289"/>
      <c r="EI249" s="289"/>
    </row>
    <row r="250" spans="1:139" x14ac:dyDescent="0.3">
      <c r="A250" s="289"/>
      <c r="B250" s="289"/>
      <c r="C250" s="467"/>
      <c r="D250" s="467"/>
      <c r="E250" s="467"/>
      <c r="F250" s="467"/>
      <c r="G250" s="467"/>
      <c r="H250" s="467"/>
      <c r="I250" s="467"/>
      <c r="J250" s="467"/>
      <c r="K250" s="467"/>
      <c r="L250" s="467"/>
      <c r="M250" s="467"/>
      <c r="N250" s="467"/>
      <c r="O250" s="467"/>
      <c r="P250" s="467"/>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89"/>
      <c r="AY250" s="289"/>
      <c r="AZ250" s="289"/>
      <c r="BA250" s="289"/>
      <c r="BB250" s="289"/>
      <c r="BC250" s="289"/>
      <c r="BD250" s="289"/>
      <c r="BE250" s="289"/>
      <c r="BF250" s="289"/>
      <c r="BG250" s="289"/>
      <c r="BH250" s="289"/>
      <c r="BI250" s="289"/>
      <c r="BJ250" s="289"/>
      <c r="BK250" s="289"/>
      <c r="BL250" s="289"/>
      <c r="BM250" s="289"/>
      <c r="BN250" s="289"/>
      <c r="BO250" s="289"/>
      <c r="BP250" s="289"/>
      <c r="BQ250" s="289"/>
      <c r="BR250" s="289"/>
      <c r="BS250" s="289"/>
      <c r="BT250" s="289"/>
      <c r="BU250" s="289"/>
      <c r="BV250" s="289"/>
      <c r="BW250" s="289"/>
      <c r="BX250" s="289"/>
      <c r="BY250" s="289"/>
      <c r="BZ250" s="289"/>
      <c r="CA250" s="289"/>
      <c r="CB250" s="289"/>
      <c r="CC250" s="289"/>
      <c r="CD250" s="289"/>
      <c r="CE250" s="289"/>
      <c r="CF250" s="289"/>
      <c r="CG250" s="289"/>
      <c r="CH250" s="289"/>
      <c r="CI250" s="289"/>
      <c r="CJ250" s="289"/>
      <c r="CK250" s="289"/>
      <c r="CL250" s="289"/>
      <c r="CM250" s="289"/>
      <c r="CN250" s="289"/>
      <c r="CO250" s="289"/>
      <c r="CP250" s="289"/>
      <c r="CQ250" s="289"/>
      <c r="CR250" s="289"/>
      <c r="CS250" s="289"/>
      <c r="CT250" s="289"/>
      <c r="CU250" s="289"/>
      <c r="CV250" s="289"/>
      <c r="CW250" s="289"/>
      <c r="CX250" s="289"/>
      <c r="CY250" s="289"/>
      <c r="CZ250" s="289"/>
      <c r="DA250" s="289"/>
      <c r="DB250" s="289"/>
      <c r="DC250" s="289"/>
      <c r="DD250" s="289"/>
      <c r="DE250" s="289"/>
      <c r="DF250" s="289"/>
      <c r="DG250" s="289"/>
      <c r="DH250" s="289"/>
      <c r="DI250" s="289"/>
      <c r="DJ250" s="289"/>
      <c r="DK250" s="289"/>
      <c r="DL250" s="289"/>
      <c r="DM250" s="289"/>
      <c r="DN250" s="289"/>
      <c r="DO250" s="289"/>
      <c r="DP250" s="289"/>
      <c r="DQ250" s="289"/>
      <c r="DR250" s="289"/>
      <c r="DS250" s="289"/>
      <c r="DT250" s="289"/>
      <c r="DU250" s="289"/>
      <c r="DV250" s="289"/>
      <c r="DW250" s="289"/>
      <c r="DX250" s="289"/>
      <c r="DY250" s="289"/>
      <c r="DZ250" s="289"/>
      <c r="EA250" s="289"/>
      <c r="EB250" s="289"/>
      <c r="EC250" s="289"/>
      <c r="ED250" s="289"/>
      <c r="EE250" s="289"/>
      <c r="EF250" s="289"/>
      <c r="EG250" s="289"/>
      <c r="EH250" s="289"/>
      <c r="EI250" s="289"/>
    </row>
    <row r="251" spans="1:139" x14ac:dyDescent="0.3">
      <c r="A251" s="289"/>
      <c r="B251" s="289"/>
      <c r="C251" s="467"/>
      <c r="D251" s="467"/>
      <c r="E251" s="467"/>
      <c r="F251" s="467"/>
      <c r="G251" s="467"/>
      <c r="H251" s="467"/>
      <c r="I251" s="467"/>
      <c r="J251" s="467"/>
      <c r="K251" s="467"/>
      <c r="L251" s="467"/>
      <c r="M251" s="467"/>
      <c r="N251" s="467"/>
      <c r="O251" s="467"/>
      <c r="P251" s="467"/>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89"/>
      <c r="AY251" s="289"/>
      <c r="AZ251" s="289"/>
      <c r="BA251" s="289"/>
      <c r="BB251" s="289"/>
      <c r="BC251" s="289"/>
      <c r="BD251" s="289"/>
      <c r="BE251" s="289"/>
      <c r="BF251" s="289"/>
      <c r="BG251" s="289"/>
      <c r="BH251" s="289"/>
      <c r="BI251" s="289"/>
      <c r="BJ251" s="289"/>
      <c r="BK251" s="289"/>
      <c r="BL251" s="289"/>
      <c r="BM251" s="289"/>
      <c r="BN251" s="289"/>
      <c r="BO251" s="289"/>
      <c r="BP251" s="289"/>
      <c r="BQ251" s="289"/>
      <c r="BR251" s="289"/>
      <c r="BS251" s="289"/>
      <c r="BT251" s="289"/>
      <c r="BU251" s="289"/>
      <c r="BV251" s="289"/>
      <c r="BW251" s="289"/>
      <c r="BX251" s="289"/>
      <c r="BY251" s="289"/>
      <c r="BZ251" s="289"/>
      <c r="CA251" s="289"/>
      <c r="CB251" s="289"/>
      <c r="CC251" s="289"/>
      <c r="CD251" s="289"/>
      <c r="CE251" s="289"/>
      <c r="CF251" s="289"/>
      <c r="CG251" s="289"/>
      <c r="CH251" s="289"/>
      <c r="CI251" s="289"/>
      <c r="CJ251" s="289"/>
      <c r="CK251" s="289"/>
      <c r="CL251" s="289"/>
      <c r="CM251" s="289"/>
      <c r="CN251" s="289"/>
      <c r="CO251" s="289"/>
      <c r="CP251" s="289"/>
      <c r="CQ251" s="289"/>
      <c r="CR251" s="289"/>
      <c r="CS251" s="289"/>
      <c r="CT251" s="289"/>
      <c r="CU251" s="289"/>
      <c r="CV251" s="289"/>
      <c r="CW251" s="289"/>
      <c r="CX251" s="289"/>
      <c r="CY251" s="289"/>
      <c r="CZ251" s="289"/>
      <c r="DA251" s="289"/>
      <c r="DB251" s="289"/>
      <c r="DC251" s="289"/>
      <c r="DD251" s="289"/>
      <c r="DE251" s="289"/>
      <c r="DF251" s="289"/>
      <c r="DG251" s="289"/>
      <c r="DH251" s="289"/>
      <c r="DI251" s="289"/>
      <c r="DJ251" s="289"/>
      <c r="DK251" s="289"/>
      <c r="DL251" s="289"/>
      <c r="DM251" s="289"/>
      <c r="DN251" s="289"/>
      <c r="DO251" s="289"/>
      <c r="DP251" s="289"/>
      <c r="DQ251" s="289"/>
      <c r="DR251" s="289"/>
      <c r="DS251" s="289"/>
      <c r="DT251" s="289"/>
      <c r="DU251" s="289"/>
      <c r="DV251" s="289"/>
      <c r="DW251" s="289"/>
      <c r="DX251" s="289"/>
      <c r="DY251" s="289"/>
      <c r="DZ251" s="289"/>
      <c r="EA251" s="289"/>
      <c r="EB251" s="289"/>
      <c r="EC251" s="289"/>
      <c r="ED251" s="289"/>
      <c r="EE251" s="289"/>
      <c r="EF251" s="289"/>
      <c r="EG251" s="289"/>
      <c r="EH251" s="289"/>
      <c r="EI251" s="289"/>
    </row>
    <row r="252" spans="1:139" x14ac:dyDescent="0.3">
      <c r="A252" s="289"/>
      <c r="B252" s="289"/>
      <c r="C252" s="467"/>
      <c r="D252" s="467"/>
      <c r="E252" s="467"/>
      <c r="F252" s="467"/>
      <c r="G252" s="467"/>
      <c r="H252" s="467"/>
      <c r="I252" s="467"/>
      <c r="J252" s="467"/>
      <c r="K252" s="467"/>
      <c r="L252" s="467"/>
      <c r="M252" s="467"/>
      <c r="N252" s="467"/>
      <c r="O252" s="467"/>
      <c r="P252" s="467"/>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289"/>
      <c r="BN252" s="289"/>
      <c r="BO252" s="289"/>
      <c r="BP252" s="289"/>
      <c r="BQ252" s="289"/>
      <c r="BR252" s="289"/>
      <c r="BS252" s="289"/>
      <c r="BT252" s="289"/>
      <c r="BU252" s="289"/>
      <c r="BV252" s="289"/>
      <c r="BW252" s="289"/>
      <c r="BX252" s="289"/>
      <c r="BY252" s="289"/>
      <c r="BZ252" s="289"/>
      <c r="CA252" s="289"/>
      <c r="CB252" s="289"/>
      <c r="CC252" s="289"/>
      <c r="CD252" s="289"/>
      <c r="CE252" s="289"/>
      <c r="CF252" s="289"/>
      <c r="CG252" s="289"/>
      <c r="CH252" s="289"/>
      <c r="CI252" s="289"/>
      <c r="CJ252" s="289"/>
      <c r="CK252" s="289"/>
      <c r="CL252" s="289"/>
      <c r="CM252" s="289"/>
      <c r="CN252" s="289"/>
      <c r="CO252" s="289"/>
      <c r="CP252" s="289"/>
      <c r="CQ252" s="289"/>
      <c r="CR252" s="289"/>
      <c r="CS252" s="289"/>
      <c r="CT252" s="289"/>
      <c r="CU252" s="289"/>
      <c r="CV252" s="289"/>
      <c r="CW252" s="289"/>
      <c r="CX252" s="289"/>
      <c r="CY252" s="289"/>
      <c r="CZ252" s="289"/>
      <c r="DA252" s="289"/>
      <c r="DB252" s="289"/>
      <c r="DC252" s="289"/>
      <c r="DD252" s="289"/>
      <c r="DE252" s="289"/>
      <c r="DF252" s="289"/>
      <c r="DG252" s="289"/>
      <c r="DH252" s="289"/>
      <c r="DI252" s="289"/>
      <c r="DJ252" s="289"/>
      <c r="DK252" s="289"/>
      <c r="DL252" s="289"/>
      <c r="DM252" s="289"/>
      <c r="DN252" s="289"/>
      <c r="DO252" s="289"/>
      <c r="DP252" s="289"/>
      <c r="DQ252" s="289"/>
      <c r="DR252" s="289"/>
      <c r="DS252" s="289"/>
      <c r="DT252" s="289"/>
      <c r="DU252" s="289"/>
      <c r="DV252" s="289"/>
      <c r="DW252" s="289"/>
      <c r="DX252" s="289"/>
      <c r="DY252" s="289"/>
      <c r="DZ252" s="289"/>
      <c r="EA252" s="289"/>
      <c r="EB252" s="289"/>
      <c r="EC252" s="289"/>
      <c r="ED252" s="289"/>
      <c r="EE252" s="289"/>
      <c r="EF252" s="289"/>
      <c r="EG252" s="289"/>
      <c r="EH252" s="289"/>
      <c r="EI252" s="289"/>
    </row>
    <row r="253" spans="1:139" x14ac:dyDescent="0.3">
      <c r="A253" s="289"/>
      <c r="B253" s="289"/>
      <c r="C253" s="467"/>
      <c r="D253" s="467"/>
      <c r="E253" s="467"/>
      <c r="F253" s="467"/>
      <c r="G253" s="467"/>
      <c r="H253" s="467"/>
      <c r="I253" s="467"/>
      <c r="J253" s="467"/>
      <c r="K253" s="467"/>
      <c r="L253" s="467"/>
      <c r="M253" s="467"/>
      <c r="N253" s="467"/>
      <c r="O253" s="467"/>
      <c r="P253" s="467"/>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89"/>
      <c r="AY253" s="289"/>
      <c r="AZ253" s="289"/>
      <c r="BA253" s="289"/>
      <c r="BB253" s="289"/>
      <c r="BC253" s="289"/>
      <c r="BD253" s="289"/>
      <c r="BE253" s="289"/>
      <c r="BF253" s="289"/>
      <c r="BG253" s="289"/>
      <c r="BH253" s="289"/>
      <c r="BI253" s="289"/>
      <c r="BJ253" s="289"/>
      <c r="BK253" s="289"/>
      <c r="BL253" s="289"/>
      <c r="BM253" s="289"/>
      <c r="BN253" s="289"/>
      <c r="BO253" s="289"/>
      <c r="BP253" s="289"/>
      <c r="BQ253" s="289"/>
      <c r="BR253" s="289"/>
      <c r="BS253" s="289"/>
      <c r="BT253" s="289"/>
      <c r="BU253" s="289"/>
      <c r="BV253" s="289"/>
      <c r="BW253" s="289"/>
      <c r="BX253" s="289"/>
      <c r="BY253" s="289"/>
      <c r="BZ253" s="289"/>
      <c r="CA253" s="289"/>
      <c r="CB253" s="289"/>
      <c r="CC253" s="289"/>
      <c r="CD253" s="289"/>
      <c r="CE253" s="289"/>
      <c r="CF253" s="289"/>
      <c r="CG253" s="289"/>
      <c r="CH253" s="289"/>
      <c r="CI253" s="289"/>
      <c r="CJ253" s="289"/>
      <c r="CK253" s="289"/>
      <c r="CL253" s="289"/>
      <c r="CM253" s="289"/>
      <c r="CN253" s="289"/>
      <c r="CO253" s="289"/>
      <c r="CP253" s="289"/>
      <c r="CQ253" s="289"/>
      <c r="CR253" s="289"/>
      <c r="CS253" s="289"/>
      <c r="CT253" s="289"/>
      <c r="CU253" s="289"/>
      <c r="CV253" s="289"/>
      <c r="CW253" s="289"/>
      <c r="CX253" s="289"/>
      <c r="CY253" s="289"/>
      <c r="CZ253" s="289"/>
      <c r="DA253" s="289"/>
      <c r="DB253" s="289"/>
      <c r="DC253" s="289"/>
      <c r="DD253" s="289"/>
      <c r="DE253" s="289"/>
      <c r="DF253" s="289"/>
      <c r="DG253" s="289"/>
      <c r="DH253" s="289"/>
      <c r="DI253" s="289"/>
      <c r="DJ253" s="289"/>
      <c r="DK253" s="289"/>
      <c r="DL253" s="289"/>
      <c r="DM253" s="289"/>
      <c r="DN253" s="289"/>
      <c r="DO253" s="289"/>
      <c r="DP253" s="289"/>
      <c r="DQ253" s="289"/>
      <c r="DR253" s="289"/>
      <c r="DS253" s="289"/>
      <c r="DT253" s="289"/>
      <c r="DU253" s="289"/>
      <c r="DV253" s="289"/>
      <c r="DW253" s="289"/>
      <c r="DX253" s="289"/>
      <c r="DY253" s="289"/>
      <c r="DZ253" s="289"/>
      <c r="EA253" s="289"/>
      <c r="EB253" s="289"/>
      <c r="EC253" s="289"/>
      <c r="ED253" s="289"/>
      <c r="EE253" s="289"/>
      <c r="EF253" s="289"/>
      <c r="EG253" s="289"/>
      <c r="EH253" s="289"/>
      <c r="EI253" s="289"/>
    </row>
    <row r="254" spans="1:139" x14ac:dyDescent="0.3">
      <c r="A254" s="289"/>
      <c r="B254" s="289"/>
      <c r="C254" s="467"/>
      <c r="D254" s="467"/>
      <c r="E254" s="467"/>
      <c r="F254" s="467"/>
      <c r="G254" s="467"/>
      <c r="H254" s="467"/>
      <c r="I254" s="467"/>
      <c r="J254" s="467"/>
      <c r="K254" s="467"/>
      <c r="L254" s="467"/>
      <c r="M254" s="467"/>
      <c r="N254" s="467"/>
      <c r="O254" s="467"/>
      <c r="P254" s="467"/>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89"/>
      <c r="AP254" s="289"/>
      <c r="AQ254" s="289"/>
      <c r="AR254" s="289"/>
      <c r="AS254" s="289"/>
      <c r="AT254" s="289"/>
      <c r="AU254" s="289"/>
      <c r="AV254" s="289"/>
      <c r="AW254" s="289"/>
      <c r="AX254" s="289"/>
      <c r="AY254" s="289"/>
      <c r="AZ254" s="289"/>
      <c r="BA254" s="289"/>
      <c r="BB254" s="289"/>
      <c r="BC254" s="289"/>
      <c r="BD254" s="289"/>
      <c r="BE254" s="289"/>
      <c r="BF254" s="289"/>
      <c r="BG254" s="289"/>
      <c r="BH254" s="289"/>
      <c r="BI254" s="289"/>
      <c r="BJ254" s="289"/>
      <c r="BK254" s="289"/>
      <c r="BL254" s="289"/>
      <c r="BM254" s="289"/>
      <c r="BN254" s="289"/>
      <c r="BO254" s="289"/>
      <c r="BP254" s="289"/>
      <c r="BQ254" s="289"/>
      <c r="BR254" s="289"/>
      <c r="BS254" s="289"/>
      <c r="BT254" s="289"/>
      <c r="BU254" s="289"/>
      <c r="BV254" s="289"/>
      <c r="BW254" s="289"/>
      <c r="BX254" s="289"/>
      <c r="BY254" s="289"/>
      <c r="BZ254" s="289"/>
      <c r="CA254" s="289"/>
      <c r="CB254" s="289"/>
      <c r="CC254" s="289"/>
      <c r="CD254" s="289"/>
      <c r="CE254" s="289"/>
      <c r="CF254" s="289"/>
      <c r="CG254" s="289"/>
      <c r="CH254" s="289"/>
      <c r="CI254" s="289"/>
      <c r="CJ254" s="289"/>
      <c r="CK254" s="289"/>
      <c r="CL254" s="289"/>
      <c r="CM254" s="289"/>
      <c r="CN254" s="289"/>
      <c r="CO254" s="289"/>
      <c r="CP254" s="289"/>
      <c r="CQ254" s="289"/>
      <c r="CR254" s="289"/>
      <c r="CS254" s="289"/>
      <c r="CT254" s="289"/>
      <c r="CU254" s="289"/>
      <c r="CV254" s="289"/>
      <c r="CW254" s="289"/>
      <c r="CX254" s="289"/>
      <c r="CY254" s="289"/>
      <c r="CZ254" s="289"/>
      <c r="DA254" s="289"/>
      <c r="DB254" s="289"/>
      <c r="DC254" s="289"/>
      <c r="DD254" s="289"/>
      <c r="DE254" s="289"/>
      <c r="DF254" s="289"/>
      <c r="DG254" s="289"/>
      <c r="DH254" s="289"/>
      <c r="DI254" s="289"/>
      <c r="DJ254" s="289"/>
      <c r="DK254" s="289"/>
      <c r="DL254" s="289"/>
      <c r="DM254" s="289"/>
      <c r="DN254" s="289"/>
      <c r="DO254" s="289"/>
      <c r="DP254" s="289"/>
      <c r="DQ254" s="289"/>
      <c r="DR254" s="289"/>
      <c r="DS254" s="289"/>
      <c r="DT254" s="289"/>
      <c r="DU254" s="289"/>
      <c r="DV254" s="289"/>
      <c r="DW254" s="289"/>
      <c r="DX254" s="289"/>
      <c r="DY254" s="289"/>
      <c r="DZ254" s="289"/>
      <c r="EA254" s="289"/>
      <c r="EB254" s="289"/>
      <c r="EC254" s="289"/>
      <c r="ED254" s="289"/>
      <c r="EE254" s="289"/>
      <c r="EF254" s="289"/>
      <c r="EG254" s="289"/>
      <c r="EH254" s="289"/>
      <c r="EI254" s="289"/>
    </row>
    <row r="255" spans="1:139" x14ac:dyDescent="0.3">
      <c r="A255" s="289"/>
      <c r="B255" s="289"/>
      <c r="C255" s="467"/>
      <c r="D255" s="467"/>
      <c r="E255" s="467"/>
      <c r="F255" s="467"/>
      <c r="G255" s="467"/>
      <c r="H255" s="467"/>
      <c r="I255" s="467"/>
      <c r="J255" s="467"/>
      <c r="K255" s="467"/>
      <c r="L255" s="467"/>
      <c r="M255" s="467"/>
      <c r="N255" s="467"/>
      <c r="O255" s="467"/>
      <c r="P255" s="467"/>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89"/>
      <c r="AM255" s="289"/>
      <c r="AN255" s="289"/>
      <c r="AO255" s="289"/>
      <c r="AP255" s="289"/>
      <c r="AQ255" s="289"/>
      <c r="AR255" s="289"/>
      <c r="AS255" s="289"/>
      <c r="AT255" s="289"/>
      <c r="AU255" s="289"/>
      <c r="AV255" s="289"/>
      <c r="AW255" s="289"/>
      <c r="AX255" s="289"/>
      <c r="AY255" s="289"/>
      <c r="AZ255" s="289"/>
      <c r="BA255" s="289"/>
      <c r="BB255" s="289"/>
      <c r="BC255" s="289"/>
      <c r="BD255" s="289"/>
      <c r="BE255" s="289"/>
      <c r="BF255" s="289"/>
      <c r="BG255" s="289"/>
      <c r="BH255" s="289"/>
      <c r="BI255" s="289"/>
      <c r="BJ255" s="289"/>
      <c r="BK255" s="289"/>
      <c r="BL255" s="289"/>
      <c r="BM255" s="289"/>
      <c r="BN255" s="289"/>
      <c r="BO255" s="289"/>
      <c r="BP255" s="289"/>
      <c r="BQ255" s="289"/>
      <c r="BR255" s="289"/>
      <c r="BS255" s="289"/>
      <c r="BT255" s="289"/>
      <c r="BU255" s="289"/>
      <c r="BV255" s="289"/>
      <c r="BW255" s="289"/>
      <c r="BX255" s="289"/>
      <c r="BY255" s="289"/>
      <c r="BZ255" s="289"/>
      <c r="CA255" s="289"/>
      <c r="CB255" s="289"/>
      <c r="CC255" s="289"/>
      <c r="CD255" s="289"/>
      <c r="CE255" s="289"/>
      <c r="CF255" s="289"/>
      <c r="CG255" s="289"/>
      <c r="CH255" s="289"/>
      <c r="CI255" s="289"/>
      <c r="CJ255" s="289"/>
      <c r="CK255" s="289"/>
      <c r="CL255" s="289"/>
      <c r="CM255" s="289"/>
      <c r="CN255" s="289"/>
      <c r="CO255" s="289"/>
      <c r="CP255" s="289"/>
      <c r="CQ255" s="289"/>
      <c r="CR255" s="289"/>
      <c r="CS255" s="289"/>
      <c r="CT255" s="289"/>
      <c r="CU255" s="289"/>
      <c r="CV255" s="289"/>
      <c r="CW255" s="289"/>
      <c r="CX255" s="289"/>
      <c r="CY255" s="289"/>
      <c r="CZ255" s="289"/>
      <c r="DA255" s="289"/>
      <c r="DB255" s="289"/>
      <c r="DC255" s="289"/>
      <c r="DD255" s="289"/>
      <c r="DE255" s="289"/>
      <c r="DF255" s="289"/>
      <c r="DG255" s="289"/>
      <c r="DH255" s="289"/>
      <c r="DI255" s="289"/>
      <c r="DJ255" s="289"/>
      <c r="DK255" s="289"/>
      <c r="DL255" s="289"/>
      <c r="DM255" s="289"/>
      <c r="DN255" s="289"/>
      <c r="DO255" s="289"/>
      <c r="DP255" s="289"/>
      <c r="DQ255" s="289"/>
      <c r="DR255" s="289"/>
      <c r="DS255" s="289"/>
      <c r="DT255" s="289"/>
      <c r="DU255" s="289"/>
      <c r="DV255" s="289"/>
      <c r="DW255" s="289"/>
      <c r="DX255" s="289"/>
      <c r="DY255" s="289"/>
      <c r="DZ255" s="289"/>
      <c r="EA255" s="289"/>
      <c r="EB255" s="289"/>
      <c r="EC255" s="289"/>
      <c r="ED255" s="289"/>
      <c r="EE255" s="289"/>
      <c r="EF255" s="289"/>
      <c r="EG255" s="289"/>
      <c r="EH255" s="289"/>
      <c r="EI255" s="289"/>
    </row>
    <row r="256" spans="1:139" x14ac:dyDescent="0.3">
      <c r="A256" s="289"/>
      <c r="B256" s="289"/>
      <c r="C256" s="467"/>
      <c r="D256" s="467"/>
      <c r="E256" s="467"/>
      <c r="F256" s="467"/>
      <c r="G256" s="467"/>
      <c r="H256" s="467"/>
      <c r="I256" s="467"/>
      <c r="J256" s="467"/>
      <c r="K256" s="467"/>
      <c r="L256" s="467"/>
      <c r="M256" s="467"/>
      <c r="N256" s="467"/>
      <c r="O256" s="467"/>
      <c r="P256" s="467"/>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289"/>
      <c r="BM256" s="289"/>
      <c r="BN256" s="289"/>
      <c r="BO256" s="289"/>
      <c r="BP256" s="289"/>
      <c r="BQ256" s="289"/>
      <c r="BR256" s="289"/>
      <c r="BS256" s="289"/>
      <c r="BT256" s="289"/>
      <c r="BU256" s="289"/>
      <c r="BV256" s="289"/>
      <c r="BW256" s="289"/>
      <c r="BX256" s="289"/>
      <c r="BY256" s="289"/>
      <c r="BZ256" s="289"/>
      <c r="CA256" s="289"/>
      <c r="CB256" s="289"/>
      <c r="CC256" s="289"/>
      <c r="CD256" s="289"/>
      <c r="CE256" s="289"/>
      <c r="CF256" s="289"/>
      <c r="CG256" s="289"/>
      <c r="CH256" s="289"/>
      <c r="CI256" s="289"/>
      <c r="CJ256" s="289"/>
      <c r="CK256" s="289"/>
      <c r="CL256" s="289"/>
      <c r="CM256" s="289"/>
      <c r="CN256" s="289"/>
      <c r="CO256" s="289"/>
      <c r="CP256" s="289"/>
      <c r="CQ256" s="289"/>
      <c r="CR256" s="289"/>
      <c r="CS256" s="289"/>
      <c r="CT256" s="289"/>
      <c r="CU256" s="289"/>
      <c r="CV256" s="289"/>
      <c r="CW256" s="289"/>
      <c r="CX256" s="289"/>
      <c r="CY256" s="289"/>
      <c r="CZ256" s="289"/>
      <c r="DA256" s="289"/>
      <c r="DB256" s="289"/>
      <c r="DC256" s="289"/>
      <c r="DD256" s="289"/>
      <c r="DE256" s="289"/>
      <c r="DF256" s="289"/>
      <c r="DG256" s="289"/>
      <c r="DH256" s="289"/>
      <c r="DI256" s="289"/>
      <c r="DJ256" s="289"/>
      <c r="DK256" s="289"/>
      <c r="DL256" s="289"/>
      <c r="DM256" s="289"/>
      <c r="DN256" s="289"/>
      <c r="DO256" s="289"/>
      <c r="DP256" s="289"/>
      <c r="DQ256" s="289"/>
      <c r="DR256" s="289"/>
      <c r="DS256" s="289"/>
      <c r="DT256" s="289"/>
      <c r="DU256" s="289"/>
      <c r="DV256" s="289"/>
      <c r="DW256" s="289"/>
      <c r="DX256" s="289"/>
      <c r="DY256" s="289"/>
      <c r="DZ256" s="289"/>
      <c r="EA256" s="289"/>
      <c r="EB256" s="289"/>
      <c r="EC256" s="289"/>
      <c r="ED256" s="289"/>
      <c r="EE256" s="289"/>
      <c r="EF256" s="289"/>
      <c r="EG256" s="289"/>
      <c r="EH256" s="289"/>
      <c r="EI256" s="289"/>
    </row>
    <row r="257" spans="1:139" x14ac:dyDescent="0.3">
      <c r="A257" s="289"/>
      <c r="B257" s="289"/>
      <c r="C257" s="467"/>
      <c r="D257" s="467"/>
      <c r="E257" s="467"/>
      <c r="F257" s="467"/>
      <c r="G257" s="467"/>
      <c r="H257" s="467"/>
      <c r="I257" s="467"/>
      <c r="J257" s="467"/>
      <c r="K257" s="467"/>
      <c r="L257" s="467"/>
      <c r="M257" s="467"/>
      <c r="N257" s="467"/>
      <c r="O257" s="467"/>
      <c r="P257" s="467"/>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c r="BH257" s="289"/>
      <c r="BI257" s="289"/>
      <c r="BJ257" s="289"/>
      <c r="BK257" s="289"/>
      <c r="BL257" s="289"/>
      <c r="BM257" s="289"/>
      <c r="BN257" s="289"/>
      <c r="BO257" s="289"/>
      <c r="BP257" s="289"/>
      <c r="BQ257" s="289"/>
      <c r="BR257" s="289"/>
      <c r="BS257" s="289"/>
      <c r="BT257" s="289"/>
      <c r="BU257" s="289"/>
      <c r="BV257" s="289"/>
      <c r="BW257" s="289"/>
      <c r="BX257" s="289"/>
      <c r="BY257" s="289"/>
      <c r="BZ257" s="289"/>
      <c r="CA257" s="289"/>
      <c r="CB257" s="289"/>
      <c r="CC257" s="289"/>
      <c r="CD257" s="289"/>
      <c r="CE257" s="289"/>
      <c r="CF257" s="289"/>
      <c r="CG257" s="289"/>
      <c r="CH257" s="289"/>
      <c r="CI257" s="289"/>
      <c r="CJ257" s="289"/>
      <c r="CK257" s="289"/>
      <c r="CL257" s="289"/>
      <c r="CM257" s="289"/>
      <c r="CN257" s="289"/>
      <c r="CO257" s="289"/>
      <c r="CP257" s="289"/>
      <c r="CQ257" s="289"/>
      <c r="CR257" s="289"/>
      <c r="CS257" s="289"/>
      <c r="CT257" s="289"/>
      <c r="CU257" s="289"/>
      <c r="CV257" s="289"/>
      <c r="CW257" s="289"/>
      <c r="CX257" s="289"/>
      <c r="CY257" s="289"/>
      <c r="CZ257" s="289"/>
      <c r="DA257" s="289"/>
      <c r="DB257" s="289"/>
      <c r="DC257" s="289"/>
      <c r="DD257" s="289"/>
      <c r="DE257" s="289"/>
      <c r="DF257" s="289"/>
      <c r="DG257" s="289"/>
      <c r="DH257" s="289"/>
      <c r="DI257" s="289"/>
      <c r="DJ257" s="289"/>
      <c r="DK257" s="289"/>
      <c r="DL257" s="289"/>
      <c r="DM257" s="289"/>
      <c r="DN257" s="289"/>
      <c r="DO257" s="289"/>
      <c r="DP257" s="289"/>
      <c r="DQ257" s="289"/>
      <c r="DR257" s="289"/>
      <c r="DS257" s="289"/>
      <c r="DT257" s="289"/>
      <c r="DU257" s="289"/>
      <c r="DV257" s="289"/>
      <c r="DW257" s="289"/>
      <c r="DX257" s="289"/>
      <c r="DY257" s="289"/>
      <c r="DZ257" s="289"/>
      <c r="EA257" s="289"/>
      <c r="EB257" s="289"/>
      <c r="EC257" s="289"/>
      <c r="ED257" s="289"/>
      <c r="EE257" s="289"/>
      <c r="EF257" s="289"/>
      <c r="EG257" s="289"/>
      <c r="EH257" s="289"/>
      <c r="EI257" s="289"/>
    </row>
    <row r="258" spans="1:139" x14ac:dyDescent="0.3">
      <c r="A258" s="289"/>
      <c r="B258" s="289"/>
      <c r="C258" s="467"/>
      <c r="D258" s="467"/>
      <c r="E258" s="467"/>
      <c r="F258" s="467"/>
      <c r="G258" s="467"/>
      <c r="H258" s="467"/>
      <c r="I258" s="467"/>
      <c r="J258" s="467"/>
      <c r="K258" s="467"/>
      <c r="L258" s="467"/>
      <c r="M258" s="467"/>
      <c r="N258" s="467"/>
      <c r="O258" s="467"/>
      <c r="P258" s="467"/>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89"/>
      <c r="BM258" s="289"/>
      <c r="BN258" s="289"/>
      <c r="BO258" s="289"/>
      <c r="BP258" s="289"/>
      <c r="BQ258" s="289"/>
      <c r="BR258" s="289"/>
      <c r="BS258" s="289"/>
      <c r="BT258" s="289"/>
      <c r="BU258" s="289"/>
      <c r="BV258" s="289"/>
      <c r="BW258" s="289"/>
      <c r="BX258" s="289"/>
      <c r="BY258" s="289"/>
      <c r="BZ258" s="289"/>
      <c r="CA258" s="289"/>
      <c r="CB258" s="289"/>
      <c r="CC258" s="289"/>
      <c r="CD258" s="289"/>
      <c r="CE258" s="289"/>
      <c r="CF258" s="289"/>
      <c r="CG258" s="289"/>
      <c r="CH258" s="289"/>
      <c r="CI258" s="289"/>
      <c r="CJ258" s="289"/>
      <c r="CK258" s="289"/>
      <c r="CL258" s="289"/>
      <c r="CM258" s="289"/>
      <c r="CN258" s="289"/>
      <c r="CO258" s="289"/>
      <c r="CP258" s="289"/>
      <c r="CQ258" s="289"/>
      <c r="CR258" s="289"/>
      <c r="CS258" s="289"/>
      <c r="CT258" s="289"/>
      <c r="CU258" s="289"/>
      <c r="CV258" s="289"/>
      <c r="CW258" s="289"/>
      <c r="CX258" s="289"/>
      <c r="CY258" s="289"/>
      <c r="CZ258" s="289"/>
      <c r="DA258" s="289"/>
      <c r="DB258" s="289"/>
      <c r="DC258" s="289"/>
      <c r="DD258" s="289"/>
      <c r="DE258" s="289"/>
      <c r="DF258" s="289"/>
      <c r="DG258" s="289"/>
      <c r="DH258" s="289"/>
      <c r="DI258" s="289"/>
      <c r="DJ258" s="289"/>
      <c r="DK258" s="289"/>
      <c r="DL258" s="289"/>
      <c r="DM258" s="289"/>
      <c r="DN258" s="289"/>
      <c r="DO258" s="289"/>
      <c r="DP258" s="289"/>
      <c r="DQ258" s="289"/>
      <c r="DR258" s="289"/>
      <c r="DS258" s="289"/>
      <c r="DT258" s="289"/>
      <c r="DU258" s="289"/>
      <c r="DV258" s="289"/>
      <c r="DW258" s="289"/>
      <c r="DX258" s="289"/>
      <c r="DY258" s="289"/>
      <c r="DZ258" s="289"/>
      <c r="EA258" s="289"/>
      <c r="EB258" s="289"/>
      <c r="EC258" s="289"/>
      <c r="ED258" s="289"/>
      <c r="EE258" s="289"/>
      <c r="EF258" s="289"/>
      <c r="EG258" s="289"/>
      <c r="EH258" s="289"/>
      <c r="EI258" s="289"/>
    </row>
    <row r="259" spans="1:139" x14ac:dyDescent="0.3">
      <c r="A259" s="289"/>
      <c r="B259" s="289"/>
      <c r="C259" s="467"/>
      <c r="D259" s="467"/>
      <c r="E259" s="467"/>
      <c r="F259" s="467"/>
      <c r="G259" s="467"/>
      <c r="H259" s="467"/>
      <c r="I259" s="467"/>
      <c r="J259" s="467"/>
      <c r="K259" s="467"/>
      <c r="L259" s="467"/>
      <c r="M259" s="467"/>
      <c r="N259" s="467"/>
      <c r="O259" s="467"/>
      <c r="P259" s="467"/>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c r="BW259" s="289"/>
      <c r="BX259" s="289"/>
      <c r="BY259" s="289"/>
      <c r="BZ259" s="289"/>
      <c r="CA259" s="289"/>
      <c r="CB259" s="289"/>
      <c r="CC259" s="289"/>
      <c r="CD259" s="289"/>
      <c r="CE259" s="289"/>
      <c r="CF259" s="289"/>
      <c r="CG259" s="289"/>
      <c r="CH259" s="289"/>
      <c r="CI259" s="289"/>
      <c r="CJ259" s="289"/>
      <c r="CK259" s="289"/>
      <c r="CL259" s="289"/>
      <c r="CM259" s="289"/>
      <c r="CN259" s="289"/>
      <c r="CO259" s="289"/>
      <c r="CP259" s="289"/>
      <c r="CQ259" s="289"/>
      <c r="CR259" s="289"/>
      <c r="CS259" s="289"/>
      <c r="CT259" s="289"/>
      <c r="CU259" s="289"/>
      <c r="CV259" s="289"/>
      <c r="CW259" s="289"/>
      <c r="CX259" s="289"/>
      <c r="CY259" s="289"/>
      <c r="CZ259" s="289"/>
      <c r="DA259" s="289"/>
      <c r="DB259" s="289"/>
      <c r="DC259" s="289"/>
      <c r="DD259" s="289"/>
      <c r="DE259" s="289"/>
      <c r="DF259" s="289"/>
      <c r="DG259" s="289"/>
      <c r="DH259" s="289"/>
      <c r="DI259" s="289"/>
      <c r="DJ259" s="289"/>
      <c r="DK259" s="289"/>
      <c r="DL259" s="289"/>
      <c r="DM259" s="289"/>
      <c r="DN259" s="289"/>
      <c r="DO259" s="289"/>
      <c r="DP259" s="289"/>
      <c r="DQ259" s="289"/>
      <c r="DR259" s="289"/>
      <c r="DS259" s="289"/>
      <c r="DT259" s="289"/>
      <c r="DU259" s="289"/>
      <c r="DV259" s="289"/>
      <c r="DW259" s="289"/>
      <c r="DX259" s="289"/>
      <c r="DY259" s="289"/>
      <c r="DZ259" s="289"/>
      <c r="EA259" s="289"/>
      <c r="EB259" s="289"/>
      <c r="EC259" s="289"/>
      <c r="ED259" s="289"/>
      <c r="EE259" s="289"/>
      <c r="EF259" s="289"/>
      <c r="EG259" s="289"/>
      <c r="EH259" s="289"/>
      <c r="EI259" s="289"/>
    </row>
    <row r="260" spans="1:139" x14ac:dyDescent="0.3">
      <c r="A260" s="289"/>
      <c r="B260" s="289"/>
      <c r="C260" s="467"/>
      <c r="D260" s="467"/>
      <c r="E260" s="467"/>
      <c r="F260" s="467"/>
      <c r="G260" s="467"/>
      <c r="H260" s="467"/>
      <c r="I260" s="467"/>
      <c r="J260" s="467"/>
      <c r="K260" s="467"/>
      <c r="L260" s="467"/>
      <c r="M260" s="467"/>
      <c r="N260" s="467"/>
      <c r="O260" s="467"/>
      <c r="P260" s="467"/>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c r="AP260" s="289"/>
      <c r="AQ260" s="289"/>
      <c r="AR260" s="289"/>
      <c r="AS260" s="289"/>
      <c r="AT260" s="289"/>
      <c r="AU260" s="289"/>
      <c r="AV260" s="289"/>
      <c r="AW260" s="289"/>
      <c r="AX260" s="289"/>
      <c r="AY260" s="289"/>
      <c r="AZ260" s="289"/>
      <c r="BA260" s="289"/>
      <c r="BB260" s="289"/>
      <c r="BC260" s="289"/>
      <c r="BD260" s="289"/>
      <c r="BE260" s="289"/>
      <c r="BF260" s="289"/>
      <c r="BG260" s="289"/>
      <c r="BH260" s="289"/>
      <c r="BI260" s="289"/>
      <c r="BJ260" s="289"/>
      <c r="BK260" s="289"/>
      <c r="BL260" s="289"/>
      <c r="BM260" s="289"/>
      <c r="BN260" s="289"/>
      <c r="BO260" s="289"/>
      <c r="BP260" s="289"/>
      <c r="BQ260" s="289"/>
      <c r="BR260" s="289"/>
      <c r="BS260" s="289"/>
      <c r="BT260" s="289"/>
      <c r="BU260" s="289"/>
      <c r="BV260" s="289"/>
      <c r="BW260" s="289"/>
      <c r="BX260" s="289"/>
      <c r="BY260" s="289"/>
      <c r="BZ260" s="289"/>
      <c r="CA260" s="289"/>
      <c r="CB260" s="289"/>
      <c r="CC260" s="289"/>
      <c r="CD260" s="289"/>
      <c r="CE260" s="289"/>
      <c r="CF260" s="289"/>
      <c r="CG260" s="289"/>
      <c r="CH260" s="289"/>
      <c r="CI260" s="289"/>
      <c r="CJ260" s="289"/>
      <c r="CK260" s="289"/>
      <c r="CL260" s="289"/>
      <c r="CM260" s="289"/>
      <c r="CN260" s="289"/>
      <c r="CO260" s="289"/>
      <c r="CP260" s="289"/>
      <c r="CQ260" s="289"/>
      <c r="CR260" s="289"/>
      <c r="CS260" s="289"/>
      <c r="CT260" s="289"/>
      <c r="CU260" s="289"/>
      <c r="CV260" s="289"/>
      <c r="CW260" s="289"/>
      <c r="CX260" s="289"/>
      <c r="CY260" s="289"/>
      <c r="CZ260" s="289"/>
      <c r="DA260" s="289"/>
      <c r="DB260" s="289"/>
      <c r="DC260" s="289"/>
      <c r="DD260" s="289"/>
      <c r="DE260" s="289"/>
      <c r="DF260" s="289"/>
      <c r="DG260" s="289"/>
      <c r="DH260" s="289"/>
      <c r="DI260" s="289"/>
      <c r="DJ260" s="289"/>
      <c r="DK260" s="289"/>
      <c r="DL260" s="289"/>
      <c r="DM260" s="289"/>
      <c r="DN260" s="289"/>
      <c r="DO260" s="289"/>
      <c r="DP260" s="289"/>
      <c r="DQ260" s="289"/>
      <c r="DR260" s="289"/>
      <c r="DS260" s="289"/>
      <c r="DT260" s="289"/>
      <c r="DU260" s="289"/>
      <c r="DV260" s="289"/>
      <c r="DW260" s="289"/>
      <c r="DX260" s="289"/>
      <c r="DY260" s="289"/>
      <c r="DZ260" s="289"/>
      <c r="EA260" s="289"/>
      <c r="EB260" s="289"/>
      <c r="EC260" s="289"/>
      <c r="ED260" s="289"/>
      <c r="EE260" s="289"/>
      <c r="EF260" s="289"/>
      <c r="EG260" s="289"/>
      <c r="EH260" s="289"/>
      <c r="EI260" s="289"/>
    </row>
    <row r="261" spans="1:139" x14ac:dyDescent="0.3">
      <c r="A261" s="289"/>
      <c r="B261" s="289"/>
      <c r="C261" s="467"/>
      <c r="D261" s="467"/>
      <c r="E261" s="467"/>
      <c r="F261" s="467"/>
      <c r="G261" s="467"/>
      <c r="H261" s="467"/>
      <c r="I261" s="467"/>
      <c r="J261" s="467"/>
      <c r="K261" s="467"/>
      <c r="L261" s="467"/>
      <c r="M261" s="467"/>
      <c r="N261" s="467"/>
      <c r="O261" s="467"/>
      <c r="P261" s="467"/>
      <c r="Q261" s="289"/>
      <c r="R261" s="289"/>
      <c r="S261" s="289"/>
      <c r="T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89"/>
      <c r="AO261" s="289"/>
      <c r="AP261" s="289"/>
      <c r="AQ261" s="289"/>
      <c r="AR261" s="289"/>
      <c r="AS261" s="289"/>
      <c r="AT261" s="289"/>
      <c r="AU261" s="289"/>
      <c r="AV261" s="289"/>
      <c r="AW261" s="289"/>
      <c r="AX261" s="289"/>
      <c r="AY261" s="289"/>
      <c r="AZ261" s="289"/>
      <c r="BA261" s="289"/>
      <c r="BB261" s="289"/>
      <c r="BC261" s="289"/>
      <c r="BD261" s="289"/>
      <c r="BE261" s="289"/>
      <c r="BF261" s="289"/>
      <c r="BG261" s="289"/>
      <c r="BH261" s="289"/>
      <c r="BI261" s="289"/>
      <c r="BJ261" s="289"/>
      <c r="BK261" s="289"/>
      <c r="BL261" s="289"/>
      <c r="BM261" s="289"/>
      <c r="BN261" s="289"/>
      <c r="BO261" s="289"/>
      <c r="BP261" s="289"/>
      <c r="BQ261" s="289"/>
      <c r="BR261" s="289"/>
      <c r="BS261" s="289"/>
      <c r="BT261" s="289"/>
      <c r="BU261" s="289"/>
      <c r="BV261" s="289"/>
      <c r="BW261" s="289"/>
      <c r="BX261" s="289"/>
      <c r="BY261" s="289"/>
      <c r="BZ261" s="289"/>
      <c r="CA261" s="289"/>
      <c r="CB261" s="289"/>
      <c r="CC261" s="289"/>
      <c r="CD261" s="289"/>
      <c r="CE261" s="289"/>
      <c r="CF261" s="289"/>
      <c r="CG261" s="289"/>
      <c r="CH261" s="289"/>
      <c r="CI261" s="289"/>
      <c r="CJ261" s="289"/>
      <c r="CK261" s="289"/>
      <c r="CL261" s="289"/>
      <c r="CM261" s="289"/>
      <c r="CN261" s="289"/>
      <c r="CO261" s="289"/>
      <c r="CP261" s="289"/>
      <c r="CQ261" s="289"/>
      <c r="CR261" s="289"/>
      <c r="CS261" s="289"/>
      <c r="CT261" s="289"/>
      <c r="CU261" s="289"/>
      <c r="CV261" s="289"/>
      <c r="CW261" s="289"/>
      <c r="CX261" s="289"/>
      <c r="CY261" s="289"/>
      <c r="CZ261" s="289"/>
      <c r="DA261" s="289"/>
      <c r="DB261" s="289"/>
      <c r="DC261" s="289"/>
      <c r="DD261" s="289"/>
      <c r="DE261" s="289"/>
      <c r="DF261" s="289"/>
      <c r="DG261" s="289"/>
      <c r="DH261" s="289"/>
      <c r="DI261" s="289"/>
      <c r="DJ261" s="289"/>
      <c r="DK261" s="289"/>
      <c r="DL261" s="289"/>
      <c r="DM261" s="289"/>
      <c r="DN261" s="289"/>
      <c r="DO261" s="289"/>
      <c r="DP261" s="289"/>
      <c r="DQ261" s="289"/>
      <c r="DR261" s="289"/>
      <c r="DS261" s="289"/>
      <c r="DT261" s="289"/>
      <c r="DU261" s="289"/>
      <c r="DV261" s="289"/>
      <c r="DW261" s="289"/>
      <c r="DX261" s="289"/>
      <c r="DY261" s="289"/>
      <c r="DZ261" s="289"/>
      <c r="EA261" s="289"/>
      <c r="EB261" s="289"/>
      <c r="EC261" s="289"/>
      <c r="ED261" s="289"/>
      <c r="EE261" s="289"/>
      <c r="EF261" s="289"/>
      <c r="EG261" s="289"/>
      <c r="EH261" s="289"/>
      <c r="EI261" s="289"/>
    </row>
    <row r="262" spans="1:139" x14ac:dyDescent="0.3">
      <c r="A262" s="289"/>
      <c r="B262" s="289"/>
      <c r="C262" s="467"/>
      <c r="D262" s="467"/>
      <c r="E262" s="467"/>
      <c r="F262" s="467"/>
      <c r="G262" s="467"/>
      <c r="H262" s="467"/>
      <c r="I262" s="467"/>
      <c r="J262" s="467"/>
      <c r="K262" s="467"/>
      <c r="L262" s="467"/>
      <c r="M262" s="467"/>
      <c r="N262" s="467"/>
      <c r="O262" s="467"/>
      <c r="P262" s="467"/>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c r="AL262" s="289"/>
      <c r="AM262" s="289"/>
      <c r="AN262" s="289"/>
      <c r="AO262" s="289"/>
      <c r="AP262" s="289"/>
      <c r="AQ262" s="289"/>
      <c r="AR262" s="289"/>
      <c r="AS262" s="289"/>
      <c r="AT262" s="289"/>
      <c r="AU262" s="289"/>
      <c r="AV262" s="289"/>
      <c r="AW262" s="289"/>
      <c r="AX262" s="289"/>
      <c r="AY262" s="289"/>
      <c r="AZ262" s="289"/>
      <c r="BA262" s="289"/>
      <c r="BB262" s="289"/>
      <c r="BC262" s="289"/>
      <c r="BD262" s="289"/>
      <c r="BE262" s="289"/>
      <c r="BF262" s="289"/>
      <c r="BG262" s="289"/>
      <c r="BH262" s="289"/>
      <c r="BI262" s="289"/>
      <c r="BJ262" s="289"/>
      <c r="BK262" s="289"/>
      <c r="BL262" s="289"/>
      <c r="BM262" s="289"/>
      <c r="BN262" s="289"/>
      <c r="BO262" s="289"/>
      <c r="BP262" s="289"/>
      <c r="BQ262" s="289"/>
      <c r="BR262" s="289"/>
      <c r="BS262" s="289"/>
      <c r="BT262" s="289"/>
      <c r="BU262" s="289"/>
      <c r="BV262" s="289"/>
      <c r="BW262" s="289"/>
      <c r="BX262" s="289"/>
      <c r="BY262" s="289"/>
      <c r="BZ262" s="289"/>
      <c r="CA262" s="289"/>
      <c r="CB262" s="289"/>
      <c r="CC262" s="289"/>
      <c r="CD262" s="289"/>
      <c r="CE262" s="289"/>
      <c r="CF262" s="289"/>
      <c r="CG262" s="289"/>
      <c r="CH262" s="289"/>
      <c r="CI262" s="289"/>
      <c r="CJ262" s="289"/>
      <c r="CK262" s="289"/>
      <c r="CL262" s="289"/>
      <c r="CM262" s="289"/>
      <c r="CN262" s="289"/>
      <c r="CO262" s="289"/>
      <c r="CP262" s="289"/>
      <c r="CQ262" s="289"/>
      <c r="CR262" s="289"/>
      <c r="CS262" s="289"/>
      <c r="CT262" s="289"/>
      <c r="CU262" s="289"/>
      <c r="CV262" s="289"/>
      <c r="CW262" s="289"/>
      <c r="CX262" s="289"/>
      <c r="CY262" s="289"/>
      <c r="CZ262" s="289"/>
      <c r="DA262" s="289"/>
      <c r="DB262" s="289"/>
      <c r="DC262" s="289"/>
      <c r="DD262" s="289"/>
      <c r="DE262" s="289"/>
      <c r="DF262" s="289"/>
      <c r="DG262" s="289"/>
      <c r="DH262" s="289"/>
      <c r="DI262" s="289"/>
      <c r="DJ262" s="289"/>
      <c r="DK262" s="289"/>
      <c r="DL262" s="289"/>
      <c r="DM262" s="289"/>
      <c r="DN262" s="289"/>
      <c r="DO262" s="289"/>
      <c r="DP262" s="289"/>
      <c r="DQ262" s="289"/>
      <c r="DR262" s="289"/>
      <c r="DS262" s="289"/>
      <c r="DT262" s="289"/>
      <c r="DU262" s="289"/>
      <c r="DV262" s="289"/>
      <c r="DW262" s="289"/>
      <c r="DX262" s="289"/>
      <c r="DY262" s="289"/>
      <c r="DZ262" s="289"/>
      <c r="EA262" s="289"/>
      <c r="EB262" s="289"/>
      <c r="EC262" s="289"/>
      <c r="ED262" s="289"/>
      <c r="EE262" s="289"/>
      <c r="EF262" s="289"/>
      <c r="EG262" s="289"/>
      <c r="EH262" s="289"/>
      <c r="EI262" s="289"/>
    </row>
    <row r="263" spans="1:139" x14ac:dyDescent="0.3">
      <c r="A263" s="289"/>
      <c r="B263" s="289"/>
      <c r="C263" s="467"/>
      <c r="D263" s="467"/>
      <c r="E263" s="467"/>
      <c r="F263" s="467"/>
      <c r="G263" s="467"/>
      <c r="H263" s="467"/>
      <c r="I263" s="467"/>
      <c r="J263" s="467"/>
      <c r="K263" s="467"/>
      <c r="L263" s="467"/>
      <c r="M263" s="467"/>
      <c r="N263" s="467"/>
      <c r="O263" s="467"/>
      <c r="P263" s="467"/>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N263" s="289"/>
      <c r="AO263" s="289"/>
      <c r="AP263" s="289"/>
      <c r="AQ263" s="289"/>
      <c r="AR263" s="289"/>
      <c r="AS263" s="289"/>
      <c r="AT263" s="289"/>
      <c r="AU263" s="289"/>
      <c r="AV263" s="289"/>
      <c r="AW263" s="289"/>
      <c r="AX263" s="289"/>
      <c r="AY263" s="289"/>
      <c r="AZ263" s="289"/>
      <c r="BA263" s="289"/>
      <c r="BB263" s="289"/>
      <c r="BC263" s="289"/>
      <c r="BD263" s="289"/>
      <c r="BE263" s="289"/>
      <c r="BF263" s="289"/>
      <c r="BG263" s="289"/>
      <c r="BH263" s="289"/>
      <c r="BI263" s="289"/>
      <c r="BJ263" s="289"/>
      <c r="BK263" s="289"/>
      <c r="BL263" s="289"/>
      <c r="BM263" s="289"/>
      <c r="BN263" s="289"/>
      <c r="BO263" s="289"/>
      <c r="BP263" s="289"/>
      <c r="BQ263" s="289"/>
      <c r="BR263" s="289"/>
      <c r="BS263" s="289"/>
      <c r="BT263" s="289"/>
      <c r="BU263" s="289"/>
      <c r="BV263" s="289"/>
      <c r="BW263" s="289"/>
      <c r="BX263" s="289"/>
      <c r="BY263" s="289"/>
      <c r="BZ263" s="289"/>
      <c r="CA263" s="289"/>
      <c r="CB263" s="289"/>
      <c r="CC263" s="289"/>
      <c r="CD263" s="289"/>
      <c r="CE263" s="289"/>
      <c r="CF263" s="289"/>
      <c r="CG263" s="289"/>
      <c r="CH263" s="289"/>
      <c r="CI263" s="289"/>
      <c r="CJ263" s="289"/>
      <c r="CK263" s="289"/>
      <c r="CL263" s="289"/>
      <c r="CM263" s="289"/>
      <c r="CN263" s="289"/>
      <c r="CO263" s="289"/>
      <c r="CP263" s="289"/>
      <c r="CQ263" s="289"/>
      <c r="CR263" s="289"/>
      <c r="CS263" s="289"/>
      <c r="CT263" s="289"/>
      <c r="CU263" s="289"/>
      <c r="CV263" s="289"/>
      <c r="CW263" s="289"/>
      <c r="CX263" s="289"/>
      <c r="CY263" s="289"/>
      <c r="CZ263" s="289"/>
      <c r="DA263" s="289"/>
      <c r="DB263" s="289"/>
      <c r="DC263" s="289"/>
      <c r="DD263" s="289"/>
      <c r="DE263" s="289"/>
      <c r="DF263" s="289"/>
      <c r="DG263" s="289"/>
      <c r="DH263" s="289"/>
      <c r="DI263" s="289"/>
      <c r="DJ263" s="289"/>
      <c r="DK263" s="289"/>
      <c r="DL263" s="289"/>
      <c r="DM263" s="289"/>
      <c r="DN263" s="289"/>
      <c r="DO263" s="289"/>
      <c r="DP263" s="289"/>
      <c r="DQ263" s="289"/>
      <c r="DR263" s="289"/>
      <c r="DS263" s="289"/>
      <c r="DT263" s="289"/>
      <c r="DU263" s="289"/>
      <c r="DV263" s="289"/>
      <c r="DW263" s="289"/>
      <c r="DX263" s="289"/>
      <c r="DY263" s="289"/>
      <c r="DZ263" s="289"/>
      <c r="EA263" s="289"/>
      <c r="EB263" s="289"/>
      <c r="EC263" s="289"/>
      <c r="ED263" s="289"/>
      <c r="EE263" s="289"/>
      <c r="EF263" s="289"/>
      <c r="EG263" s="289"/>
      <c r="EH263" s="289"/>
      <c r="EI263" s="289"/>
    </row>
    <row r="264" spans="1:139" x14ac:dyDescent="0.3">
      <c r="A264" s="289"/>
      <c r="B264" s="289"/>
      <c r="C264" s="467"/>
      <c r="D264" s="467"/>
      <c r="E264" s="467"/>
      <c r="F264" s="467"/>
      <c r="G264" s="467"/>
      <c r="H264" s="467"/>
      <c r="I264" s="467"/>
      <c r="J264" s="467"/>
      <c r="K264" s="467"/>
      <c r="L264" s="467"/>
      <c r="M264" s="467"/>
      <c r="N264" s="467"/>
      <c r="O264" s="467"/>
      <c r="P264" s="467"/>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89"/>
      <c r="BF264" s="289"/>
      <c r="BG264" s="289"/>
      <c r="BH264" s="289"/>
      <c r="BI264" s="289"/>
      <c r="BJ264" s="289"/>
      <c r="BK264" s="289"/>
      <c r="BL264" s="289"/>
      <c r="BM264" s="289"/>
      <c r="BN264" s="289"/>
      <c r="BO264" s="289"/>
      <c r="BP264" s="289"/>
      <c r="BQ264" s="289"/>
      <c r="BR264" s="289"/>
      <c r="BS264" s="289"/>
      <c r="BT264" s="289"/>
      <c r="BU264" s="289"/>
      <c r="BV264" s="289"/>
      <c r="BW264" s="289"/>
      <c r="BX264" s="289"/>
      <c r="BY264" s="289"/>
      <c r="BZ264" s="289"/>
      <c r="CA264" s="289"/>
      <c r="CB264" s="289"/>
      <c r="CC264" s="289"/>
      <c r="CD264" s="289"/>
      <c r="CE264" s="289"/>
      <c r="CF264" s="289"/>
      <c r="CG264" s="289"/>
      <c r="CH264" s="289"/>
      <c r="CI264" s="289"/>
      <c r="CJ264" s="289"/>
      <c r="CK264" s="289"/>
      <c r="CL264" s="289"/>
      <c r="CM264" s="289"/>
      <c r="CN264" s="289"/>
      <c r="CO264" s="289"/>
      <c r="CP264" s="289"/>
      <c r="CQ264" s="289"/>
      <c r="CR264" s="289"/>
      <c r="CS264" s="289"/>
      <c r="CT264" s="289"/>
      <c r="CU264" s="289"/>
      <c r="CV264" s="289"/>
      <c r="CW264" s="289"/>
      <c r="CX264" s="289"/>
      <c r="CY264" s="289"/>
      <c r="CZ264" s="289"/>
      <c r="DA264" s="289"/>
      <c r="DB264" s="289"/>
      <c r="DC264" s="289"/>
      <c r="DD264" s="289"/>
      <c r="DE264" s="289"/>
      <c r="DF264" s="289"/>
      <c r="DG264" s="289"/>
      <c r="DH264" s="289"/>
      <c r="DI264" s="289"/>
      <c r="DJ264" s="289"/>
      <c r="DK264" s="289"/>
      <c r="DL264" s="289"/>
      <c r="DM264" s="289"/>
      <c r="DN264" s="289"/>
      <c r="DO264" s="289"/>
      <c r="DP264" s="289"/>
      <c r="DQ264" s="289"/>
      <c r="DR264" s="289"/>
      <c r="DS264" s="289"/>
      <c r="DT264" s="289"/>
      <c r="DU264" s="289"/>
      <c r="DV264" s="289"/>
      <c r="DW264" s="289"/>
      <c r="DX264" s="289"/>
      <c r="DY264" s="289"/>
      <c r="DZ264" s="289"/>
      <c r="EA264" s="289"/>
      <c r="EB264" s="289"/>
      <c r="EC264" s="289"/>
      <c r="ED264" s="289"/>
      <c r="EE264" s="289"/>
      <c r="EF264" s="289"/>
      <c r="EG264" s="289"/>
      <c r="EH264" s="289"/>
      <c r="EI264" s="289"/>
    </row>
    <row r="265" spans="1:139" x14ac:dyDescent="0.3">
      <c r="A265" s="289"/>
      <c r="B265" s="289"/>
      <c r="C265" s="467"/>
      <c r="D265" s="467"/>
      <c r="E265" s="467"/>
      <c r="F265" s="467"/>
      <c r="G265" s="467"/>
      <c r="H265" s="467"/>
      <c r="I265" s="467"/>
      <c r="J265" s="467"/>
      <c r="K265" s="467"/>
      <c r="L265" s="467"/>
      <c r="M265" s="467"/>
      <c r="N265" s="467"/>
      <c r="O265" s="467"/>
      <c r="P265" s="467"/>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89"/>
      <c r="BL265" s="289"/>
      <c r="BM265" s="289"/>
      <c r="BN265" s="289"/>
      <c r="BO265" s="289"/>
      <c r="BP265" s="289"/>
      <c r="BQ265" s="289"/>
      <c r="BR265" s="289"/>
      <c r="BS265" s="289"/>
      <c r="BT265" s="289"/>
      <c r="BU265" s="289"/>
      <c r="BV265" s="289"/>
      <c r="BW265" s="289"/>
      <c r="BX265" s="289"/>
      <c r="BY265" s="289"/>
      <c r="BZ265" s="289"/>
      <c r="CA265" s="289"/>
      <c r="CB265" s="289"/>
      <c r="CC265" s="289"/>
      <c r="CD265" s="289"/>
      <c r="CE265" s="289"/>
      <c r="CF265" s="289"/>
      <c r="CG265" s="289"/>
      <c r="CH265" s="289"/>
      <c r="CI265" s="289"/>
      <c r="CJ265" s="289"/>
      <c r="CK265" s="289"/>
      <c r="CL265" s="289"/>
      <c r="CM265" s="289"/>
      <c r="CN265" s="289"/>
      <c r="CO265" s="289"/>
      <c r="CP265" s="289"/>
      <c r="CQ265" s="289"/>
      <c r="CR265" s="289"/>
      <c r="CS265" s="289"/>
      <c r="CT265" s="289"/>
      <c r="CU265" s="289"/>
      <c r="CV265" s="289"/>
      <c r="CW265" s="289"/>
      <c r="CX265" s="289"/>
      <c r="CY265" s="289"/>
      <c r="CZ265" s="289"/>
      <c r="DA265" s="289"/>
      <c r="DB265" s="289"/>
      <c r="DC265" s="289"/>
      <c r="DD265" s="289"/>
      <c r="DE265" s="289"/>
      <c r="DF265" s="289"/>
      <c r="DG265" s="289"/>
      <c r="DH265" s="289"/>
      <c r="DI265" s="289"/>
      <c r="DJ265" s="289"/>
      <c r="DK265" s="289"/>
      <c r="DL265" s="289"/>
      <c r="DM265" s="289"/>
      <c r="DN265" s="289"/>
      <c r="DO265" s="289"/>
      <c r="DP265" s="289"/>
      <c r="DQ265" s="289"/>
      <c r="DR265" s="289"/>
      <c r="DS265" s="289"/>
      <c r="DT265" s="289"/>
      <c r="DU265" s="289"/>
      <c r="DV265" s="289"/>
      <c r="DW265" s="289"/>
      <c r="DX265" s="289"/>
      <c r="DY265" s="289"/>
      <c r="DZ265" s="289"/>
      <c r="EA265" s="289"/>
      <c r="EB265" s="289"/>
      <c r="EC265" s="289"/>
      <c r="ED265" s="289"/>
      <c r="EE265" s="289"/>
      <c r="EF265" s="289"/>
      <c r="EG265" s="289"/>
      <c r="EH265" s="289"/>
      <c r="EI265" s="289"/>
    </row>
    <row r="266" spans="1:139" x14ac:dyDescent="0.3">
      <c r="A266" s="289"/>
      <c r="B266" s="289"/>
      <c r="C266" s="467"/>
      <c r="D266" s="467"/>
      <c r="E266" s="467"/>
      <c r="F266" s="467"/>
      <c r="G266" s="467"/>
      <c r="H266" s="467"/>
      <c r="I266" s="467"/>
      <c r="J266" s="467"/>
      <c r="K266" s="467"/>
      <c r="L266" s="467"/>
      <c r="M266" s="467"/>
      <c r="N266" s="467"/>
      <c r="O266" s="467"/>
      <c r="P266" s="467"/>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89"/>
      <c r="BL266" s="289"/>
      <c r="BM266" s="289"/>
      <c r="BN266" s="289"/>
      <c r="BO266" s="289"/>
      <c r="BP266" s="289"/>
      <c r="BQ266" s="289"/>
      <c r="BR266" s="289"/>
      <c r="BS266" s="289"/>
      <c r="BT266" s="289"/>
      <c r="BU266" s="289"/>
      <c r="BV266" s="289"/>
      <c r="BW266" s="289"/>
      <c r="BX266" s="289"/>
      <c r="BY266" s="289"/>
      <c r="BZ266" s="289"/>
      <c r="CA266" s="289"/>
      <c r="CB266" s="289"/>
      <c r="CC266" s="289"/>
      <c r="CD266" s="289"/>
      <c r="CE266" s="289"/>
      <c r="CF266" s="289"/>
      <c r="CG266" s="289"/>
      <c r="CH266" s="289"/>
      <c r="CI266" s="289"/>
      <c r="CJ266" s="289"/>
      <c r="CK266" s="289"/>
      <c r="CL266" s="289"/>
      <c r="CM266" s="289"/>
      <c r="CN266" s="289"/>
      <c r="CO266" s="289"/>
      <c r="CP266" s="289"/>
      <c r="CQ266" s="289"/>
      <c r="CR266" s="289"/>
      <c r="CS266" s="289"/>
      <c r="CT266" s="289"/>
      <c r="CU266" s="289"/>
      <c r="CV266" s="289"/>
      <c r="CW266" s="289"/>
      <c r="CX266" s="289"/>
      <c r="CY266" s="289"/>
      <c r="CZ266" s="289"/>
      <c r="DA266" s="289"/>
      <c r="DB266" s="289"/>
      <c r="DC266" s="289"/>
      <c r="DD266" s="289"/>
      <c r="DE266" s="289"/>
      <c r="DF266" s="289"/>
      <c r="DG266" s="289"/>
      <c r="DH266" s="289"/>
      <c r="DI266" s="289"/>
      <c r="DJ266" s="289"/>
      <c r="DK266" s="289"/>
      <c r="DL266" s="289"/>
      <c r="DM266" s="289"/>
      <c r="DN266" s="289"/>
      <c r="DO266" s="289"/>
      <c r="DP266" s="289"/>
      <c r="DQ266" s="289"/>
      <c r="DR266" s="289"/>
      <c r="DS266" s="289"/>
      <c r="DT266" s="289"/>
      <c r="DU266" s="289"/>
      <c r="DV266" s="289"/>
      <c r="DW266" s="289"/>
      <c r="DX266" s="289"/>
      <c r="DY266" s="289"/>
      <c r="DZ266" s="289"/>
      <c r="EA266" s="289"/>
      <c r="EB266" s="289"/>
      <c r="EC266" s="289"/>
      <c r="ED266" s="289"/>
      <c r="EE266" s="289"/>
      <c r="EF266" s="289"/>
      <c r="EG266" s="289"/>
      <c r="EH266" s="289"/>
      <c r="EI266" s="289"/>
    </row>
    <row r="267" spans="1:139" x14ac:dyDescent="0.3">
      <c r="A267" s="289"/>
      <c r="B267" s="289"/>
      <c r="C267" s="467"/>
      <c r="D267" s="467"/>
      <c r="E267" s="467"/>
      <c r="F267" s="467"/>
      <c r="G267" s="467"/>
      <c r="H267" s="467"/>
      <c r="I267" s="467"/>
      <c r="J267" s="467"/>
      <c r="K267" s="467"/>
      <c r="L267" s="467"/>
      <c r="M267" s="467"/>
      <c r="N267" s="467"/>
      <c r="O267" s="467"/>
      <c r="P267" s="467"/>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9"/>
      <c r="AL267" s="289"/>
      <c r="AM267" s="289"/>
      <c r="AN267" s="289"/>
      <c r="AO267" s="289"/>
      <c r="AP267" s="289"/>
      <c r="AQ267" s="289"/>
      <c r="AR267" s="289"/>
      <c r="AS267" s="289"/>
      <c r="AT267" s="289"/>
      <c r="AU267" s="289"/>
      <c r="AV267" s="289"/>
      <c r="AW267" s="289"/>
      <c r="AX267" s="289"/>
      <c r="AY267" s="289"/>
      <c r="AZ267" s="289"/>
      <c r="BA267" s="289"/>
      <c r="BB267" s="289"/>
      <c r="BC267" s="289"/>
      <c r="BD267" s="289"/>
      <c r="BE267" s="289"/>
      <c r="BF267" s="289"/>
      <c r="BG267" s="289"/>
      <c r="BH267" s="289"/>
      <c r="BI267" s="289"/>
      <c r="BJ267" s="289"/>
      <c r="BK267" s="289"/>
      <c r="BL267" s="289"/>
      <c r="BM267" s="289"/>
      <c r="BN267" s="289"/>
      <c r="BO267" s="289"/>
      <c r="BP267" s="289"/>
      <c r="BQ267" s="289"/>
      <c r="BR267" s="289"/>
      <c r="BS267" s="289"/>
      <c r="BT267" s="289"/>
      <c r="BU267" s="289"/>
      <c r="BV267" s="289"/>
      <c r="BW267" s="289"/>
      <c r="BX267" s="289"/>
      <c r="BY267" s="289"/>
      <c r="BZ267" s="289"/>
      <c r="CA267" s="289"/>
      <c r="CB267" s="289"/>
      <c r="CC267" s="289"/>
      <c r="CD267" s="289"/>
      <c r="CE267" s="289"/>
      <c r="CF267" s="289"/>
      <c r="CG267" s="289"/>
      <c r="CH267" s="289"/>
      <c r="CI267" s="289"/>
      <c r="CJ267" s="289"/>
      <c r="CK267" s="289"/>
      <c r="CL267" s="289"/>
      <c r="CM267" s="289"/>
      <c r="CN267" s="289"/>
      <c r="CO267" s="289"/>
      <c r="CP267" s="289"/>
      <c r="CQ267" s="289"/>
      <c r="CR267" s="289"/>
      <c r="CS267" s="289"/>
      <c r="CT267" s="289"/>
      <c r="CU267" s="289"/>
      <c r="CV267" s="289"/>
      <c r="CW267" s="289"/>
      <c r="CX267" s="289"/>
      <c r="CY267" s="289"/>
      <c r="CZ267" s="289"/>
      <c r="DA267" s="289"/>
      <c r="DB267" s="289"/>
      <c r="DC267" s="289"/>
      <c r="DD267" s="289"/>
      <c r="DE267" s="289"/>
      <c r="DF267" s="289"/>
      <c r="DG267" s="289"/>
      <c r="DH267" s="289"/>
      <c r="DI267" s="289"/>
      <c r="DJ267" s="289"/>
      <c r="DK267" s="289"/>
      <c r="DL267" s="289"/>
      <c r="DM267" s="289"/>
      <c r="DN267" s="289"/>
      <c r="DO267" s="289"/>
      <c r="DP267" s="289"/>
      <c r="DQ267" s="289"/>
      <c r="DR267" s="289"/>
      <c r="DS267" s="289"/>
      <c r="DT267" s="289"/>
      <c r="DU267" s="289"/>
      <c r="DV267" s="289"/>
      <c r="DW267" s="289"/>
      <c r="DX267" s="289"/>
      <c r="DY267" s="289"/>
      <c r="DZ267" s="289"/>
      <c r="EA267" s="289"/>
      <c r="EB267" s="289"/>
      <c r="EC267" s="289"/>
      <c r="ED267" s="289"/>
      <c r="EE267" s="289"/>
      <c r="EF267" s="289"/>
      <c r="EG267" s="289"/>
      <c r="EH267" s="289"/>
      <c r="EI267" s="289"/>
    </row>
    <row r="268" spans="1:139" x14ac:dyDescent="0.3">
      <c r="A268" s="289"/>
      <c r="B268" s="289"/>
      <c r="C268" s="467"/>
      <c r="D268" s="467"/>
      <c r="E268" s="467"/>
      <c r="F268" s="467"/>
      <c r="G268" s="467"/>
      <c r="H268" s="467"/>
      <c r="I268" s="467"/>
      <c r="J268" s="467"/>
      <c r="K268" s="467"/>
      <c r="L268" s="467"/>
      <c r="M268" s="467"/>
      <c r="N268" s="467"/>
      <c r="O268" s="467"/>
      <c r="P268" s="467"/>
      <c r="Q268" s="289"/>
      <c r="R268" s="289"/>
      <c r="S268" s="289"/>
      <c r="T268" s="289"/>
      <c r="U268" s="289"/>
      <c r="V268" s="289"/>
      <c r="W268" s="289"/>
      <c r="X268" s="289"/>
      <c r="Y268" s="289"/>
      <c r="Z268" s="289"/>
      <c r="AA268" s="289"/>
      <c r="AB268" s="289"/>
      <c r="AC268" s="289"/>
      <c r="AD268" s="289"/>
      <c r="AE268" s="289"/>
      <c r="AF268" s="289"/>
      <c r="AG268" s="289"/>
      <c r="AH268" s="289"/>
      <c r="AI268" s="289"/>
      <c r="AJ268" s="289"/>
      <c r="AK268" s="289"/>
      <c r="AL268" s="289"/>
      <c r="AM268" s="289"/>
      <c r="AN268" s="289"/>
      <c r="AO268" s="289"/>
      <c r="AP268" s="289"/>
      <c r="AQ268" s="289"/>
      <c r="AR268" s="289"/>
      <c r="AS268" s="289"/>
      <c r="AT268" s="289"/>
      <c r="AU268" s="289"/>
      <c r="AV268" s="289"/>
      <c r="AW268" s="289"/>
      <c r="AX268" s="289"/>
      <c r="AY268" s="289"/>
      <c r="AZ268" s="289"/>
      <c r="BA268" s="289"/>
      <c r="BB268" s="289"/>
      <c r="BC268" s="289"/>
      <c r="BD268" s="289"/>
      <c r="BE268" s="289"/>
      <c r="BF268" s="289"/>
      <c r="BG268" s="289"/>
      <c r="BH268" s="289"/>
      <c r="BI268" s="289"/>
      <c r="BJ268" s="289"/>
      <c r="BK268" s="289"/>
      <c r="BL268" s="289"/>
      <c r="BM268" s="289"/>
      <c r="BN268" s="289"/>
      <c r="BO268" s="289"/>
      <c r="BP268" s="289"/>
      <c r="BQ268" s="289"/>
      <c r="BR268" s="289"/>
      <c r="BS268" s="289"/>
      <c r="BT268" s="289"/>
      <c r="BU268" s="289"/>
      <c r="BV268" s="289"/>
      <c r="BW268" s="289"/>
      <c r="BX268" s="289"/>
      <c r="BY268" s="289"/>
      <c r="BZ268" s="289"/>
      <c r="CA268" s="289"/>
      <c r="CB268" s="289"/>
      <c r="CC268" s="289"/>
      <c r="CD268" s="289"/>
      <c r="CE268" s="289"/>
      <c r="CF268" s="289"/>
      <c r="CG268" s="289"/>
      <c r="CH268" s="289"/>
      <c r="CI268" s="289"/>
      <c r="CJ268" s="289"/>
      <c r="CK268" s="289"/>
      <c r="CL268" s="289"/>
      <c r="CM268" s="289"/>
      <c r="CN268" s="289"/>
      <c r="CO268" s="289"/>
      <c r="CP268" s="289"/>
      <c r="CQ268" s="289"/>
      <c r="CR268" s="289"/>
      <c r="CS268" s="289"/>
      <c r="CT268" s="289"/>
      <c r="CU268" s="289"/>
      <c r="CV268" s="289"/>
      <c r="CW268" s="289"/>
      <c r="CX268" s="289"/>
      <c r="CY268" s="289"/>
      <c r="CZ268" s="289"/>
      <c r="DA268" s="289"/>
      <c r="DB268" s="289"/>
      <c r="DC268" s="289"/>
      <c r="DD268" s="289"/>
      <c r="DE268" s="289"/>
      <c r="DF268" s="289"/>
      <c r="DG268" s="289"/>
      <c r="DH268" s="289"/>
      <c r="DI268" s="289"/>
      <c r="DJ268" s="289"/>
      <c r="DK268" s="289"/>
      <c r="DL268" s="289"/>
      <c r="DM268" s="289"/>
      <c r="DN268" s="289"/>
      <c r="DO268" s="289"/>
      <c r="DP268" s="289"/>
      <c r="DQ268" s="289"/>
      <c r="DR268" s="289"/>
      <c r="DS268" s="289"/>
      <c r="DT268" s="289"/>
      <c r="DU268" s="289"/>
      <c r="DV268" s="289"/>
      <c r="DW268" s="289"/>
      <c r="DX268" s="289"/>
      <c r="DY268" s="289"/>
      <c r="DZ268" s="289"/>
      <c r="EA268" s="289"/>
      <c r="EB268" s="289"/>
      <c r="EC268" s="289"/>
      <c r="ED268" s="289"/>
      <c r="EE268" s="289"/>
      <c r="EF268" s="289"/>
      <c r="EG268" s="289"/>
      <c r="EH268" s="289"/>
      <c r="EI268" s="289"/>
    </row>
    <row r="269" spans="1:139" x14ac:dyDescent="0.3">
      <c r="A269" s="289"/>
      <c r="B269" s="289"/>
      <c r="C269" s="467"/>
      <c r="D269" s="467"/>
      <c r="E269" s="467"/>
      <c r="F269" s="467"/>
      <c r="G269" s="467"/>
      <c r="H269" s="467"/>
      <c r="I269" s="467"/>
      <c r="J269" s="467"/>
      <c r="K269" s="467"/>
      <c r="L269" s="467"/>
      <c r="M269" s="467"/>
      <c r="N269" s="467"/>
      <c r="O269" s="467"/>
      <c r="P269" s="467"/>
      <c r="Q269" s="289"/>
      <c r="R269" s="289"/>
      <c r="S269" s="289"/>
      <c r="T269" s="289"/>
      <c r="U269" s="289"/>
      <c r="V269" s="289"/>
      <c r="W269" s="289"/>
      <c r="X269" s="289"/>
      <c r="Y269" s="289"/>
      <c r="Z269" s="289"/>
      <c r="AA269" s="289"/>
      <c r="AB269" s="289"/>
      <c r="AC269" s="289"/>
      <c r="AD269" s="289"/>
      <c r="AE269" s="289"/>
      <c r="AF269" s="289"/>
      <c r="AG269" s="289"/>
      <c r="AH269" s="289"/>
      <c r="AI269" s="289"/>
      <c r="AJ269" s="289"/>
      <c r="AK269" s="289"/>
      <c r="AL269" s="289"/>
      <c r="AM269" s="289"/>
      <c r="AN269" s="289"/>
      <c r="AO269" s="289"/>
      <c r="AP269" s="289"/>
      <c r="AQ269" s="289"/>
      <c r="AR269" s="289"/>
      <c r="AS269" s="289"/>
      <c r="AT269" s="289"/>
      <c r="AU269" s="289"/>
      <c r="AV269" s="289"/>
      <c r="AW269" s="289"/>
      <c r="AX269" s="289"/>
      <c r="AY269" s="289"/>
      <c r="AZ269" s="289"/>
      <c r="BA269" s="289"/>
      <c r="BB269" s="289"/>
      <c r="BC269" s="289"/>
      <c r="BD269" s="289"/>
      <c r="BE269" s="289"/>
      <c r="BF269" s="289"/>
      <c r="BG269" s="289"/>
      <c r="BH269" s="289"/>
      <c r="BI269" s="289"/>
      <c r="BJ269" s="289"/>
      <c r="BK269" s="289"/>
      <c r="BL269" s="289"/>
      <c r="BM269" s="289"/>
      <c r="BN269" s="289"/>
      <c r="BO269" s="289"/>
      <c r="BP269" s="289"/>
      <c r="BQ269" s="289"/>
      <c r="BR269" s="289"/>
      <c r="BS269" s="289"/>
      <c r="BT269" s="289"/>
      <c r="BU269" s="289"/>
      <c r="BV269" s="289"/>
      <c r="BW269" s="289"/>
      <c r="BX269" s="289"/>
      <c r="BY269" s="289"/>
      <c r="BZ269" s="289"/>
      <c r="CA269" s="289"/>
      <c r="CB269" s="289"/>
      <c r="CC269" s="289"/>
      <c r="CD269" s="289"/>
      <c r="CE269" s="289"/>
      <c r="CF269" s="289"/>
      <c r="CG269" s="289"/>
      <c r="CH269" s="289"/>
      <c r="CI269" s="289"/>
      <c r="CJ269" s="289"/>
      <c r="CK269" s="289"/>
      <c r="CL269" s="289"/>
      <c r="CM269" s="289"/>
      <c r="CN269" s="289"/>
      <c r="CO269" s="289"/>
      <c r="CP269" s="289"/>
      <c r="CQ269" s="289"/>
      <c r="CR269" s="289"/>
      <c r="CS269" s="289"/>
      <c r="CT269" s="289"/>
      <c r="CU269" s="289"/>
      <c r="CV269" s="289"/>
      <c r="CW269" s="289"/>
      <c r="CX269" s="289"/>
      <c r="CY269" s="289"/>
      <c r="CZ269" s="289"/>
      <c r="DA269" s="289"/>
      <c r="DB269" s="289"/>
      <c r="DC269" s="289"/>
      <c r="DD269" s="289"/>
      <c r="DE269" s="289"/>
      <c r="DF269" s="289"/>
      <c r="DG269" s="289"/>
      <c r="DH269" s="289"/>
      <c r="DI269" s="289"/>
      <c r="DJ269" s="289"/>
      <c r="DK269" s="289"/>
      <c r="DL269" s="289"/>
      <c r="DM269" s="289"/>
      <c r="DN269" s="289"/>
      <c r="DO269" s="289"/>
      <c r="DP269" s="289"/>
      <c r="DQ269" s="289"/>
      <c r="DR269" s="289"/>
      <c r="DS269" s="289"/>
      <c r="DT269" s="289"/>
      <c r="DU269" s="289"/>
      <c r="DV269" s="289"/>
      <c r="DW269" s="289"/>
      <c r="DX269" s="289"/>
      <c r="DY269" s="289"/>
      <c r="DZ269" s="289"/>
      <c r="EA269" s="289"/>
      <c r="EB269" s="289"/>
      <c r="EC269" s="289"/>
      <c r="ED269" s="289"/>
      <c r="EE269" s="289"/>
      <c r="EF269" s="289"/>
      <c r="EG269" s="289"/>
      <c r="EH269" s="289"/>
      <c r="EI269" s="289"/>
    </row>
    <row r="270" spans="1:139" x14ac:dyDescent="0.3">
      <c r="A270" s="289"/>
      <c r="B270" s="289"/>
      <c r="C270" s="467"/>
      <c r="D270" s="467"/>
      <c r="E270" s="467"/>
      <c r="F270" s="467"/>
      <c r="G270" s="467"/>
      <c r="H270" s="467"/>
      <c r="I270" s="467"/>
      <c r="J270" s="467"/>
      <c r="K270" s="467"/>
      <c r="L270" s="467"/>
      <c r="M270" s="467"/>
      <c r="N270" s="467"/>
      <c r="O270" s="467"/>
      <c r="P270" s="467"/>
      <c r="Q270" s="289"/>
      <c r="R270" s="289"/>
      <c r="S270" s="289"/>
      <c r="T270" s="289"/>
      <c r="U270" s="289"/>
      <c r="V270" s="289"/>
      <c r="W270" s="289"/>
      <c r="X270" s="289"/>
      <c r="Y270" s="289"/>
      <c r="Z270" s="289"/>
      <c r="AA270" s="289"/>
      <c r="AB270" s="289"/>
      <c r="AC270" s="289"/>
      <c r="AD270" s="289"/>
      <c r="AE270" s="289"/>
      <c r="AF270" s="289"/>
      <c r="AG270" s="289"/>
      <c r="AH270" s="289"/>
      <c r="AI270" s="289"/>
      <c r="AJ270" s="289"/>
      <c r="AK270" s="289"/>
      <c r="AL270" s="289"/>
      <c r="AM270" s="289"/>
      <c r="AN270" s="289"/>
      <c r="AO270" s="289"/>
      <c r="AP270" s="289"/>
      <c r="AQ270" s="289"/>
      <c r="AR270" s="289"/>
      <c r="AS270" s="289"/>
      <c r="AT270" s="289"/>
      <c r="AU270" s="289"/>
      <c r="AV270" s="289"/>
      <c r="AW270" s="289"/>
      <c r="AX270" s="289"/>
      <c r="AY270" s="289"/>
      <c r="AZ270" s="289"/>
      <c r="BA270" s="289"/>
      <c r="BB270" s="289"/>
      <c r="BC270" s="289"/>
      <c r="BD270" s="289"/>
      <c r="BE270" s="289"/>
      <c r="BF270" s="289"/>
      <c r="BG270" s="289"/>
      <c r="BH270" s="289"/>
      <c r="BI270" s="289"/>
      <c r="BJ270" s="289"/>
      <c r="BK270" s="289"/>
      <c r="BL270" s="289"/>
      <c r="BM270" s="289"/>
      <c r="BN270" s="289"/>
      <c r="BO270" s="289"/>
      <c r="BP270" s="289"/>
      <c r="BQ270" s="289"/>
      <c r="BR270" s="289"/>
      <c r="BS270" s="289"/>
      <c r="BT270" s="289"/>
      <c r="BU270" s="289"/>
      <c r="BV270" s="289"/>
      <c r="BW270" s="289"/>
      <c r="BX270" s="289"/>
      <c r="BY270" s="289"/>
      <c r="BZ270" s="289"/>
      <c r="CA270" s="289"/>
      <c r="CB270" s="289"/>
      <c r="CC270" s="289"/>
      <c r="CD270" s="289"/>
      <c r="CE270" s="289"/>
      <c r="CF270" s="289"/>
      <c r="CG270" s="289"/>
      <c r="CH270" s="289"/>
      <c r="CI270" s="289"/>
      <c r="CJ270" s="289"/>
      <c r="CK270" s="289"/>
      <c r="CL270" s="289"/>
      <c r="CM270" s="289"/>
      <c r="CN270" s="289"/>
      <c r="CO270" s="289"/>
      <c r="CP270" s="289"/>
      <c r="CQ270" s="289"/>
      <c r="CR270" s="289"/>
      <c r="CS270" s="289"/>
      <c r="CT270" s="289"/>
      <c r="CU270" s="289"/>
      <c r="CV270" s="289"/>
      <c r="CW270" s="289"/>
      <c r="CX270" s="289"/>
      <c r="CY270" s="289"/>
      <c r="CZ270" s="289"/>
      <c r="DA270" s="289"/>
      <c r="DB270" s="289"/>
      <c r="DC270" s="289"/>
      <c r="DD270" s="289"/>
      <c r="DE270" s="289"/>
      <c r="DF270" s="289"/>
      <c r="DG270" s="289"/>
      <c r="DH270" s="289"/>
      <c r="DI270" s="289"/>
      <c r="DJ270" s="289"/>
      <c r="DK270" s="289"/>
      <c r="DL270" s="289"/>
      <c r="DM270" s="289"/>
      <c r="DN270" s="289"/>
      <c r="DO270" s="289"/>
      <c r="DP270" s="289"/>
      <c r="DQ270" s="289"/>
      <c r="DR270" s="289"/>
      <c r="DS270" s="289"/>
      <c r="DT270" s="289"/>
      <c r="DU270" s="289"/>
      <c r="DV270" s="289"/>
      <c r="DW270" s="289"/>
      <c r="DX270" s="289"/>
      <c r="DY270" s="289"/>
      <c r="DZ270" s="289"/>
      <c r="EA270" s="289"/>
      <c r="EB270" s="289"/>
      <c r="EC270" s="289"/>
      <c r="ED270" s="289"/>
      <c r="EE270" s="289"/>
      <c r="EF270" s="289"/>
      <c r="EG270" s="289"/>
      <c r="EH270" s="289"/>
      <c r="EI270" s="289"/>
    </row>
    <row r="271" spans="1:139" x14ac:dyDescent="0.3">
      <c r="A271" s="289"/>
      <c r="B271" s="289"/>
      <c r="C271" s="467"/>
      <c r="D271" s="467"/>
      <c r="E271" s="467"/>
      <c r="F271" s="467"/>
      <c r="G271" s="467"/>
      <c r="H271" s="467"/>
      <c r="I271" s="467"/>
      <c r="J271" s="467"/>
      <c r="K271" s="467"/>
      <c r="L271" s="467"/>
      <c r="M271" s="467"/>
      <c r="N271" s="467"/>
      <c r="O271" s="467"/>
      <c r="P271" s="467"/>
      <c r="Q271" s="289"/>
      <c r="R271" s="289"/>
      <c r="S271" s="289"/>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89"/>
      <c r="AO271" s="289"/>
      <c r="AP271" s="289"/>
      <c r="AQ271" s="289"/>
      <c r="AR271" s="289"/>
      <c r="AS271" s="289"/>
      <c r="AT271" s="289"/>
      <c r="AU271" s="289"/>
      <c r="AV271" s="289"/>
      <c r="AW271" s="289"/>
      <c r="AX271" s="289"/>
      <c r="AY271" s="289"/>
      <c r="AZ271" s="289"/>
      <c r="BA271" s="289"/>
      <c r="BB271" s="289"/>
      <c r="BC271" s="289"/>
      <c r="BD271" s="289"/>
      <c r="BE271" s="289"/>
      <c r="BF271" s="289"/>
      <c r="BG271" s="289"/>
      <c r="BH271" s="289"/>
      <c r="BI271" s="289"/>
      <c r="BJ271" s="289"/>
      <c r="BK271" s="289"/>
      <c r="BL271" s="289"/>
      <c r="BM271" s="289"/>
      <c r="BN271" s="289"/>
      <c r="BO271" s="289"/>
      <c r="BP271" s="289"/>
      <c r="BQ271" s="289"/>
      <c r="BR271" s="289"/>
      <c r="BS271" s="289"/>
      <c r="BT271" s="289"/>
      <c r="BU271" s="289"/>
      <c r="BV271" s="289"/>
      <c r="BW271" s="289"/>
      <c r="BX271" s="289"/>
      <c r="BY271" s="289"/>
      <c r="BZ271" s="289"/>
      <c r="CA271" s="289"/>
      <c r="CB271" s="289"/>
      <c r="CC271" s="289"/>
      <c r="CD271" s="289"/>
      <c r="CE271" s="289"/>
      <c r="CF271" s="289"/>
      <c r="CG271" s="289"/>
      <c r="CH271" s="289"/>
      <c r="CI271" s="289"/>
      <c r="CJ271" s="289"/>
      <c r="CK271" s="289"/>
      <c r="CL271" s="289"/>
      <c r="CM271" s="289"/>
      <c r="CN271" s="289"/>
      <c r="CO271" s="289"/>
      <c r="CP271" s="289"/>
      <c r="CQ271" s="289"/>
      <c r="CR271" s="289"/>
      <c r="CS271" s="289"/>
      <c r="CT271" s="289"/>
      <c r="CU271" s="289"/>
      <c r="CV271" s="289"/>
      <c r="CW271" s="289"/>
      <c r="CX271" s="289"/>
      <c r="CY271" s="289"/>
      <c r="CZ271" s="289"/>
      <c r="DA271" s="289"/>
      <c r="DB271" s="289"/>
      <c r="DC271" s="289"/>
      <c r="DD271" s="289"/>
      <c r="DE271" s="289"/>
      <c r="DF271" s="289"/>
      <c r="DG271" s="289"/>
      <c r="DH271" s="289"/>
      <c r="DI271" s="289"/>
      <c r="DJ271" s="289"/>
      <c r="DK271" s="289"/>
      <c r="DL271" s="289"/>
      <c r="DM271" s="289"/>
      <c r="DN271" s="289"/>
      <c r="DO271" s="289"/>
      <c r="DP271" s="289"/>
      <c r="DQ271" s="289"/>
      <c r="DR271" s="289"/>
      <c r="DS271" s="289"/>
      <c r="DT271" s="289"/>
      <c r="DU271" s="289"/>
      <c r="DV271" s="289"/>
      <c r="DW271" s="289"/>
      <c r="DX271" s="289"/>
      <c r="DY271" s="289"/>
      <c r="DZ271" s="289"/>
      <c r="EA271" s="289"/>
      <c r="EB271" s="289"/>
      <c r="EC271" s="289"/>
      <c r="ED271" s="289"/>
      <c r="EE271" s="289"/>
      <c r="EF271" s="289"/>
      <c r="EG271" s="289"/>
      <c r="EH271" s="289"/>
      <c r="EI271" s="289"/>
    </row>
    <row r="272" spans="1:139" x14ac:dyDescent="0.3">
      <c r="A272" s="289"/>
      <c r="B272" s="289"/>
      <c r="C272" s="467"/>
      <c r="D272" s="467"/>
      <c r="E272" s="467"/>
      <c r="F272" s="467"/>
      <c r="G272" s="467"/>
      <c r="H272" s="467"/>
      <c r="I272" s="467"/>
      <c r="J272" s="467"/>
      <c r="K272" s="467"/>
      <c r="L272" s="467"/>
      <c r="M272" s="467"/>
      <c r="N272" s="467"/>
      <c r="O272" s="467"/>
      <c r="P272" s="467"/>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289"/>
      <c r="BM272" s="289"/>
      <c r="BN272" s="289"/>
      <c r="BO272" s="289"/>
      <c r="BP272" s="289"/>
      <c r="BQ272" s="289"/>
      <c r="BR272" s="289"/>
      <c r="BS272" s="289"/>
      <c r="BT272" s="289"/>
      <c r="BU272" s="289"/>
      <c r="BV272" s="289"/>
      <c r="BW272" s="289"/>
      <c r="BX272" s="289"/>
      <c r="BY272" s="289"/>
      <c r="BZ272" s="289"/>
      <c r="CA272" s="289"/>
      <c r="CB272" s="289"/>
      <c r="CC272" s="289"/>
      <c r="CD272" s="289"/>
      <c r="CE272" s="289"/>
      <c r="CF272" s="289"/>
      <c r="CG272" s="289"/>
      <c r="CH272" s="289"/>
      <c r="CI272" s="289"/>
      <c r="CJ272" s="289"/>
      <c r="CK272" s="289"/>
      <c r="CL272" s="289"/>
      <c r="CM272" s="289"/>
      <c r="CN272" s="289"/>
      <c r="CO272" s="289"/>
      <c r="CP272" s="289"/>
      <c r="CQ272" s="289"/>
      <c r="CR272" s="289"/>
      <c r="CS272" s="289"/>
      <c r="CT272" s="289"/>
      <c r="CU272" s="289"/>
      <c r="CV272" s="289"/>
      <c r="CW272" s="289"/>
      <c r="CX272" s="289"/>
      <c r="CY272" s="289"/>
      <c r="CZ272" s="289"/>
      <c r="DA272" s="289"/>
      <c r="DB272" s="289"/>
      <c r="DC272" s="289"/>
      <c r="DD272" s="289"/>
      <c r="DE272" s="289"/>
      <c r="DF272" s="289"/>
      <c r="DG272" s="289"/>
      <c r="DH272" s="289"/>
      <c r="DI272" s="289"/>
      <c r="DJ272" s="289"/>
      <c r="DK272" s="289"/>
      <c r="DL272" s="289"/>
      <c r="DM272" s="289"/>
      <c r="DN272" s="289"/>
      <c r="DO272" s="289"/>
      <c r="DP272" s="289"/>
      <c r="DQ272" s="289"/>
      <c r="DR272" s="289"/>
      <c r="DS272" s="289"/>
      <c r="DT272" s="289"/>
      <c r="DU272" s="289"/>
      <c r="DV272" s="289"/>
      <c r="DW272" s="289"/>
      <c r="DX272" s="289"/>
      <c r="DY272" s="289"/>
      <c r="DZ272" s="289"/>
      <c r="EA272" s="289"/>
      <c r="EB272" s="289"/>
      <c r="EC272" s="289"/>
      <c r="ED272" s="289"/>
      <c r="EE272" s="289"/>
      <c r="EF272" s="289"/>
      <c r="EG272" s="289"/>
      <c r="EH272" s="289"/>
      <c r="EI272" s="289"/>
    </row>
    <row r="273" spans="1:139" x14ac:dyDescent="0.3">
      <c r="A273" s="289"/>
      <c r="B273" s="289"/>
      <c r="C273" s="467"/>
      <c r="D273" s="467"/>
      <c r="E273" s="467"/>
      <c r="F273" s="467"/>
      <c r="G273" s="467"/>
      <c r="H273" s="467"/>
      <c r="I273" s="467"/>
      <c r="J273" s="467"/>
      <c r="K273" s="467"/>
      <c r="L273" s="467"/>
      <c r="M273" s="467"/>
      <c r="N273" s="467"/>
      <c r="O273" s="467"/>
      <c r="P273" s="467"/>
      <c r="Q273" s="289"/>
      <c r="R273" s="289"/>
      <c r="S273" s="289"/>
      <c r="T273" s="289"/>
      <c r="U273" s="289"/>
      <c r="V273" s="289"/>
      <c r="W273" s="289"/>
      <c r="X273" s="289"/>
      <c r="Y273" s="289"/>
      <c r="Z273" s="289"/>
      <c r="AA273" s="289"/>
      <c r="AB273" s="289"/>
      <c r="AC273" s="289"/>
      <c r="AD273" s="289"/>
      <c r="AE273" s="289"/>
      <c r="AF273" s="289"/>
      <c r="AG273" s="289"/>
      <c r="AH273" s="289"/>
      <c r="AI273" s="289"/>
      <c r="AJ273" s="289"/>
      <c r="AK273" s="289"/>
      <c r="AL273" s="289"/>
      <c r="AM273" s="289"/>
      <c r="AN273" s="289"/>
      <c r="AO273" s="289"/>
      <c r="AP273" s="289"/>
      <c r="AQ273" s="289"/>
      <c r="AR273" s="289"/>
      <c r="AS273" s="289"/>
      <c r="AT273" s="289"/>
      <c r="AU273" s="289"/>
      <c r="AV273" s="289"/>
      <c r="AW273" s="289"/>
      <c r="AX273" s="289"/>
      <c r="AY273" s="289"/>
      <c r="AZ273" s="289"/>
      <c r="BA273" s="289"/>
      <c r="BB273" s="289"/>
      <c r="BC273" s="289"/>
      <c r="BD273" s="289"/>
      <c r="BE273" s="289"/>
      <c r="BF273" s="289"/>
      <c r="BG273" s="289"/>
      <c r="BH273" s="289"/>
      <c r="BI273" s="289"/>
      <c r="BJ273" s="289"/>
      <c r="BK273" s="289"/>
      <c r="BL273" s="289"/>
      <c r="BM273" s="289"/>
      <c r="BN273" s="289"/>
      <c r="BO273" s="289"/>
      <c r="BP273" s="289"/>
      <c r="BQ273" s="289"/>
      <c r="BR273" s="289"/>
      <c r="BS273" s="289"/>
      <c r="BT273" s="289"/>
      <c r="BU273" s="289"/>
      <c r="BV273" s="289"/>
      <c r="BW273" s="289"/>
      <c r="BX273" s="289"/>
      <c r="BY273" s="289"/>
      <c r="BZ273" s="289"/>
      <c r="CA273" s="289"/>
      <c r="CB273" s="289"/>
      <c r="CC273" s="289"/>
      <c r="CD273" s="289"/>
      <c r="CE273" s="289"/>
      <c r="CF273" s="289"/>
      <c r="CG273" s="289"/>
      <c r="CH273" s="289"/>
      <c r="CI273" s="289"/>
      <c r="CJ273" s="289"/>
      <c r="CK273" s="289"/>
      <c r="CL273" s="289"/>
      <c r="CM273" s="289"/>
      <c r="CN273" s="289"/>
      <c r="CO273" s="289"/>
      <c r="CP273" s="289"/>
      <c r="CQ273" s="289"/>
      <c r="CR273" s="289"/>
      <c r="CS273" s="289"/>
      <c r="CT273" s="289"/>
      <c r="CU273" s="289"/>
      <c r="CV273" s="289"/>
      <c r="CW273" s="289"/>
      <c r="CX273" s="289"/>
      <c r="CY273" s="289"/>
      <c r="CZ273" s="289"/>
      <c r="DA273" s="289"/>
      <c r="DB273" s="289"/>
      <c r="DC273" s="289"/>
      <c r="DD273" s="289"/>
      <c r="DE273" s="289"/>
      <c r="DF273" s="289"/>
      <c r="DG273" s="289"/>
      <c r="DH273" s="289"/>
      <c r="DI273" s="289"/>
      <c r="DJ273" s="289"/>
      <c r="DK273" s="289"/>
      <c r="DL273" s="289"/>
      <c r="DM273" s="289"/>
      <c r="DN273" s="289"/>
      <c r="DO273" s="289"/>
      <c r="DP273" s="289"/>
      <c r="DQ273" s="289"/>
      <c r="DR273" s="289"/>
      <c r="DS273" s="289"/>
      <c r="DT273" s="289"/>
      <c r="DU273" s="289"/>
      <c r="DV273" s="289"/>
      <c r="DW273" s="289"/>
      <c r="DX273" s="289"/>
      <c r="DY273" s="289"/>
      <c r="DZ273" s="289"/>
      <c r="EA273" s="289"/>
      <c r="EB273" s="289"/>
      <c r="EC273" s="289"/>
      <c r="ED273" s="289"/>
      <c r="EE273" s="289"/>
      <c r="EF273" s="289"/>
      <c r="EG273" s="289"/>
      <c r="EH273" s="289"/>
      <c r="EI273" s="289"/>
    </row>
    <row r="274" spans="1:139" x14ac:dyDescent="0.3">
      <c r="A274" s="289"/>
      <c r="B274" s="289"/>
      <c r="C274" s="467"/>
      <c r="D274" s="467"/>
      <c r="E274" s="467"/>
      <c r="F274" s="467"/>
      <c r="G274" s="467"/>
      <c r="H274" s="467"/>
      <c r="I274" s="467"/>
      <c r="J274" s="467"/>
      <c r="K274" s="467"/>
      <c r="L274" s="467"/>
      <c r="M274" s="467"/>
      <c r="N274" s="467"/>
      <c r="O274" s="467"/>
      <c r="P274" s="467"/>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c r="AP274" s="289"/>
      <c r="AQ274" s="289"/>
      <c r="AR274" s="289"/>
      <c r="AS274" s="289"/>
      <c r="AT274" s="289"/>
      <c r="AU274" s="289"/>
      <c r="AV274" s="289"/>
      <c r="AW274" s="289"/>
      <c r="AX274" s="289"/>
      <c r="AY274" s="289"/>
      <c r="AZ274" s="289"/>
      <c r="BA274" s="289"/>
      <c r="BB274" s="289"/>
      <c r="BC274" s="289"/>
      <c r="BD274" s="289"/>
      <c r="BE274" s="289"/>
      <c r="BF274" s="289"/>
      <c r="BG274" s="289"/>
      <c r="BH274" s="289"/>
      <c r="BI274" s="289"/>
      <c r="BJ274" s="289"/>
      <c r="BK274" s="289"/>
      <c r="BL274" s="289"/>
      <c r="BM274" s="289"/>
      <c r="BN274" s="289"/>
      <c r="BO274" s="289"/>
      <c r="BP274" s="289"/>
      <c r="BQ274" s="289"/>
      <c r="BR274" s="289"/>
      <c r="BS274" s="289"/>
      <c r="BT274" s="289"/>
      <c r="BU274" s="289"/>
      <c r="BV274" s="289"/>
      <c r="BW274" s="289"/>
      <c r="BX274" s="289"/>
      <c r="BY274" s="289"/>
      <c r="BZ274" s="289"/>
      <c r="CA274" s="289"/>
      <c r="CB274" s="289"/>
      <c r="CC274" s="289"/>
      <c r="CD274" s="289"/>
      <c r="CE274" s="289"/>
      <c r="CF274" s="289"/>
      <c r="CG274" s="289"/>
      <c r="CH274" s="289"/>
      <c r="CI274" s="289"/>
      <c r="CJ274" s="289"/>
      <c r="CK274" s="289"/>
      <c r="CL274" s="289"/>
      <c r="CM274" s="289"/>
      <c r="CN274" s="289"/>
      <c r="CO274" s="289"/>
      <c r="CP274" s="289"/>
      <c r="CQ274" s="289"/>
      <c r="CR274" s="289"/>
      <c r="CS274" s="289"/>
      <c r="CT274" s="289"/>
      <c r="CU274" s="289"/>
      <c r="CV274" s="289"/>
      <c r="CW274" s="289"/>
      <c r="CX274" s="289"/>
      <c r="CY274" s="289"/>
      <c r="CZ274" s="289"/>
      <c r="DA274" s="289"/>
      <c r="DB274" s="289"/>
      <c r="DC274" s="289"/>
      <c r="DD274" s="289"/>
      <c r="DE274" s="289"/>
      <c r="DF274" s="289"/>
      <c r="DG274" s="289"/>
      <c r="DH274" s="289"/>
      <c r="DI274" s="289"/>
      <c r="DJ274" s="289"/>
      <c r="DK274" s="289"/>
      <c r="DL274" s="289"/>
      <c r="DM274" s="289"/>
      <c r="DN274" s="289"/>
      <c r="DO274" s="289"/>
      <c r="DP274" s="289"/>
      <c r="DQ274" s="289"/>
      <c r="DR274" s="289"/>
      <c r="DS274" s="289"/>
      <c r="DT274" s="289"/>
      <c r="DU274" s="289"/>
      <c r="DV274" s="289"/>
      <c r="DW274" s="289"/>
      <c r="DX274" s="289"/>
      <c r="DY274" s="289"/>
      <c r="DZ274" s="289"/>
      <c r="EA274" s="289"/>
      <c r="EB274" s="289"/>
      <c r="EC274" s="289"/>
      <c r="ED274" s="289"/>
      <c r="EE274" s="289"/>
      <c r="EF274" s="289"/>
      <c r="EG274" s="289"/>
      <c r="EH274" s="289"/>
      <c r="EI274" s="289"/>
    </row>
    <row r="275" spans="1:139" x14ac:dyDescent="0.3">
      <c r="A275" s="289"/>
      <c r="B275" s="289"/>
      <c r="C275" s="467"/>
      <c r="D275" s="467"/>
      <c r="E275" s="467"/>
      <c r="F275" s="467"/>
      <c r="G275" s="467"/>
      <c r="H275" s="467"/>
      <c r="I275" s="467"/>
      <c r="J275" s="467"/>
      <c r="K275" s="467"/>
      <c r="L275" s="467"/>
      <c r="M275" s="467"/>
      <c r="N275" s="467"/>
      <c r="O275" s="467"/>
      <c r="P275" s="467"/>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N275" s="289"/>
      <c r="AO275" s="289"/>
      <c r="AP275" s="289"/>
      <c r="AQ275" s="289"/>
      <c r="AR275" s="289"/>
      <c r="AS275" s="289"/>
      <c r="AT275" s="289"/>
      <c r="AU275" s="289"/>
      <c r="AV275" s="289"/>
      <c r="AW275" s="289"/>
      <c r="AX275" s="289"/>
      <c r="AY275" s="289"/>
      <c r="AZ275" s="289"/>
      <c r="BA275" s="289"/>
      <c r="BB275" s="289"/>
      <c r="BC275" s="289"/>
      <c r="BD275" s="289"/>
      <c r="BE275" s="289"/>
      <c r="BF275" s="289"/>
      <c r="BG275" s="289"/>
      <c r="BH275" s="289"/>
      <c r="BI275" s="289"/>
      <c r="BJ275" s="289"/>
      <c r="BK275" s="289"/>
      <c r="BL275" s="289"/>
      <c r="BM275" s="289"/>
      <c r="BN275" s="289"/>
      <c r="BO275" s="289"/>
      <c r="BP275" s="289"/>
      <c r="BQ275" s="289"/>
      <c r="BR275" s="289"/>
      <c r="BS275" s="289"/>
      <c r="BT275" s="289"/>
      <c r="BU275" s="289"/>
      <c r="BV275" s="289"/>
      <c r="BW275" s="289"/>
      <c r="BX275" s="289"/>
      <c r="BY275" s="289"/>
      <c r="BZ275" s="289"/>
      <c r="CA275" s="289"/>
      <c r="CB275" s="289"/>
      <c r="CC275" s="289"/>
      <c r="CD275" s="289"/>
      <c r="CE275" s="289"/>
      <c r="CF275" s="289"/>
      <c r="CG275" s="289"/>
      <c r="CH275" s="289"/>
      <c r="CI275" s="289"/>
      <c r="CJ275" s="289"/>
      <c r="CK275" s="289"/>
      <c r="CL275" s="289"/>
      <c r="CM275" s="289"/>
      <c r="CN275" s="289"/>
      <c r="CO275" s="289"/>
      <c r="CP275" s="289"/>
      <c r="CQ275" s="289"/>
      <c r="CR275" s="289"/>
      <c r="CS275" s="289"/>
      <c r="CT275" s="289"/>
      <c r="CU275" s="289"/>
      <c r="CV275" s="289"/>
      <c r="CW275" s="289"/>
      <c r="CX275" s="289"/>
      <c r="CY275" s="289"/>
      <c r="CZ275" s="289"/>
      <c r="DA275" s="289"/>
      <c r="DB275" s="289"/>
      <c r="DC275" s="289"/>
      <c r="DD275" s="289"/>
      <c r="DE275" s="289"/>
      <c r="DF275" s="289"/>
      <c r="DG275" s="289"/>
      <c r="DH275" s="289"/>
      <c r="DI275" s="289"/>
      <c r="DJ275" s="289"/>
      <c r="DK275" s="289"/>
      <c r="DL275" s="289"/>
      <c r="DM275" s="289"/>
      <c r="DN275" s="289"/>
      <c r="DO275" s="289"/>
      <c r="DP275" s="289"/>
      <c r="DQ275" s="289"/>
      <c r="DR275" s="289"/>
      <c r="DS275" s="289"/>
      <c r="DT275" s="289"/>
      <c r="DU275" s="289"/>
      <c r="DV275" s="289"/>
      <c r="DW275" s="289"/>
      <c r="DX275" s="289"/>
      <c r="DY275" s="289"/>
      <c r="DZ275" s="289"/>
      <c r="EA275" s="289"/>
      <c r="EB275" s="289"/>
      <c r="EC275" s="289"/>
      <c r="ED275" s="289"/>
      <c r="EE275" s="289"/>
      <c r="EF275" s="289"/>
      <c r="EG275" s="289"/>
      <c r="EH275" s="289"/>
      <c r="EI275" s="289"/>
    </row>
    <row r="276" spans="1:139" x14ac:dyDescent="0.3">
      <c r="A276" s="289"/>
      <c r="B276" s="289"/>
      <c r="C276" s="467"/>
      <c r="D276" s="467"/>
      <c r="E276" s="467"/>
      <c r="F276" s="467"/>
      <c r="G276" s="467"/>
      <c r="H276" s="467"/>
      <c r="I276" s="467"/>
      <c r="J276" s="467"/>
      <c r="K276" s="467"/>
      <c r="L276" s="467"/>
      <c r="M276" s="467"/>
      <c r="N276" s="467"/>
      <c r="O276" s="467"/>
      <c r="P276" s="467"/>
      <c r="Q276" s="289"/>
      <c r="R276" s="289"/>
      <c r="S276" s="289"/>
      <c r="T276" s="289"/>
      <c r="U276" s="289"/>
      <c r="V276" s="289"/>
      <c r="W276" s="289"/>
      <c r="X276" s="289"/>
      <c r="Y276" s="289"/>
      <c r="Z276" s="289"/>
      <c r="AA276" s="289"/>
      <c r="AB276" s="289"/>
      <c r="AC276" s="289"/>
      <c r="AD276" s="289"/>
      <c r="AE276" s="289"/>
      <c r="AF276" s="289"/>
      <c r="AG276" s="289"/>
      <c r="AH276" s="289"/>
      <c r="AI276" s="289"/>
      <c r="AJ276" s="289"/>
      <c r="AK276" s="289"/>
      <c r="AL276" s="289"/>
      <c r="AM276" s="289"/>
      <c r="AN276" s="289"/>
      <c r="AO276" s="289"/>
      <c r="AP276" s="289"/>
      <c r="AQ276" s="289"/>
      <c r="AR276" s="289"/>
      <c r="AS276" s="289"/>
      <c r="AT276" s="289"/>
      <c r="AU276" s="289"/>
      <c r="AV276" s="289"/>
      <c r="AW276" s="289"/>
      <c r="AX276" s="289"/>
      <c r="AY276" s="289"/>
      <c r="AZ276" s="289"/>
      <c r="BA276" s="289"/>
      <c r="BB276" s="289"/>
      <c r="BC276" s="289"/>
      <c r="BD276" s="289"/>
      <c r="BE276" s="289"/>
      <c r="BF276" s="289"/>
      <c r="BG276" s="289"/>
      <c r="BH276" s="289"/>
      <c r="BI276" s="289"/>
      <c r="BJ276" s="289"/>
      <c r="BK276" s="289"/>
      <c r="BL276" s="289"/>
      <c r="BM276" s="289"/>
      <c r="BN276" s="289"/>
      <c r="BO276" s="289"/>
      <c r="BP276" s="289"/>
      <c r="BQ276" s="289"/>
      <c r="BR276" s="289"/>
      <c r="BS276" s="289"/>
      <c r="BT276" s="289"/>
      <c r="BU276" s="289"/>
      <c r="BV276" s="289"/>
      <c r="BW276" s="289"/>
      <c r="BX276" s="289"/>
      <c r="BY276" s="289"/>
      <c r="BZ276" s="289"/>
      <c r="CA276" s="289"/>
      <c r="CB276" s="289"/>
      <c r="CC276" s="289"/>
      <c r="CD276" s="289"/>
      <c r="CE276" s="289"/>
      <c r="CF276" s="289"/>
      <c r="CG276" s="289"/>
      <c r="CH276" s="289"/>
      <c r="CI276" s="289"/>
      <c r="CJ276" s="289"/>
      <c r="CK276" s="289"/>
      <c r="CL276" s="289"/>
      <c r="CM276" s="289"/>
      <c r="CN276" s="289"/>
      <c r="CO276" s="289"/>
      <c r="CP276" s="289"/>
      <c r="CQ276" s="289"/>
      <c r="CR276" s="289"/>
      <c r="CS276" s="289"/>
      <c r="CT276" s="289"/>
      <c r="CU276" s="289"/>
      <c r="CV276" s="289"/>
      <c r="CW276" s="289"/>
      <c r="CX276" s="289"/>
      <c r="CY276" s="289"/>
      <c r="CZ276" s="289"/>
      <c r="DA276" s="289"/>
      <c r="DB276" s="289"/>
      <c r="DC276" s="289"/>
      <c r="DD276" s="289"/>
      <c r="DE276" s="289"/>
      <c r="DF276" s="289"/>
      <c r="DG276" s="289"/>
      <c r="DH276" s="289"/>
      <c r="DI276" s="289"/>
      <c r="DJ276" s="289"/>
      <c r="DK276" s="289"/>
      <c r="DL276" s="289"/>
      <c r="DM276" s="289"/>
      <c r="DN276" s="289"/>
      <c r="DO276" s="289"/>
      <c r="DP276" s="289"/>
      <c r="DQ276" s="289"/>
      <c r="DR276" s="289"/>
      <c r="DS276" s="289"/>
      <c r="DT276" s="289"/>
      <c r="DU276" s="289"/>
      <c r="DV276" s="289"/>
      <c r="DW276" s="289"/>
      <c r="DX276" s="289"/>
      <c r="DY276" s="289"/>
      <c r="DZ276" s="289"/>
      <c r="EA276" s="289"/>
      <c r="EB276" s="289"/>
      <c r="EC276" s="289"/>
      <c r="ED276" s="289"/>
      <c r="EE276" s="289"/>
      <c r="EF276" s="289"/>
      <c r="EG276" s="289"/>
      <c r="EH276" s="289"/>
      <c r="EI276" s="289"/>
    </row>
    <row r="277" spans="1:139" x14ac:dyDescent="0.3">
      <c r="A277" s="289"/>
      <c r="B277" s="289"/>
      <c r="C277" s="467"/>
      <c r="D277" s="467"/>
      <c r="E277" s="467"/>
      <c r="F277" s="467"/>
      <c r="G277" s="467"/>
      <c r="H277" s="467"/>
      <c r="I277" s="467"/>
      <c r="J277" s="467"/>
      <c r="K277" s="467"/>
      <c r="L277" s="467"/>
      <c r="M277" s="467"/>
      <c r="N277" s="467"/>
      <c r="O277" s="467"/>
      <c r="P277" s="467"/>
      <c r="Q277" s="289"/>
      <c r="R277" s="289"/>
      <c r="S277" s="289"/>
      <c r="T277" s="289"/>
      <c r="U277" s="289"/>
      <c r="V277" s="289"/>
      <c r="W277" s="289"/>
      <c r="X277" s="289"/>
      <c r="Y277" s="289"/>
      <c r="Z277" s="289"/>
      <c r="AA277" s="289"/>
      <c r="AB277" s="289"/>
      <c r="AC277" s="289"/>
      <c r="AD277" s="289"/>
      <c r="AE277" s="289"/>
      <c r="AF277" s="289"/>
      <c r="AG277" s="289"/>
      <c r="AH277" s="289"/>
      <c r="AI277" s="289"/>
      <c r="AJ277" s="289"/>
      <c r="AK277" s="289"/>
      <c r="AL277" s="289"/>
      <c r="AM277" s="289"/>
      <c r="AN277" s="289"/>
      <c r="AO277" s="289"/>
      <c r="AP277" s="289"/>
      <c r="AQ277" s="289"/>
      <c r="AR277" s="289"/>
      <c r="AS277" s="289"/>
      <c r="AT277" s="289"/>
      <c r="AU277" s="289"/>
      <c r="AV277" s="289"/>
      <c r="AW277" s="289"/>
      <c r="AX277" s="289"/>
      <c r="AY277" s="289"/>
      <c r="AZ277" s="289"/>
      <c r="BA277" s="289"/>
      <c r="BB277" s="289"/>
      <c r="BC277" s="289"/>
      <c r="BD277" s="289"/>
      <c r="BE277" s="289"/>
      <c r="BF277" s="289"/>
      <c r="BG277" s="289"/>
      <c r="BH277" s="289"/>
      <c r="BI277" s="289"/>
      <c r="BJ277" s="289"/>
      <c r="BK277" s="289"/>
      <c r="BL277" s="289"/>
      <c r="BM277" s="289"/>
      <c r="BN277" s="289"/>
      <c r="BO277" s="289"/>
      <c r="BP277" s="289"/>
      <c r="BQ277" s="289"/>
      <c r="BR277" s="289"/>
      <c r="BS277" s="289"/>
      <c r="BT277" s="289"/>
      <c r="BU277" s="289"/>
      <c r="BV277" s="289"/>
      <c r="BW277" s="289"/>
      <c r="BX277" s="289"/>
      <c r="BY277" s="289"/>
      <c r="BZ277" s="289"/>
      <c r="CA277" s="289"/>
      <c r="CB277" s="289"/>
      <c r="CC277" s="289"/>
      <c r="CD277" s="289"/>
      <c r="CE277" s="289"/>
      <c r="CF277" s="289"/>
      <c r="CG277" s="289"/>
      <c r="CH277" s="289"/>
      <c r="CI277" s="289"/>
      <c r="CJ277" s="289"/>
      <c r="CK277" s="289"/>
      <c r="CL277" s="289"/>
      <c r="CM277" s="289"/>
      <c r="CN277" s="289"/>
      <c r="CO277" s="289"/>
      <c r="CP277" s="289"/>
      <c r="CQ277" s="289"/>
      <c r="CR277" s="289"/>
      <c r="CS277" s="289"/>
      <c r="CT277" s="289"/>
      <c r="CU277" s="289"/>
      <c r="CV277" s="289"/>
      <c r="CW277" s="289"/>
      <c r="CX277" s="289"/>
      <c r="CY277" s="289"/>
      <c r="CZ277" s="289"/>
      <c r="DA277" s="289"/>
      <c r="DB277" s="289"/>
      <c r="DC277" s="289"/>
      <c r="DD277" s="289"/>
      <c r="DE277" s="289"/>
      <c r="DF277" s="289"/>
      <c r="DG277" s="289"/>
      <c r="DH277" s="289"/>
      <c r="DI277" s="289"/>
      <c r="DJ277" s="289"/>
      <c r="DK277" s="289"/>
      <c r="DL277" s="289"/>
      <c r="DM277" s="289"/>
      <c r="DN277" s="289"/>
      <c r="DO277" s="289"/>
      <c r="DP277" s="289"/>
      <c r="DQ277" s="289"/>
      <c r="DR277" s="289"/>
      <c r="DS277" s="289"/>
      <c r="DT277" s="289"/>
      <c r="DU277" s="289"/>
      <c r="DV277" s="289"/>
      <c r="DW277" s="289"/>
      <c r="DX277" s="289"/>
      <c r="DY277" s="289"/>
      <c r="DZ277" s="289"/>
      <c r="EA277" s="289"/>
      <c r="EB277" s="289"/>
      <c r="EC277" s="289"/>
      <c r="ED277" s="289"/>
      <c r="EE277" s="289"/>
      <c r="EF277" s="289"/>
      <c r="EG277" s="289"/>
      <c r="EH277" s="289"/>
      <c r="EI277" s="289"/>
    </row>
    <row r="278" spans="1:139" x14ac:dyDescent="0.3">
      <c r="A278" s="289"/>
      <c r="B278" s="289"/>
      <c r="C278" s="467"/>
      <c r="D278" s="467"/>
      <c r="E278" s="467"/>
      <c r="F278" s="467"/>
      <c r="G278" s="467"/>
      <c r="H278" s="467"/>
      <c r="I278" s="467"/>
      <c r="J278" s="467"/>
      <c r="K278" s="467"/>
      <c r="L278" s="467"/>
      <c r="M278" s="467"/>
      <c r="N278" s="467"/>
      <c r="O278" s="467"/>
      <c r="P278" s="467"/>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c r="AL278" s="289"/>
      <c r="AM278" s="289"/>
      <c r="AN278" s="289"/>
      <c r="AO278" s="289"/>
      <c r="AP278" s="289"/>
      <c r="AQ278" s="289"/>
      <c r="AR278" s="289"/>
      <c r="AS278" s="289"/>
      <c r="AT278" s="289"/>
      <c r="AU278" s="289"/>
      <c r="AV278" s="289"/>
      <c r="AW278" s="289"/>
      <c r="AX278" s="289"/>
      <c r="AY278" s="289"/>
      <c r="AZ278" s="289"/>
      <c r="BA278" s="289"/>
      <c r="BB278" s="289"/>
      <c r="BC278" s="289"/>
      <c r="BD278" s="289"/>
      <c r="BE278" s="289"/>
      <c r="BF278" s="289"/>
      <c r="BG278" s="289"/>
      <c r="BH278" s="289"/>
      <c r="BI278" s="289"/>
      <c r="BJ278" s="289"/>
      <c r="BK278" s="289"/>
      <c r="BL278" s="289"/>
      <c r="BM278" s="289"/>
      <c r="BN278" s="289"/>
      <c r="BO278" s="289"/>
      <c r="BP278" s="289"/>
      <c r="BQ278" s="289"/>
      <c r="BR278" s="289"/>
      <c r="BS278" s="289"/>
      <c r="BT278" s="289"/>
      <c r="BU278" s="289"/>
      <c r="BV278" s="289"/>
      <c r="BW278" s="289"/>
      <c r="BX278" s="289"/>
      <c r="BY278" s="289"/>
      <c r="BZ278" s="289"/>
      <c r="CA278" s="289"/>
      <c r="CB278" s="289"/>
      <c r="CC278" s="289"/>
      <c r="CD278" s="289"/>
      <c r="CE278" s="289"/>
      <c r="CF278" s="289"/>
      <c r="CG278" s="289"/>
      <c r="CH278" s="289"/>
      <c r="CI278" s="289"/>
      <c r="CJ278" s="289"/>
      <c r="CK278" s="289"/>
      <c r="CL278" s="289"/>
      <c r="CM278" s="289"/>
      <c r="CN278" s="289"/>
      <c r="CO278" s="289"/>
      <c r="CP278" s="289"/>
      <c r="CQ278" s="289"/>
      <c r="CR278" s="289"/>
      <c r="CS278" s="289"/>
      <c r="CT278" s="289"/>
      <c r="CU278" s="289"/>
      <c r="CV278" s="289"/>
      <c r="CW278" s="289"/>
      <c r="CX278" s="289"/>
      <c r="CY278" s="289"/>
      <c r="CZ278" s="289"/>
      <c r="DA278" s="289"/>
      <c r="DB278" s="289"/>
      <c r="DC278" s="289"/>
      <c r="DD278" s="289"/>
      <c r="DE278" s="289"/>
      <c r="DF278" s="289"/>
      <c r="DG278" s="289"/>
      <c r="DH278" s="289"/>
      <c r="DI278" s="289"/>
      <c r="DJ278" s="289"/>
      <c r="DK278" s="289"/>
      <c r="DL278" s="289"/>
      <c r="DM278" s="289"/>
      <c r="DN278" s="289"/>
      <c r="DO278" s="289"/>
      <c r="DP278" s="289"/>
      <c r="DQ278" s="289"/>
      <c r="DR278" s="289"/>
      <c r="DS278" s="289"/>
      <c r="DT278" s="289"/>
      <c r="DU278" s="289"/>
      <c r="DV278" s="289"/>
      <c r="DW278" s="289"/>
      <c r="DX278" s="289"/>
      <c r="DY278" s="289"/>
      <c r="DZ278" s="289"/>
      <c r="EA278" s="289"/>
      <c r="EB278" s="289"/>
      <c r="EC278" s="289"/>
      <c r="ED278" s="289"/>
      <c r="EE278" s="289"/>
      <c r="EF278" s="289"/>
      <c r="EG278" s="289"/>
      <c r="EH278" s="289"/>
      <c r="EI278" s="289"/>
    </row>
    <row r="279" spans="1:139" x14ac:dyDescent="0.3">
      <c r="A279" s="289"/>
      <c r="B279" s="289"/>
      <c r="C279" s="467"/>
      <c r="D279" s="467"/>
      <c r="E279" s="467"/>
      <c r="F279" s="467"/>
      <c r="G279" s="467"/>
      <c r="H279" s="467"/>
      <c r="I279" s="467"/>
      <c r="J279" s="467"/>
      <c r="K279" s="467"/>
      <c r="L279" s="467"/>
      <c r="M279" s="467"/>
      <c r="N279" s="467"/>
      <c r="O279" s="467"/>
      <c r="P279" s="467"/>
      <c r="Q279" s="289"/>
      <c r="R279" s="289"/>
      <c r="S279" s="289"/>
      <c r="T279" s="289"/>
      <c r="U279" s="289"/>
      <c r="V279" s="289"/>
      <c r="W279" s="289"/>
      <c r="X279" s="289"/>
      <c r="Y279" s="289"/>
      <c r="Z279" s="289"/>
      <c r="AA279" s="289"/>
      <c r="AB279" s="289"/>
      <c r="AC279" s="289"/>
      <c r="AD279" s="289"/>
      <c r="AE279" s="289"/>
      <c r="AF279" s="289"/>
      <c r="AG279" s="289"/>
      <c r="AH279" s="289"/>
      <c r="AI279" s="289"/>
      <c r="AJ279" s="289"/>
      <c r="AK279" s="289"/>
      <c r="AL279" s="289"/>
      <c r="AM279" s="289"/>
      <c r="AN279" s="289"/>
      <c r="AO279" s="289"/>
      <c r="AP279" s="289"/>
      <c r="AQ279" s="289"/>
      <c r="AR279" s="289"/>
      <c r="AS279" s="289"/>
      <c r="AT279" s="289"/>
      <c r="AU279" s="289"/>
      <c r="AV279" s="289"/>
      <c r="AW279" s="289"/>
      <c r="AX279" s="289"/>
      <c r="AY279" s="289"/>
      <c r="AZ279" s="289"/>
      <c r="BA279" s="289"/>
      <c r="BB279" s="289"/>
      <c r="BC279" s="289"/>
      <c r="BD279" s="289"/>
      <c r="BE279" s="289"/>
      <c r="BF279" s="289"/>
      <c r="BG279" s="289"/>
      <c r="BH279" s="289"/>
      <c r="BI279" s="289"/>
      <c r="BJ279" s="289"/>
      <c r="BK279" s="289"/>
      <c r="BL279" s="289"/>
      <c r="BM279" s="289"/>
      <c r="BN279" s="289"/>
      <c r="BO279" s="289"/>
      <c r="BP279" s="289"/>
      <c r="BQ279" s="289"/>
      <c r="BR279" s="289"/>
      <c r="BS279" s="289"/>
      <c r="BT279" s="289"/>
      <c r="BU279" s="289"/>
      <c r="BV279" s="289"/>
      <c r="BW279" s="289"/>
      <c r="BX279" s="289"/>
      <c r="BY279" s="289"/>
      <c r="BZ279" s="289"/>
      <c r="CA279" s="289"/>
      <c r="CB279" s="289"/>
      <c r="CC279" s="289"/>
      <c r="CD279" s="289"/>
      <c r="CE279" s="289"/>
      <c r="CF279" s="289"/>
      <c r="CG279" s="289"/>
      <c r="CH279" s="289"/>
      <c r="CI279" s="289"/>
      <c r="CJ279" s="289"/>
      <c r="CK279" s="289"/>
      <c r="CL279" s="289"/>
      <c r="CM279" s="289"/>
      <c r="CN279" s="289"/>
      <c r="CO279" s="289"/>
      <c r="CP279" s="289"/>
      <c r="CQ279" s="289"/>
      <c r="CR279" s="289"/>
      <c r="CS279" s="289"/>
      <c r="CT279" s="289"/>
      <c r="CU279" s="289"/>
      <c r="CV279" s="289"/>
      <c r="CW279" s="289"/>
      <c r="CX279" s="289"/>
      <c r="CY279" s="289"/>
      <c r="CZ279" s="289"/>
      <c r="DA279" s="289"/>
      <c r="DB279" s="289"/>
      <c r="DC279" s="289"/>
      <c r="DD279" s="289"/>
      <c r="DE279" s="289"/>
      <c r="DF279" s="289"/>
      <c r="DG279" s="289"/>
      <c r="DH279" s="289"/>
      <c r="DI279" s="289"/>
      <c r="DJ279" s="289"/>
      <c r="DK279" s="289"/>
      <c r="DL279" s="289"/>
      <c r="DM279" s="289"/>
      <c r="DN279" s="289"/>
      <c r="DO279" s="289"/>
      <c r="DP279" s="289"/>
      <c r="DQ279" s="289"/>
      <c r="DR279" s="289"/>
      <c r="DS279" s="289"/>
      <c r="DT279" s="289"/>
      <c r="DU279" s="289"/>
      <c r="DV279" s="289"/>
      <c r="DW279" s="289"/>
      <c r="DX279" s="289"/>
      <c r="DY279" s="289"/>
      <c r="DZ279" s="289"/>
      <c r="EA279" s="289"/>
      <c r="EB279" s="289"/>
      <c r="EC279" s="289"/>
      <c r="ED279" s="289"/>
      <c r="EE279" s="289"/>
      <c r="EF279" s="289"/>
      <c r="EG279" s="289"/>
      <c r="EH279" s="289"/>
      <c r="EI279" s="289"/>
    </row>
    <row r="280" spans="1:139" x14ac:dyDescent="0.3">
      <c r="A280" s="289"/>
      <c r="B280" s="289"/>
      <c r="C280" s="467"/>
      <c r="D280" s="467"/>
      <c r="E280" s="467"/>
      <c r="F280" s="467"/>
      <c r="G280" s="467"/>
      <c r="H280" s="467"/>
      <c r="I280" s="467"/>
      <c r="J280" s="467"/>
      <c r="K280" s="467"/>
      <c r="L280" s="467"/>
      <c r="M280" s="467"/>
      <c r="N280" s="467"/>
      <c r="O280" s="467"/>
      <c r="P280" s="467"/>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c r="AL280" s="289"/>
      <c r="AM280" s="289"/>
      <c r="AN280" s="289"/>
      <c r="AO280" s="289"/>
      <c r="AP280" s="289"/>
      <c r="AQ280" s="289"/>
      <c r="AR280" s="289"/>
      <c r="AS280" s="289"/>
      <c r="AT280" s="289"/>
      <c r="AU280" s="289"/>
      <c r="AV280" s="289"/>
      <c r="AW280" s="289"/>
      <c r="AX280" s="289"/>
      <c r="AY280" s="289"/>
      <c r="AZ280" s="289"/>
      <c r="BA280" s="289"/>
      <c r="BB280" s="289"/>
      <c r="BC280" s="289"/>
      <c r="BD280" s="289"/>
      <c r="BE280" s="289"/>
      <c r="BF280" s="289"/>
      <c r="BG280" s="289"/>
      <c r="BH280" s="289"/>
      <c r="BI280" s="289"/>
      <c r="BJ280" s="289"/>
      <c r="BK280" s="289"/>
      <c r="BL280" s="289"/>
      <c r="BM280" s="289"/>
      <c r="BN280" s="289"/>
      <c r="BO280" s="289"/>
      <c r="BP280" s="289"/>
      <c r="BQ280" s="289"/>
      <c r="BR280" s="289"/>
      <c r="BS280" s="289"/>
      <c r="BT280" s="289"/>
      <c r="BU280" s="289"/>
      <c r="BV280" s="289"/>
      <c r="BW280" s="289"/>
      <c r="BX280" s="289"/>
      <c r="BY280" s="289"/>
      <c r="BZ280" s="289"/>
      <c r="CA280" s="289"/>
      <c r="CB280" s="289"/>
      <c r="CC280" s="289"/>
      <c r="CD280" s="289"/>
      <c r="CE280" s="289"/>
      <c r="CF280" s="289"/>
      <c r="CG280" s="289"/>
      <c r="CH280" s="289"/>
      <c r="CI280" s="289"/>
      <c r="CJ280" s="289"/>
      <c r="CK280" s="289"/>
      <c r="CL280" s="289"/>
      <c r="CM280" s="289"/>
      <c r="CN280" s="289"/>
      <c r="CO280" s="289"/>
      <c r="CP280" s="289"/>
      <c r="CQ280" s="289"/>
      <c r="CR280" s="289"/>
      <c r="CS280" s="289"/>
      <c r="CT280" s="289"/>
      <c r="CU280" s="289"/>
      <c r="CV280" s="289"/>
      <c r="CW280" s="289"/>
      <c r="CX280" s="289"/>
      <c r="CY280" s="289"/>
      <c r="CZ280" s="289"/>
      <c r="DA280" s="289"/>
      <c r="DB280" s="289"/>
      <c r="DC280" s="289"/>
      <c r="DD280" s="289"/>
      <c r="DE280" s="289"/>
      <c r="DF280" s="289"/>
      <c r="DG280" s="289"/>
      <c r="DH280" s="289"/>
      <c r="DI280" s="289"/>
      <c r="DJ280" s="289"/>
      <c r="DK280" s="289"/>
      <c r="DL280" s="289"/>
      <c r="DM280" s="289"/>
      <c r="DN280" s="289"/>
      <c r="DO280" s="289"/>
      <c r="DP280" s="289"/>
      <c r="DQ280" s="289"/>
      <c r="DR280" s="289"/>
      <c r="DS280" s="289"/>
      <c r="DT280" s="289"/>
      <c r="DU280" s="289"/>
      <c r="DV280" s="289"/>
      <c r="DW280" s="289"/>
      <c r="DX280" s="289"/>
      <c r="DY280" s="289"/>
      <c r="DZ280" s="289"/>
      <c r="EA280" s="289"/>
      <c r="EB280" s="289"/>
      <c r="EC280" s="289"/>
      <c r="ED280" s="289"/>
      <c r="EE280" s="289"/>
      <c r="EF280" s="289"/>
      <c r="EG280" s="289"/>
      <c r="EH280" s="289"/>
      <c r="EI280" s="289"/>
    </row>
    <row r="281" spans="1:139" x14ac:dyDescent="0.3">
      <c r="A281" s="289"/>
      <c r="B281" s="289"/>
      <c r="C281" s="467"/>
      <c r="D281" s="467"/>
      <c r="E281" s="467"/>
      <c r="F281" s="467"/>
      <c r="G281" s="467"/>
      <c r="H281" s="467"/>
      <c r="I281" s="467"/>
      <c r="J281" s="467"/>
      <c r="K281" s="467"/>
      <c r="L281" s="467"/>
      <c r="M281" s="467"/>
      <c r="N281" s="467"/>
      <c r="O281" s="467"/>
      <c r="P281" s="467"/>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c r="AL281" s="289"/>
      <c r="AM281" s="289"/>
      <c r="AN281" s="289"/>
      <c r="AO281" s="289"/>
      <c r="AP281" s="289"/>
      <c r="AQ281" s="289"/>
      <c r="AR281" s="289"/>
      <c r="AS281" s="289"/>
      <c r="AT281" s="289"/>
      <c r="AU281" s="289"/>
      <c r="AV281" s="289"/>
      <c r="AW281" s="289"/>
      <c r="AX281" s="289"/>
      <c r="AY281" s="289"/>
      <c r="AZ281" s="289"/>
      <c r="BA281" s="289"/>
      <c r="BB281" s="289"/>
      <c r="BC281" s="289"/>
      <c r="BD281" s="289"/>
      <c r="BE281" s="289"/>
      <c r="BF281" s="289"/>
      <c r="BG281" s="289"/>
      <c r="BH281" s="289"/>
      <c r="BI281" s="289"/>
      <c r="BJ281" s="289"/>
      <c r="BK281" s="289"/>
      <c r="BL281" s="289"/>
      <c r="BM281" s="289"/>
      <c r="BN281" s="289"/>
      <c r="BO281" s="289"/>
      <c r="BP281" s="289"/>
      <c r="BQ281" s="289"/>
      <c r="BR281" s="289"/>
      <c r="BS281" s="289"/>
      <c r="BT281" s="289"/>
      <c r="BU281" s="289"/>
      <c r="BV281" s="289"/>
      <c r="BW281" s="289"/>
      <c r="BX281" s="289"/>
      <c r="BY281" s="289"/>
      <c r="BZ281" s="289"/>
      <c r="CA281" s="289"/>
      <c r="CB281" s="289"/>
      <c r="CC281" s="289"/>
      <c r="CD281" s="289"/>
      <c r="CE281" s="289"/>
      <c r="CF281" s="289"/>
      <c r="CG281" s="289"/>
      <c r="CH281" s="289"/>
      <c r="CI281" s="289"/>
      <c r="CJ281" s="289"/>
      <c r="CK281" s="289"/>
      <c r="CL281" s="289"/>
      <c r="CM281" s="289"/>
      <c r="CN281" s="289"/>
      <c r="CO281" s="289"/>
      <c r="CP281" s="289"/>
      <c r="CQ281" s="289"/>
      <c r="CR281" s="289"/>
      <c r="CS281" s="289"/>
      <c r="CT281" s="289"/>
      <c r="CU281" s="289"/>
      <c r="CV281" s="289"/>
      <c r="CW281" s="289"/>
      <c r="CX281" s="289"/>
      <c r="CY281" s="289"/>
      <c r="CZ281" s="289"/>
      <c r="DA281" s="289"/>
      <c r="DB281" s="289"/>
      <c r="DC281" s="289"/>
      <c r="DD281" s="289"/>
      <c r="DE281" s="289"/>
      <c r="DF281" s="289"/>
      <c r="DG281" s="289"/>
      <c r="DH281" s="289"/>
      <c r="DI281" s="289"/>
      <c r="DJ281" s="289"/>
      <c r="DK281" s="289"/>
      <c r="DL281" s="289"/>
      <c r="DM281" s="289"/>
      <c r="DN281" s="289"/>
      <c r="DO281" s="289"/>
      <c r="DP281" s="289"/>
      <c r="DQ281" s="289"/>
      <c r="DR281" s="289"/>
      <c r="DS281" s="289"/>
      <c r="DT281" s="289"/>
      <c r="DU281" s="289"/>
      <c r="DV281" s="289"/>
      <c r="DW281" s="289"/>
      <c r="DX281" s="289"/>
      <c r="DY281" s="289"/>
      <c r="DZ281" s="289"/>
      <c r="EA281" s="289"/>
      <c r="EB281" s="289"/>
      <c r="EC281" s="289"/>
      <c r="ED281" s="289"/>
      <c r="EE281" s="289"/>
      <c r="EF281" s="289"/>
      <c r="EG281" s="289"/>
      <c r="EH281" s="289"/>
      <c r="EI281" s="289"/>
    </row>
    <row r="282" spans="1:139" x14ac:dyDescent="0.3">
      <c r="A282" s="289"/>
      <c r="B282" s="289"/>
      <c r="C282" s="467"/>
      <c r="D282" s="467"/>
      <c r="E282" s="467"/>
      <c r="F282" s="467"/>
      <c r="G282" s="467"/>
      <c r="H282" s="467"/>
      <c r="I282" s="467"/>
      <c r="J282" s="467"/>
      <c r="K282" s="467"/>
      <c r="L282" s="467"/>
      <c r="M282" s="467"/>
      <c r="N282" s="467"/>
      <c r="O282" s="467"/>
      <c r="P282" s="467"/>
      <c r="Q282" s="289"/>
      <c r="R282" s="289"/>
      <c r="S282" s="289"/>
      <c r="T282" s="289"/>
      <c r="U282" s="289"/>
      <c r="V282" s="289"/>
      <c r="W282" s="289"/>
      <c r="X282" s="289"/>
      <c r="Y282" s="289"/>
      <c r="Z282" s="289"/>
      <c r="AA282" s="289"/>
      <c r="AB282" s="289"/>
      <c r="AC282" s="289"/>
      <c r="AD282" s="289"/>
      <c r="AE282" s="289"/>
      <c r="AF282" s="289"/>
      <c r="AG282" s="289"/>
      <c r="AH282" s="289"/>
      <c r="AI282" s="289"/>
      <c r="AJ282" s="289"/>
      <c r="AK282" s="289"/>
      <c r="AL282" s="289"/>
      <c r="AM282" s="289"/>
      <c r="AN282" s="289"/>
      <c r="AO282" s="289"/>
      <c r="AP282" s="289"/>
      <c r="AQ282" s="289"/>
      <c r="AR282" s="289"/>
      <c r="AS282" s="289"/>
      <c r="AT282" s="289"/>
      <c r="AU282" s="289"/>
      <c r="AV282" s="289"/>
      <c r="AW282" s="289"/>
      <c r="AX282" s="289"/>
      <c r="AY282" s="289"/>
      <c r="AZ282" s="289"/>
      <c r="BA282" s="289"/>
      <c r="BB282" s="289"/>
      <c r="BC282" s="289"/>
      <c r="BD282" s="289"/>
      <c r="BE282" s="289"/>
      <c r="BF282" s="289"/>
      <c r="BG282" s="289"/>
      <c r="BH282" s="289"/>
      <c r="BI282" s="289"/>
      <c r="BJ282" s="289"/>
      <c r="BK282" s="289"/>
      <c r="BL282" s="289"/>
      <c r="BM282" s="289"/>
      <c r="BN282" s="289"/>
      <c r="BO282" s="289"/>
      <c r="BP282" s="289"/>
      <c r="BQ282" s="289"/>
      <c r="BR282" s="289"/>
      <c r="BS282" s="289"/>
      <c r="BT282" s="289"/>
      <c r="BU282" s="289"/>
      <c r="BV282" s="289"/>
      <c r="BW282" s="289"/>
      <c r="BX282" s="289"/>
      <c r="BY282" s="289"/>
      <c r="BZ282" s="289"/>
      <c r="CA282" s="289"/>
      <c r="CB282" s="289"/>
      <c r="CC282" s="289"/>
      <c r="CD282" s="289"/>
      <c r="CE282" s="289"/>
      <c r="CF282" s="289"/>
      <c r="CG282" s="289"/>
      <c r="CH282" s="289"/>
      <c r="CI282" s="289"/>
      <c r="CJ282" s="289"/>
      <c r="CK282" s="289"/>
      <c r="CL282" s="289"/>
      <c r="CM282" s="289"/>
      <c r="CN282" s="289"/>
      <c r="CO282" s="289"/>
      <c r="CP282" s="289"/>
      <c r="CQ282" s="289"/>
      <c r="CR282" s="289"/>
      <c r="CS282" s="289"/>
      <c r="CT282" s="289"/>
      <c r="CU282" s="289"/>
      <c r="CV282" s="289"/>
      <c r="CW282" s="289"/>
      <c r="CX282" s="289"/>
      <c r="CY282" s="289"/>
      <c r="CZ282" s="289"/>
      <c r="DA282" s="289"/>
      <c r="DB282" s="289"/>
      <c r="DC282" s="289"/>
      <c r="DD282" s="289"/>
      <c r="DE282" s="289"/>
      <c r="DF282" s="289"/>
      <c r="DG282" s="289"/>
      <c r="DH282" s="289"/>
      <c r="DI282" s="289"/>
      <c r="DJ282" s="289"/>
      <c r="DK282" s="289"/>
      <c r="DL282" s="289"/>
      <c r="DM282" s="289"/>
      <c r="DN282" s="289"/>
      <c r="DO282" s="289"/>
      <c r="DP282" s="289"/>
      <c r="DQ282" s="289"/>
      <c r="DR282" s="289"/>
      <c r="DS282" s="289"/>
      <c r="DT282" s="289"/>
      <c r="DU282" s="289"/>
      <c r="DV282" s="289"/>
      <c r="DW282" s="289"/>
      <c r="DX282" s="289"/>
      <c r="DY282" s="289"/>
      <c r="DZ282" s="289"/>
      <c r="EA282" s="289"/>
      <c r="EB282" s="289"/>
      <c r="EC282" s="289"/>
      <c r="ED282" s="289"/>
      <c r="EE282" s="289"/>
      <c r="EF282" s="289"/>
      <c r="EG282" s="289"/>
      <c r="EH282" s="289"/>
      <c r="EI282" s="289"/>
    </row>
    <row r="283" spans="1:139" x14ac:dyDescent="0.3">
      <c r="A283" s="289"/>
      <c r="B283" s="289"/>
      <c r="C283" s="467"/>
      <c r="D283" s="467"/>
      <c r="E283" s="467"/>
      <c r="F283" s="467"/>
      <c r="G283" s="467"/>
      <c r="H283" s="467"/>
      <c r="I283" s="467"/>
      <c r="J283" s="467"/>
      <c r="K283" s="467"/>
      <c r="L283" s="467"/>
      <c r="M283" s="467"/>
      <c r="N283" s="467"/>
      <c r="O283" s="467"/>
      <c r="P283" s="467"/>
      <c r="Q283" s="289"/>
      <c r="R283" s="289"/>
      <c r="S283" s="289"/>
      <c r="T283" s="289"/>
      <c r="U283" s="289"/>
      <c r="V283" s="289"/>
      <c r="W283" s="289"/>
      <c r="X283" s="289"/>
      <c r="Y283" s="289"/>
      <c r="Z283" s="289"/>
      <c r="AA283" s="289"/>
      <c r="AB283" s="289"/>
      <c r="AC283" s="289"/>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89"/>
      <c r="AY283" s="289"/>
      <c r="AZ283" s="289"/>
      <c r="BA283" s="289"/>
      <c r="BB283" s="289"/>
      <c r="BC283" s="289"/>
      <c r="BD283" s="289"/>
      <c r="BE283" s="289"/>
      <c r="BF283" s="289"/>
      <c r="BG283" s="289"/>
      <c r="BH283" s="289"/>
      <c r="BI283" s="289"/>
      <c r="BJ283" s="289"/>
      <c r="BK283" s="289"/>
      <c r="BL283" s="289"/>
      <c r="BM283" s="289"/>
      <c r="BN283" s="289"/>
      <c r="BO283" s="289"/>
      <c r="BP283" s="289"/>
      <c r="BQ283" s="289"/>
      <c r="BR283" s="289"/>
      <c r="BS283" s="289"/>
      <c r="BT283" s="289"/>
      <c r="BU283" s="289"/>
      <c r="BV283" s="289"/>
      <c r="BW283" s="289"/>
      <c r="BX283" s="289"/>
      <c r="BY283" s="289"/>
      <c r="BZ283" s="289"/>
      <c r="CA283" s="289"/>
      <c r="CB283" s="289"/>
      <c r="CC283" s="289"/>
      <c r="CD283" s="289"/>
      <c r="CE283" s="289"/>
      <c r="CF283" s="289"/>
      <c r="CG283" s="289"/>
      <c r="CH283" s="289"/>
      <c r="CI283" s="289"/>
      <c r="CJ283" s="289"/>
      <c r="CK283" s="289"/>
      <c r="CL283" s="289"/>
      <c r="CM283" s="289"/>
      <c r="CN283" s="289"/>
      <c r="CO283" s="289"/>
      <c r="CP283" s="289"/>
      <c r="CQ283" s="289"/>
      <c r="CR283" s="289"/>
      <c r="CS283" s="289"/>
      <c r="CT283" s="289"/>
      <c r="CU283" s="289"/>
      <c r="CV283" s="289"/>
      <c r="CW283" s="289"/>
      <c r="CX283" s="289"/>
      <c r="CY283" s="289"/>
      <c r="CZ283" s="289"/>
      <c r="DA283" s="289"/>
      <c r="DB283" s="289"/>
      <c r="DC283" s="289"/>
      <c r="DD283" s="289"/>
      <c r="DE283" s="289"/>
      <c r="DF283" s="289"/>
      <c r="DG283" s="289"/>
      <c r="DH283" s="289"/>
      <c r="DI283" s="289"/>
      <c r="DJ283" s="289"/>
      <c r="DK283" s="289"/>
      <c r="DL283" s="289"/>
      <c r="DM283" s="289"/>
      <c r="DN283" s="289"/>
      <c r="DO283" s="289"/>
      <c r="DP283" s="289"/>
      <c r="DQ283" s="289"/>
      <c r="DR283" s="289"/>
      <c r="DS283" s="289"/>
      <c r="DT283" s="289"/>
      <c r="DU283" s="289"/>
      <c r="DV283" s="289"/>
      <c r="DW283" s="289"/>
      <c r="DX283" s="289"/>
      <c r="DY283" s="289"/>
      <c r="DZ283" s="289"/>
      <c r="EA283" s="289"/>
      <c r="EB283" s="289"/>
      <c r="EC283" s="289"/>
      <c r="ED283" s="289"/>
      <c r="EE283" s="289"/>
      <c r="EF283" s="289"/>
      <c r="EG283" s="289"/>
      <c r="EH283" s="289"/>
      <c r="EI283" s="289"/>
    </row>
    <row r="284" spans="1:139" x14ac:dyDescent="0.3">
      <c r="A284" s="289"/>
      <c r="B284" s="289"/>
      <c r="C284" s="467"/>
      <c r="D284" s="467"/>
      <c r="E284" s="467"/>
      <c r="F284" s="467"/>
      <c r="G284" s="467"/>
      <c r="H284" s="467"/>
      <c r="I284" s="467"/>
      <c r="J284" s="467"/>
      <c r="K284" s="467"/>
      <c r="L284" s="467"/>
      <c r="M284" s="467"/>
      <c r="N284" s="467"/>
      <c r="O284" s="467"/>
      <c r="P284" s="467"/>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c r="AL284" s="289"/>
      <c r="AM284" s="289"/>
      <c r="AN284" s="289"/>
      <c r="AO284" s="289"/>
      <c r="AP284" s="289"/>
      <c r="AQ284" s="289"/>
      <c r="AR284" s="289"/>
      <c r="AS284" s="289"/>
      <c r="AT284" s="289"/>
      <c r="AU284" s="289"/>
      <c r="AV284" s="289"/>
      <c r="AW284" s="289"/>
      <c r="AX284" s="289"/>
      <c r="AY284" s="289"/>
      <c r="AZ284" s="289"/>
      <c r="BA284" s="289"/>
      <c r="BB284" s="289"/>
      <c r="BC284" s="289"/>
      <c r="BD284" s="289"/>
      <c r="BE284" s="289"/>
      <c r="BF284" s="289"/>
      <c r="BG284" s="289"/>
      <c r="BH284" s="289"/>
      <c r="BI284" s="289"/>
      <c r="BJ284" s="289"/>
      <c r="BK284" s="289"/>
      <c r="BL284" s="289"/>
      <c r="BM284" s="289"/>
      <c r="BN284" s="289"/>
      <c r="BO284" s="289"/>
      <c r="BP284" s="289"/>
      <c r="BQ284" s="289"/>
      <c r="BR284" s="289"/>
      <c r="BS284" s="289"/>
      <c r="BT284" s="289"/>
      <c r="BU284" s="289"/>
      <c r="BV284" s="289"/>
      <c r="BW284" s="289"/>
      <c r="BX284" s="289"/>
      <c r="BY284" s="289"/>
      <c r="BZ284" s="289"/>
      <c r="CA284" s="289"/>
      <c r="CB284" s="289"/>
      <c r="CC284" s="289"/>
      <c r="CD284" s="289"/>
      <c r="CE284" s="289"/>
      <c r="CF284" s="289"/>
      <c r="CG284" s="289"/>
      <c r="CH284" s="289"/>
      <c r="CI284" s="289"/>
      <c r="CJ284" s="289"/>
      <c r="CK284" s="289"/>
      <c r="CL284" s="289"/>
      <c r="CM284" s="289"/>
      <c r="CN284" s="289"/>
      <c r="CO284" s="289"/>
      <c r="CP284" s="289"/>
      <c r="CQ284" s="289"/>
      <c r="CR284" s="289"/>
      <c r="CS284" s="289"/>
      <c r="CT284" s="289"/>
      <c r="CU284" s="289"/>
      <c r="CV284" s="289"/>
      <c r="CW284" s="289"/>
      <c r="CX284" s="289"/>
      <c r="CY284" s="289"/>
      <c r="CZ284" s="289"/>
      <c r="DA284" s="289"/>
      <c r="DB284" s="289"/>
      <c r="DC284" s="289"/>
      <c r="DD284" s="289"/>
      <c r="DE284" s="289"/>
      <c r="DF284" s="289"/>
      <c r="DG284" s="289"/>
      <c r="DH284" s="289"/>
      <c r="DI284" s="289"/>
      <c r="DJ284" s="289"/>
      <c r="DK284" s="289"/>
      <c r="DL284" s="289"/>
      <c r="DM284" s="289"/>
      <c r="DN284" s="289"/>
      <c r="DO284" s="289"/>
      <c r="DP284" s="289"/>
      <c r="DQ284" s="289"/>
      <c r="DR284" s="289"/>
      <c r="DS284" s="289"/>
      <c r="DT284" s="289"/>
      <c r="DU284" s="289"/>
      <c r="DV284" s="289"/>
      <c r="DW284" s="289"/>
      <c r="DX284" s="289"/>
      <c r="DY284" s="289"/>
      <c r="DZ284" s="289"/>
      <c r="EA284" s="289"/>
      <c r="EB284" s="289"/>
      <c r="EC284" s="289"/>
      <c r="ED284" s="289"/>
      <c r="EE284" s="289"/>
      <c r="EF284" s="289"/>
      <c r="EG284" s="289"/>
      <c r="EH284" s="289"/>
      <c r="EI284" s="289"/>
    </row>
    <row r="285" spans="1:139" x14ac:dyDescent="0.3">
      <c r="A285" s="289"/>
      <c r="B285" s="289"/>
      <c r="C285" s="468"/>
      <c r="D285" s="468"/>
      <c r="E285" s="468"/>
      <c r="F285" s="468"/>
      <c r="G285" s="468"/>
      <c r="H285" s="468"/>
      <c r="I285" s="468"/>
      <c r="J285" s="468"/>
      <c r="K285" s="468"/>
      <c r="L285" s="468"/>
      <c r="M285" s="468"/>
      <c r="N285" s="468"/>
      <c r="O285" s="468"/>
      <c r="P285" s="468"/>
      <c r="Q285" s="289"/>
      <c r="R285" s="289"/>
      <c r="S285" s="289"/>
      <c r="T285" s="289"/>
      <c r="U285" s="289"/>
      <c r="V285" s="289"/>
      <c r="W285" s="289"/>
      <c r="X285" s="289"/>
      <c r="Y285" s="289"/>
      <c r="Z285" s="289"/>
      <c r="AA285" s="289"/>
      <c r="AB285" s="289"/>
      <c r="AC285" s="289"/>
      <c r="AD285" s="289"/>
      <c r="AE285" s="289"/>
      <c r="AF285" s="289"/>
      <c r="AG285" s="289"/>
      <c r="AH285" s="289"/>
      <c r="AI285" s="289"/>
      <c r="AJ285" s="289"/>
      <c r="AK285" s="289"/>
      <c r="AL285" s="289"/>
      <c r="AM285" s="289"/>
      <c r="AN285" s="289"/>
      <c r="AO285" s="289"/>
      <c r="AP285" s="289"/>
      <c r="AQ285" s="289"/>
      <c r="AR285" s="289"/>
      <c r="AS285" s="289"/>
      <c r="AT285" s="289"/>
      <c r="AU285" s="289"/>
      <c r="AV285" s="289"/>
      <c r="AW285" s="289"/>
      <c r="AX285" s="289"/>
      <c r="AY285" s="289"/>
      <c r="AZ285" s="289"/>
      <c r="BA285" s="289"/>
      <c r="BB285" s="289"/>
      <c r="BC285" s="289"/>
      <c r="BD285" s="289"/>
      <c r="BE285" s="289"/>
      <c r="BF285" s="289"/>
      <c r="BG285" s="289"/>
      <c r="BH285" s="289"/>
      <c r="BI285" s="289"/>
      <c r="BJ285" s="289"/>
      <c r="BK285" s="289"/>
      <c r="BL285" s="289"/>
      <c r="BM285" s="289"/>
      <c r="BN285" s="289"/>
      <c r="BO285" s="289"/>
      <c r="BP285" s="289"/>
      <c r="BQ285" s="289"/>
      <c r="BR285" s="289"/>
      <c r="BS285" s="289"/>
      <c r="BT285" s="289"/>
      <c r="BU285" s="289"/>
      <c r="BV285" s="289"/>
      <c r="BW285" s="289"/>
      <c r="BX285" s="289"/>
      <c r="BY285" s="289"/>
      <c r="BZ285" s="289"/>
      <c r="CA285" s="289"/>
      <c r="CB285" s="289"/>
      <c r="CC285" s="289"/>
      <c r="CD285" s="289"/>
      <c r="CE285" s="289"/>
      <c r="CF285" s="289"/>
      <c r="CG285" s="289"/>
      <c r="CH285" s="289"/>
      <c r="CI285" s="289"/>
      <c r="CJ285" s="289"/>
      <c r="CK285" s="289"/>
      <c r="CL285" s="289"/>
      <c r="CM285" s="289"/>
      <c r="CN285" s="289"/>
      <c r="CO285" s="289"/>
      <c r="CP285" s="289"/>
      <c r="CQ285" s="289"/>
      <c r="CR285" s="289"/>
      <c r="CS285" s="289"/>
      <c r="CT285" s="289"/>
      <c r="CU285" s="289"/>
      <c r="CV285" s="289"/>
      <c r="CW285" s="289"/>
      <c r="CX285" s="289"/>
      <c r="CY285" s="289"/>
      <c r="CZ285" s="289"/>
      <c r="DA285" s="289"/>
      <c r="DB285" s="289"/>
      <c r="DC285" s="289"/>
      <c r="DD285" s="289"/>
      <c r="DE285" s="289"/>
      <c r="DF285" s="289"/>
      <c r="DG285" s="289"/>
      <c r="DH285" s="289"/>
      <c r="DI285" s="289"/>
      <c r="DJ285" s="289"/>
      <c r="DK285" s="289"/>
      <c r="DL285" s="289"/>
      <c r="DM285" s="289"/>
      <c r="DN285" s="289"/>
      <c r="DO285" s="289"/>
      <c r="DP285" s="289"/>
      <c r="DQ285" s="289"/>
      <c r="DR285" s="289"/>
      <c r="DS285" s="289"/>
      <c r="DT285" s="289"/>
      <c r="DU285" s="289"/>
      <c r="DV285" s="289"/>
      <c r="DW285" s="289"/>
      <c r="DX285" s="289"/>
      <c r="DY285" s="289"/>
      <c r="DZ285" s="289"/>
      <c r="EA285" s="289"/>
      <c r="EB285" s="289"/>
      <c r="EC285" s="289"/>
      <c r="ED285" s="289"/>
      <c r="EE285" s="289"/>
      <c r="EF285" s="289"/>
      <c r="EG285" s="289"/>
      <c r="EH285" s="289"/>
      <c r="EI285" s="289"/>
    </row>
    <row r="286" spans="1:139" x14ac:dyDescent="0.3">
      <c r="A286" s="289"/>
      <c r="B286" s="289"/>
      <c r="C286" s="468"/>
      <c r="D286" s="468"/>
      <c r="E286" s="468"/>
      <c r="F286" s="468"/>
      <c r="G286" s="468"/>
      <c r="H286" s="468"/>
      <c r="I286" s="468"/>
      <c r="J286" s="468"/>
      <c r="K286" s="468"/>
      <c r="L286" s="468"/>
      <c r="M286" s="468"/>
      <c r="N286" s="468"/>
      <c r="O286" s="468"/>
      <c r="P286" s="468"/>
      <c r="Q286" s="289"/>
      <c r="R286" s="289"/>
      <c r="S286" s="289"/>
      <c r="T286" s="289"/>
      <c r="U286" s="289"/>
      <c r="V286" s="289"/>
      <c r="W286" s="289"/>
      <c r="X286" s="289"/>
      <c r="Y286" s="289"/>
      <c r="Z286" s="289"/>
      <c r="AA286" s="289"/>
      <c r="AB286" s="289"/>
      <c r="AC286" s="289"/>
      <c r="AD286" s="289"/>
      <c r="AE286" s="289"/>
      <c r="AF286" s="289"/>
      <c r="AG286" s="289"/>
      <c r="AH286" s="289"/>
      <c r="AI286" s="289"/>
      <c r="AJ286" s="289"/>
      <c r="AK286" s="289"/>
      <c r="AL286" s="289"/>
      <c r="AM286" s="289"/>
      <c r="AN286" s="289"/>
      <c r="AO286" s="289"/>
      <c r="AP286" s="289"/>
      <c r="AQ286" s="289"/>
      <c r="AR286" s="289"/>
      <c r="AS286" s="289"/>
      <c r="AT286" s="289"/>
      <c r="AU286" s="289"/>
      <c r="AV286" s="289"/>
      <c r="AW286" s="289"/>
      <c r="AX286" s="289"/>
      <c r="AY286" s="289"/>
      <c r="AZ286" s="289"/>
      <c r="BA286" s="289"/>
      <c r="BB286" s="289"/>
      <c r="BC286" s="289"/>
      <c r="BD286" s="289"/>
      <c r="BE286" s="289"/>
      <c r="BF286" s="289"/>
      <c r="BG286" s="289"/>
      <c r="BH286" s="289"/>
      <c r="BI286" s="289"/>
      <c r="BJ286" s="289"/>
      <c r="BK286" s="289"/>
      <c r="BL286" s="289"/>
      <c r="BM286" s="289"/>
      <c r="BN286" s="289"/>
      <c r="BO286" s="289"/>
      <c r="BP286" s="289"/>
      <c r="BQ286" s="289"/>
      <c r="BR286" s="289"/>
      <c r="BS286" s="289"/>
      <c r="BT286" s="289"/>
      <c r="BU286" s="289"/>
      <c r="BV286" s="289"/>
      <c r="BW286" s="289"/>
      <c r="BX286" s="289"/>
      <c r="BY286" s="289"/>
      <c r="BZ286" s="289"/>
      <c r="CA286" s="289"/>
      <c r="CB286" s="289"/>
      <c r="CC286" s="289"/>
      <c r="CD286" s="289"/>
      <c r="CE286" s="289"/>
      <c r="CF286" s="289"/>
      <c r="CG286" s="289"/>
      <c r="CH286" s="289"/>
      <c r="CI286" s="289"/>
      <c r="CJ286" s="289"/>
      <c r="CK286" s="289"/>
      <c r="CL286" s="289"/>
      <c r="CM286" s="289"/>
      <c r="CN286" s="289"/>
      <c r="CO286" s="289"/>
      <c r="CP286" s="289"/>
      <c r="CQ286" s="289"/>
      <c r="CR286" s="289"/>
      <c r="CS286" s="289"/>
      <c r="CT286" s="289"/>
      <c r="CU286" s="289"/>
      <c r="CV286" s="289"/>
      <c r="CW286" s="289"/>
      <c r="CX286" s="289"/>
      <c r="CY286" s="289"/>
      <c r="CZ286" s="289"/>
      <c r="DA286" s="289"/>
      <c r="DB286" s="289"/>
      <c r="DC286" s="289"/>
      <c r="DD286" s="289"/>
      <c r="DE286" s="289"/>
      <c r="DF286" s="289"/>
      <c r="DG286" s="289"/>
      <c r="DH286" s="289"/>
      <c r="DI286" s="289"/>
      <c r="DJ286" s="289"/>
      <c r="DK286" s="289"/>
      <c r="DL286" s="289"/>
      <c r="DM286" s="289"/>
      <c r="DN286" s="289"/>
      <c r="DO286" s="289"/>
      <c r="DP286" s="289"/>
      <c r="DQ286" s="289"/>
      <c r="DR286" s="289"/>
      <c r="DS286" s="289"/>
      <c r="DT286" s="289"/>
      <c r="DU286" s="289"/>
      <c r="DV286" s="289"/>
      <c r="DW286" s="289"/>
      <c r="DX286" s="289"/>
      <c r="DY286" s="289"/>
      <c r="DZ286" s="289"/>
      <c r="EA286" s="289"/>
      <c r="EB286" s="289"/>
      <c r="EC286" s="289"/>
      <c r="ED286" s="289"/>
      <c r="EE286" s="289"/>
      <c r="EF286" s="289"/>
      <c r="EG286" s="289"/>
      <c r="EH286" s="289"/>
      <c r="EI286" s="289"/>
    </row>
    <row r="287" spans="1:139" x14ac:dyDescent="0.3">
      <c r="A287" s="289"/>
      <c r="B287" s="289"/>
      <c r="C287" s="468"/>
      <c r="D287" s="468"/>
      <c r="E287" s="468"/>
      <c r="F287" s="468"/>
      <c r="G287" s="468"/>
      <c r="H287" s="468"/>
      <c r="I287" s="468"/>
      <c r="J287" s="468"/>
      <c r="K287" s="468"/>
      <c r="L287" s="468"/>
      <c r="M287" s="468"/>
      <c r="N287" s="468"/>
      <c r="O287" s="468"/>
      <c r="P287" s="468"/>
      <c r="Q287" s="289"/>
      <c r="R287" s="289"/>
      <c r="S287" s="289"/>
      <c r="T287" s="289"/>
      <c r="U287" s="289"/>
      <c r="V287" s="289"/>
      <c r="W287" s="289"/>
      <c r="X287" s="289"/>
      <c r="Y287" s="289"/>
      <c r="Z287" s="289"/>
      <c r="AA287" s="289"/>
      <c r="AB287" s="289"/>
      <c r="AC287" s="289"/>
      <c r="AD287" s="289"/>
      <c r="AE287" s="289"/>
      <c r="AF287" s="289"/>
      <c r="AG287" s="289"/>
      <c r="AH287" s="289"/>
      <c r="AI287" s="289"/>
      <c r="AJ287" s="289"/>
      <c r="AK287" s="289"/>
      <c r="AL287" s="289"/>
      <c r="AM287" s="289"/>
      <c r="AN287" s="289"/>
      <c r="AO287" s="289"/>
      <c r="AP287" s="289"/>
      <c r="AQ287" s="289"/>
      <c r="AR287" s="289"/>
      <c r="AS287" s="289"/>
      <c r="AT287" s="289"/>
      <c r="AU287" s="289"/>
      <c r="AV287" s="289"/>
      <c r="AW287" s="289"/>
      <c r="AX287" s="289"/>
      <c r="AY287" s="289"/>
      <c r="AZ287" s="289"/>
      <c r="BA287" s="289"/>
      <c r="BB287" s="289"/>
      <c r="BC287" s="289"/>
      <c r="BD287" s="289"/>
      <c r="BE287" s="289"/>
      <c r="BF287" s="289"/>
      <c r="BG287" s="289"/>
      <c r="BH287" s="289"/>
      <c r="BI287" s="289"/>
      <c r="BJ287" s="289"/>
      <c r="BK287" s="289"/>
      <c r="BL287" s="289"/>
      <c r="BM287" s="289"/>
      <c r="BN287" s="289"/>
      <c r="BO287" s="289"/>
      <c r="BP287" s="289"/>
      <c r="BQ287" s="289"/>
      <c r="BR287" s="289"/>
      <c r="BS287" s="289"/>
      <c r="BT287" s="289"/>
      <c r="BU287" s="289"/>
      <c r="BV287" s="289"/>
      <c r="BW287" s="289"/>
      <c r="BX287" s="289"/>
      <c r="BY287" s="289"/>
      <c r="BZ287" s="289"/>
      <c r="CA287" s="289"/>
      <c r="CB287" s="289"/>
      <c r="CC287" s="289"/>
      <c r="CD287" s="289"/>
      <c r="CE287" s="289"/>
      <c r="CF287" s="289"/>
      <c r="CG287" s="289"/>
      <c r="CH287" s="289"/>
      <c r="CI287" s="289"/>
      <c r="CJ287" s="289"/>
      <c r="CK287" s="289"/>
      <c r="CL287" s="289"/>
      <c r="CM287" s="289"/>
      <c r="CN287" s="289"/>
      <c r="CO287" s="289"/>
      <c r="CP287" s="289"/>
      <c r="CQ287" s="289"/>
      <c r="CR287" s="289"/>
      <c r="CS287" s="289"/>
      <c r="CT287" s="289"/>
      <c r="CU287" s="289"/>
      <c r="CV287" s="289"/>
      <c r="CW287" s="289"/>
      <c r="CX287" s="289"/>
      <c r="CY287" s="289"/>
      <c r="CZ287" s="289"/>
      <c r="DA287" s="289"/>
      <c r="DB287" s="289"/>
      <c r="DC287" s="289"/>
      <c r="DD287" s="289"/>
      <c r="DE287" s="289"/>
      <c r="DF287" s="289"/>
      <c r="DG287" s="289"/>
      <c r="DH287" s="289"/>
      <c r="DI287" s="289"/>
      <c r="DJ287" s="289"/>
      <c r="DK287" s="289"/>
      <c r="DL287" s="289"/>
      <c r="DM287" s="289"/>
      <c r="DN287" s="289"/>
      <c r="DO287" s="289"/>
      <c r="DP287" s="289"/>
      <c r="DQ287" s="289"/>
      <c r="DR287" s="289"/>
      <c r="DS287" s="289"/>
      <c r="DT287" s="289"/>
      <c r="DU287" s="289"/>
      <c r="DV287" s="289"/>
      <c r="DW287" s="289"/>
      <c r="DX287" s="289"/>
      <c r="DY287" s="289"/>
      <c r="DZ287" s="289"/>
      <c r="EA287" s="289"/>
      <c r="EB287" s="289"/>
      <c r="EC287" s="289"/>
      <c r="ED287" s="289"/>
      <c r="EE287" s="289"/>
      <c r="EF287" s="289"/>
      <c r="EG287" s="289"/>
      <c r="EH287" s="289"/>
      <c r="EI287" s="289"/>
    </row>
    <row r="288" spans="1:139" x14ac:dyDescent="0.3">
      <c r="A288" s="289"/>
      <c r="B288" s="289"/>
      <c r="C288" s="468"/>
      <c r="D288" s="468"/>
      <c r="E288" s="468"/>
      <c r="F288" s="468"/>
      <c r="G288" s="468"/>
      <c r="H288" s="468"/>
      <c r="I288" s="468"/>
      <c r="J288" s="468"/>
      <c r="K288" s="468"/>
      <c r="L288" s="468"/>
      <c r="M288" s="468"/>
      <c r="N288" s="468"/>
      <c r="O288" s="468"/>
      <c r="P288" s="468"/>
      <c r="Q288" s="289"/>
      <c r="R288" s="289"/>
      <c r="S288" s="289"/>
      <c r="T288" s="289"/>
      <c r="U288" s="289"/>
      <c r="V288" s="289"/>
      <c r="W288" s="289"/>
      <c r="X288" s="289"/>
      <c r="Y288" s="289"/>
      <c r="Z288" s="289"/>
      <c r="AA288" s="289"/>
      <c r="AB288" s="289"/>
      <c r="AC288" s="289"/>
      <c r="AD288" s="289"/>
      <c r="AE288" s="289"/>
      <c r="AF288" s="289"/>
      <c r="AG288" s="289"/>
      <c r="AH288" s="289"/>
      <c r="AI288" s="289"/>
      <c r="AJ288" s="289"/>
      <c r="AK288" s="289"/>
      <c r="AL288" s="289"/>
      <c r="AM288" s="289"/>
      <c r="AN288" s="289"/>
      <c r="AO288" s="289"/>
      <c r="AP288" s="289"/>
      <c r="AQ288" s="289"/>
      <c r="AR288" s="289"/>
      <c r="AS288" s="289"/>
      <c r="AT288" s="289"/>
      <c r="AU288" s="289"/>
      <c r="AV288" s="289"/>
      <c r="AW288" s="289"/>
      <c r="AX288" s="289"/>
      <c r="AY288" s="289"/>
      <c r="AZ288" s="289"/>
      <c r="BA288" s="289"/>
      <c r="BB288" s="289"/>
      <c r="BC288" s="289"/>
      <c r="BD288" s="289"/>
      <c r="BE288" s="289"/>
      <c r="BF288" s="289"/>
      <c r="BG288" s="289"/>
      <c r="BH288" s="289"/>
      <c r="BI288" s="289"/>
      <c r="BJ288" s="289"/>
      <c r="BK288" s="289"/>
      <c r="BL288" s="289"/>
      <c r="BM288" s="289"/>
      <c r="BN288" s="289"/>
      <c r="BO288" s="289"/>
      <c r="BP288" s="289"/>
      <c r="BQ288" s="289"/>
      <c r="BR288" s="289"/>
      <c r="BS288" s="289"/>
      <c r="BT288" s="289"/>
      <c r="BU288" s="289"/>
      <c r="BV288" s="289"/>
      <c r="BW288" s="289"/>
      <c r="BX288" s="289"/>
      <c r="BY288" s="289"/>
      <c r="BZ288" s="289"/>
      <c r="CA288" s="289"/>
      <c r="CB288" s="289"/>
      <c r="CC288" s="289"/>
      <c r="CD288" s="289"/>
      <c r="CE288" s="289"/>
      <c r="CF288" s="289"/>
      <c r="CG288" s="289"/>
      <c r="CH288" s="289"/>
      <c r="CI288" s="289"/>
      <c r="CJ288" s="289"/>
      <c r="CK288" s="289"/>
      <c r="CL288" s="289"/>
      <c r="CM288" s="289"/>
      <c r="CN288" s="289"/>
      <c r="CO288" s="289"/>
      <c r="CP288" s="289"/>
      <c r="CQ288" s="289"/>
      <c r="CR288" s="289"/>
      <c r="CS288" s="289"/>
      <c r="CT288" s="289"/>
      <c r="CU288" s="289"/>
      <c r="CV288" s="289"/>
      <c r="CW288" s="289"/>
      <c r="CX288" s="289"/>
      <c r="CY288" s="289"/>
      <c r="CZ288" s="289"/>
      <c r="DA288" s="289"/>
      <c r="DB288" s="289"/>
      <c r="DC288" s="289"/>
      <c r="DD288" s="289"/>
      <c r="DE288" s="289"/>
      <c r="DF288" s="289"/>
      <c r="DG288" s="289"/>
      <c r="DH288" s="289"/>
      <c r="DI288" s="289"/>
      <c r="DJ288" s="289"/>
      <c r="DK288" s="289"/>
      <c r="DL288" s="289"/>
      <c r="DM288" s="289"/>
      <c r="DN288" s="289"/>
      <c r="DO288" s="289"/>
      <c r="DP288" s="289"/>
      <c r="DQ288" s="289"/>
      <c r="DR288" s="289"/>
      <c r="DS288" s="289"/>
      <c r="DT288" s="289"/>
      <c r="DU288" s="289"/>
      <c r="DV288" s="289"/>
      <c r="DW288" s="289"/>
      <c r="DX288" s="289"/>
      <c r="DY288" s="289"/>
      <c r="DZ288" s="289"/>
      <c r="EA288" s="289"/>
      <c r="EB288" s="289"/>
      <c r="EC288" s="289"/>
      <c r="ED288" s="289"/>
      <c r="EE288" s="289"/>
      <c r="EF288" s="289"/>
      <c r="EG288" s="289"/>
      <c r="EH288" s="289"/>
      <c r="EI288" s="289"/>
    </row>
    <row r="289" spans="1:139" x14ac:dyDescent="0.3">
      <c r="A289" s="289"/>
      <c r="B289" s="289"/>
      <c r="C289" s="468"/>
      <c r="D289" s="468"/>
      <c r="E289" s="468"/>
      <c r="F289" s="468"/>
      <c r="G289" s="468"/>
      <c r="H289" s="468"/>
      <c r="I289" s="468"/>
      <c r="J289" s="468"/>
      <c r="K289" s="468"/>
      <c r="L289" s="468"/>
      <c r="M289" s="468"/>
      <c r="N289" s="468"/>
      <c r="O289" s="468"/>
      <c r="P289" s="468"/>
      <c r="Q289" s="289"/>
      <c r="R289" s="289"/>
      <c r="S289" s="289"/>
      <c r="T289" s="289"/>
      <c r="U289" s="289"/>
      <c r="V289" s="289"/>
      <c r="W289" s="289"/>
      <c r="X289" s="289"/>
      <c r="Y289" s="289"/>
      <c r="Z289" s="289"/>
      <c r="AA289" s="289"/>
      <c r="AB289" s="289"/>
      <c r="AC289" s="289"/>
      <c r="AD289" s="289"/>
      <c r="AE289" s="289"/>
      <c r="AF289" s="289"/>
      <c r="AG289" s="289"/>
      <c r="AH289" s="289"/>
      <c r="AI289" s="289"/>
      <c r="AJ289" s="289"/>
      <c r="AK289" s="289"/>
      <c r="AL289" s="289"/>
      <c r="AM289" s="289"/>
      <c r="AN289" s="289"/>
      <c r="AO289" s="289"/>
      <c r="AP289" s="289"/>
      <c r="AQ289" s="289"/>
      <c r="AR289" s="289"/>
      <c r="AS289" s="289"/>
      <c r="AT289" s="289"/>
      <c r="AU289" s="289"/>
      <c r="AV289" s="289"/>
      <c r="AW289" s="289"/>
      <c r="AX289" s="289"/>
      <c r="AY289" s="289"/>
      <c r="AZ289" s="289"/>
      <c r="BA289" s="289"/>
      <c r="BB289" s="289"/>
      <c r="BC289" s="289"/>
      <c r="BD289" s="289"/>
      <c r="BE289" s="289"/>
      <c r="BF289" s="289"/>
      <c r="BG289" s="289"/>
      <c r="BH289" s="289"/>
      <c r="BI289" s="289"/>
      <c r="BJ289" s="289"/>
      <c r="BK289" s="289"/>
      <c r="BL289" s="289"/>
      <c r="BM289" s="289"/>
      <c r="BN289" s="289"/>
      <c r="BO289" s="289"/>
      <c r="BP289" s="289"/>
      <c r="BQ289" s="289"/>
      <c r="BR289" s="289"/>
      <c r="BS289" s="289"/>
      <c r="BT289" s="289"/>
      <c r="BU289" s="289"/>
      <c r="BV289" s="289"/>
      <c r="BW289" s="289"/>
      <c r="BX289" s="289"/>
      <c r="BY289" s="289"/>
      <c r="BZ289" s="289"/>
      <c r="CA289" s="289"/>
      <c r="CB289" s="289"/>
      <c r="CC289" s="289"/>
      <c r="CD289" s="289"/>
      <c r="CE289" s="289"/>
      <c r="CF289" s="289"/>
      <c r="CG289" s="289"/>
      <c r="CH289" s="289"/>
      <c r="CI289" s="289"/>
      <c r="CJ289" s="289"/>
      <c r="CK289" s="289"/>
      <c r="CL289" s="289"/>
      <c r="CM289" s="289"/>
      <c r="CN289" s="289"/>
      <c r="CO289" s="289"/>
      <c r="CP289" s="289"/>
      <c r="CQ289" s="289"/>
      <c r="CR289" s="289"/>
      <c r="CS289" s="289"/>
      <c r="CT289" s="289"/>
      <c r="CU289" s="289"/>
      <c r="CV289" s="289"/>
      <c r="CW289" s="289"/>
      <c r="CX289" s="289"/>
      <c r="CY289" s="289"/>
      <c r="CZ289" s="289"/>
      <c r="DA289" s="289"/>
      <c r="DB289" s="289"/>
      <c r="DC289" s="289"/>
      <c r="DD289" s="289"/>
      <c r="DE289" s="289"/>
      <c r="DF289" s="289"/>
      <c r="DG289" s="289"/>
      <c r="DH289" s="289"/>
      <c r="DI289" s="289"/>
      <c r="DJ289" s="289"/>
      <c r="DK289" s="289"/>
      <c r="DL289" s="289"/>
      <c r="DM289" s="289"/>
      <c r="DN289" s="289"/>
      <c r="DO289" s="289"/>
      <c r="DP289" s="289"/>
      <c r="DQ289" s="289"/>
      <c r="DR289" s="289"/>
      <c r="DS289" s="289"/>
      <c r="DT289" s="289"/>
      <c r="DU289" s="289"/>
      <c r="DV289" s="289"/>
      <c r="DW289" s="289"/>
      <c r="DX289" s="289"/>
      <c r="DY289" s="289"/>
      <c r="DZ289" s="289"/>
      <c r="EA289" s="289"/>
      <c r="EB289" s="289"/>
      <c r="EC289" s="289"/>
      <c r="ED289" s="289"/>
      <c r="EE289" s="289"/>
      <c r="EF289" s="289"/>
      <c r="EG289" s="289"/>
      <c r="EH289" s="289"/>
      <c r="EI289" s="289"/>
    </row>
    <row r="290" spans="1:139" x14ac:dyDescent="0.3">
      <c r="A290" s="289"/>
      <c r="B290" s="289"/>
      <c r="C290" s="468"/>
      <c r="D290" s="468"/>
      <c r="E290" s="468"/>
      <c r="F290" s="468"/>
      <c r="G290" s="468"/>
      <c r="H290" s="468"/>
      <c r="I290" s="468"/>
      <c r="J290" s="468"/>
      <c r="K290" s="468"/>
      <c r="L290" s="468"/>
      <c r="M290" s="468"/>
      <c r="N290" s="468"/>
      <c r="O290" s="468"/>
      <c r="P290" s="468"/>
      <c r="Q290" s="289"/>
      <c r="R290" s="289"/>
      <c r="S290" s="289"/>
      <c r="T290" s="289"/>
      <c r="U290" s="289"/>
      <c r="V290" s="289"/>
      <c r="W290" s="289"/>
      <c r="X290" s="289"/>
      <c r="Y290" s="289"/>
      <c r="Z290" s="289"/>
      <c r="AA290" s="289"/>
      <c r="AB290" s="289"/>
      <c r="AC290" s="289"/>
      <c r="AD290" s="289"/>
      <c r="AE290" s="289"/>
      <c r="AF290" s="289"/>
      <c r="AG290" s="289"/>
      <c r="AH290" s="289"/>
      <c r="AI290" s="289"/>
      <c r="AJ290" s="289"/>
      <c r="AK290" s="289"/>
      <c r="AL290" s="289"/>
      <c r="AM290" s="289"/>
      <c r="AN290" s="289"/>
      <c r="AO290" s="289"/>
      <c r="AP290" s="289"/>
      <c r="AQ290" s="289"/>
      <c r="AR290" s="289"/>
      <c r="AS290" s="289"/>
      <c r="AT290" s="289"/>
      <c r="AU290" s="289"/>
      <c r="AV290" s="289"/>
      <c r="AW290" s="289"/>
      <c r="AX290" s="289"/>
      <c r="AY290" s="289"/>
      <c r="AZ290" s="289"/>
      <c r="BA290" s="289"/>
      <c r="BB290" s="289"/>
      <c r="BC290" s="289"/>
      <c r="BD290" s="289"/>
      <c r="BE290" s="289"/>
      <c r="BF290" s="289"/>
      <c r="BG290" s="289"/>
      <c r="BH290" s="289"/>
      <c r="BI290" s="289"/>
      <c r="BJ290" s="289"/>
      <c r="BK290" s="289"/>
      <c r="BL290" s="289"/>
      <c r="BM290" s="289"/>
      <c r="BN290" s="289"/>
      <c r="BO290" s="289"/>
      <c r="BP290" s="289"/>
      <c r="BQ290" s="289"/>
      <c r="BR290" s="289"/>
      <c r="BS290" s="289"/>
      <c r="BT290" s="289"/>
      <c r="BU290" s="289"/>
      <c r="BV290" s="289"/>
      <c r="BW290" s="289"/>
      <c r="BX290" s="289"/>
      <c r="BY290" s="289"/>
      <c r="BZ290" s="289"/>
      <c r="CA290" s="289"/>
      <c r="CB290" s="289"/>
      <c r="CC290" s="289"/>
      <c r="CD290" s="289"/>
      <c r="CE290" s="289"/>
      <c r="CF290" s="289"/>
      <c r="CG290" s="289"/>
      <c r="CH290" s="289"/>
      <c r="CI290" s="289"/>
      <c r="CJ290" s="289"/>
      <c r="CK290" s="289"/>
      <c r="CL290" s="289"/>
      <c r="CM290" s="289"/>
      <c r="CN290" s="289"/>
      <c r="CO290" s="289"/>
      <c r="CP290" s="289"/>
      <c r="CQ290" s="289"/>
      <c r="CR290" s="289"/>
      <c r="CS290" s="289"/>
      <c r="CT290" s="289"/>
      <c r="CU290" s="289"/>
      <c r="CV290" s="289"/>
      <c r="CW290" s="289"/>
      <c r="CX290" s="289"/>
      <c r="CY290" s="289"/>
      <c r="CZ290" s="289"/>
      <c r="DA290" s="289"/>
      <c r="DB290" s="289"/>
      <c r="DC290" s="289"/>
      <c r="DD290" s="289"/>
      <c r="DE290" s="289"/>
      <c r="DF290" s="289"/>
      <c r="DG290" s="289"/>
      <c r="DH290" s="289"/>
      <c r="DI290" s="289"/>
      <c r="DJ290" s="289"/>
      <c r="DK290" s="289"/>
      <c r="DL290" s="289"/>
      <c r="DM290" s="289"/>
      <c r="DN290" s="289"/>
      <c r="DO290" s="289"/>
      <c r="DP290" s="289"/>
      <c r="DQ290" s="289"/>
      <c r="DR290" s="289"/>
      <c r="DS290" s="289"/>
      <c r="DT290" s="289"/>
      <c r="DU290" s="289"/>
      <c r="DV290" s="289"/>
      <c r="DW290" s="289"/>
      <c r="DX290" s="289"/>
      <c r="DY290" s="289"/>
      <c r="DZ290" s="289"/>
      <c r="EA290" s="289"/>
      <c r="EB290" s="289"/>
      <c r="EC290" s="289"/>
      <c r="ED290" s="289"/>
      <c r="EE290" s="289"/>
      <c r="EF290" s="289"/>
      <c r="EG290" s="289"/>
      <c r="EH290" s="289"/>
      <c r="EI290" s="289"/>
    </row>
    <row r="291" spans="1:139" x14ac:dyDescent="0.3">
      <c r="A291" s="289"/>
      <c r="B291" s="289"/>
      <c r="C291" s="468"/>
      <c r="D291" s="468"/>
      <c r="E291" s="468"/>
      <c r="F291" s="468"/>
      <c r="G291" s="468"/>
      <c r="H291" s="468"/>
      <c r="I291" s="468"/>
      <c r="J291" s="468"/>
      <c r="K291" s="468"/>
      <c r="L291" s="468"/>
      <c r="M291" s="468"/>
      <c r="N291" s="468"/>
      <c r="O291" s="468"/>
      <c r="P291" s="468"/>
      <c r="Q291" s="289"/>
      <c r="R291" s="289"/>
      <c r="S291" s="289"/>
      <c r="T291" s="289"/>
      <c r="U291" s="289"/>
      <c r="V291" s="289"/>
      <c r="W291" s="289"/>
      <c r="X291" s="289"/>
      <c r="Y291" s="289"/>
      <c r="Z291" s="289"/>
      <c r="AA291" s="289"/>
      <c r="AB291" s="289"/>
      <c r="AC291" s="289"/>
      <c r="AD291" s="289"/>
      <c r="AE291" s="289"/>
      <c r="AF291" s="289"/>
      <c r="AG291" s="289"/>
      <c r="AH291" s="289"/>
      <c r="AI291" s="289"/>
      <c r="AJ291" s="289"/>
      <c r="AK291" s="289"/>
      <c r="AL291" s="289"/>
      <c r="AM291" s="289"/>
      <c r="AN291" s="289"/>
      <c r="AO291" s="289"/>
      <c r="AP291" s="289"/>
      <c r="AQ291" s="289"/>
      <c r="AR291" s="289"/>
      <c r="AS291" s="289"/>
      <c r="AT291" s="289"/>
      <c r="AU291" s="289"/>
      <c r="AV291" s="289"/>
      <c r="AW291" s="289"/>
      <c r="AX291" s="289"/>
      <c r="AY291" s="289"/>
      <c r="AZ291" s="289"/>
      <c r="BA291" s="289"/>
      <c r="BB291" s="289"/>
      <c r="BC291" s="289"/>
      <c r="BD291" s="289"/>
      <c r="BE291" s="289"/>
      <c r="BF291" s="289"/>
      <c r="BG291" s="289"/>
      <c r="BH291" s="289"/>
      <c r="BI291" s="289"/>
      <c r="BJ291" s="289"/>
      <c r="BK291" s="289"/>
      <c r="BL291" s="289"/>
      <c r="BM291" s="289"/>
      <c r="BN291" s="289"/>
      <c r="BO291" s="289"/>
      <c r="BP291" s="289"/>
      <c r="BQ291" s="289"/>
      <c r="BR291" s="289"/>
      <c r="BS291" s="289"/>
      <c r="BT291" s="289"/>
      <c r="BU291" s="289"/>
      <c r="BV291" s="289"/>
      <c r="BW291" s="289"/>
      <c r="BX291" s="289"/>
      <c r="BY291" s="289"/>
      <c r="BZ291" s="289"/>
      <c r="CA291" s="289"/>
      <c r="CB291" s="289"/>
      <c r="CC291" s="289"/>
      <c r="CD291" s="289"/>
      <c r="CE291" s="289"/>
      <c r="CF291" s="289"/>
      <c r="CG291" s="289"/>
      <c r="CH291" s="289"/>
      <c r="CI291" s="289"/>
      <c r="CJ291" s="289"/>
      <c r="CK291" s="289"/>
      <c r="CL291" s="289"/>
      <c r="CM291" s="289"/>
      <c r="CN291" s="289"/>
      <c r="CO291" s="289"/>
      <c r="CP291" s="289"/>
      <c r="CQ291" s="289"/>
      <c r="CR291" s="289"/>
      <c r="CS291" s="289"/>
      <c r="CT291" s="289"/>
      <c r="CU291" s="289"/>
      <c r="CV291" s="289"/>
      <c r="CW291" s="289"/>
      <c r="CX291" s="289"/>
      <c r="CY291" s="289"/>
      <c r="CZ291" s="289"/>
      <c r="DA291" s="289"/>
      <c r="DB291" s="289"/>
      <c r="DC291" s="289"/>
      <c r="DD291" s="289"/>
      <c r="DE291" s="289"/>
      <c r="DF291" s="289"/>
      <c r="DG291" s="289"/>
      <c r="DH291" s="289"/>
      <c r="DI291" s="289"/>
      <c r="DJ291" s="289"/>
      <c r="DK291" s="289"/>
      <c r="DL291" s="289"/>
      <c r="DM291" s="289"/>
      <c r="DN291" s="289"/>
      <c r="DO291" s="289"/>
      <c r="DP291" s="289"/>
      <c r="DQ291" s="289"/>
      <c r="DR291" s="289"/>
      <c r="DS291" s="289"/>
      <c r="DT291" s="289"/>
      <c r="DU291" s="289"/>
      <c r="DV291" s="289"/>
      <c r="DW291" s="289"/>
      <c r="DX291" s="289"/>
      <c r="DY291" s="289"/>
      <c r="DZ291" s="289"/>
      <c r="EA291" s="289"/>
      <c r="EB291" s="289"/>
      <c r="EC291" s="289"/>
      <c r="ED291" s="289"/>
      <c r="EE291" s="289"/>
      <c r="EF291" s="289"/>
      <c r="EG291" s="289"/>
      <c r="EH291" s="289"/>
      <c r="EI291" s="289"/>
    </row>
    <row r="292" spans="1:139" x14ac:dyDescent="0.3">
      <c r="A292" s="289"/>
      <c r="B292" s="289"/>
      <c r="C292" s="468"/>
      <c r="D292" s="468"/>
      <c r="E292" s="468"/>
      <c r="F292" s="468"/>
      <c r="G292" s="468"/>
      <c r="H292" s="468"/>
      <c r="I292" s="468"/>
      <c r="J292" s="468"/>
      <c r="K292" s="468"/>
      <c r="L292" s="468"/>
      <c r="M292" s="468"/>
      <c r="N292" s="468"/>
      <c r="O292" s="468"/>
      <c r="P292" s="468"/>
      <c r="Q292" s="289"/>
      <c r="R292" s="289"/>
      <c r="S292" s="289"/>
      <c r="T292" s="289"/>
      <c r="U292" s="289"/>
      <c r="V292" s="289"/>
      <c r="W292" s="289"/>
      <c r="X292" s="289"/>
      <c r="Y292" s="289"/>
      <c r="Z292" s="289"/>
      <c r="AA292" s="289"/>
      <c r="AB292" s="289"/>
      <c r="AC292" s="289"/>
      <c r="AD292" s="289"/>
      <c r="AE292" s="289"/>
      <c r="AF292" s="289"/>
      <c r="AG292" s="289"/>
      <c r="AH292" s="289"/>
      <c r="AI292" s="289"/>
      <c r="AJ292" s="289"/>
      <c r="AK292" s="289"/>
      <c r="AL292" s="289"/>
      <c r="AM292" s="289"/>
      <c r="AN292" s="289"/>
      <c r="AO292" s="289"/>
      <c r="AP292" s="289"/>
      <c r="AQ292" s="289"/>
      <c r="AR292" s="289"/>
      <c r="AS292" s="289"/>
      <c r="AT292" s="289"/>
      <c r="AU292" s="289"/>
      <c r="AV292" s="289"/>
      <c r="AW292" s="289"/>
      <c r="AX292" s="289"/>
      <c r="AY292" s="289"/>
      <c r="AZ292" s="289"/>
      <c r="BA292" s="289"/>
      <c r="BB292" s="289"/>
      <c r="BC292" s="289"/>
      <c r="BD292" s="289"/>
      <c r="BE292" s="289"/>
      <c r="BF292" s="289"/>
      <c r="BG292" s="289"/>
      <c r="BH292" s="289"/>
      <c r="BI292" s="289"/>
      <c r="BJ292" s="289"/>
      <c r="BK292" s="289"/>
      <c r="BL292" s="289"/>
      <c r="BM292" s="289"/>
      <c r="BN292" s="289"/>
      <c r="BO292" s="289"/>
      <c r="BP292" s="289"/>
      <c r="BQ292" s="289"/>
      <c r="BR292" s="289"/>
      <c r="BS292" s="289"/>
      <c r="BT292" s="289"/>
      <c r="BU292" s="289"/>
      <c r="BV292" s="289"/>
      <c r="BW292" s="289"/>
      <c r="BX292" s="289"/>
      <c r="BY292" s="289"/>
      <c r="BZ292" s="289"/>
      <c r="CA292" s="289"/>
      <c r="CB292" s="289"/>
      <c r="CC292" s="289"/>
      <c r="CD292" s="289"/>
      <c r="CE292" s="289"/>
      <c r="CF292" s="289"/>
      <c r="CG292" s="289"/>
      <c r="CH292" s="289"/>
      <c r="CI292" s="289"/>
      <c r="CJ292" s="289"/>
      <c r="CK292" s="289"/>
      <c r="CL292" s="289"/>
      <c r="CM292" s="289"/>
      <c r="CN292" s="289"/>
      <c r="CO292" s="289"/>
      <c r="CP292" s="289"/>
      <c r="CQ292" s="289"/>
      <c r="CR292" s="289"/>
      <c r="CS292" s="289"/>
      <c r="CT292" s="289"/>
      <c r="CU292" s="289"/>
      <c r="CV292" s="289"/>
      <c r="CW292" s="289"/>
      <c r="CX292" s="289"/>
      <c r="CY292" s="289"/>
      <c r="CZ292" s="289"/>
      <c r="DA292" s="289"/>
      <c r="DB292" s="289"/>
      <c r="DC292" s="289"/>
      <c r="DD292" s="289"/>
      <c r="DE292" s="289"/>
      <c r="DF292" s="289"/>
      <c r="DG292" s="289"/>
      <c r="DH292" s="289"/>
      <c r="DI292" s="289"/>
      <c r="DJ292" s="289"/>
      <c r="DK292" s="289"/>
      <c r="DL292" s="289"/>
      <c r="DM292" s="289"/>
      <c r="DN292" s="289"/>
      <c r="DO292" s="289"/>
      <c r="DP292" s="289"/>
      <c r="DQ292" s="289"/>
      <c r="DR292" s="289"/>
      <c r="DS292" s="289"/>
      <c r="DT292" s="289"/>
      <c r="DU292" s="289"/>
      <c r="DV292" s="289"/>
      <c r="DW292" s="289"/>
      <c r="DX292" s="289"/>
      <c r="DY292" s="289"/>
      <c r="DZ292" s="289"/>
      <c r="EA292" s="289"/>
      <c r="EB292" s="289"/>
      <c r="EC292" s="289"/>
      <c r="ED292" s="289"/>
      <c r="EE292" s="289"/>
      <c r="EF292" s="289"/>
      <c r="EG292" s="289"/>
      <c r="EH292" s="289"/>
      <c r="EI292" s="289"/>
    </row>
    <row r="293" spans="1:139" x14ac:dyDescent="0.3">
      <c r="A293" s="289"/>
      <c r="B293" s="289"/>
      <c r="C293" s="468"/>
      <c r="D293" s="468"/>
      <c r="E293" s="468"/>
      <c r="F293" s="468"/>
      <c r="G293" s="468"/>
      <c r="H293" s="468"/>
      <c r="I293" s="468"/>
      <c r="J293" s="468"/>
      <c r="K293" s="468"/>
      <c r="L293" s="468"/>
      <c r="M293" s="468"/>
      <c r="N293" s="468"/>
      <c r="O293" s="468"/>
      <c r="P293" s="468"/>
      <c r="Q293" s="289"/>
      <c r="R293" s="289"/>
      <c r="S293" s="289"/>
      <c r="T293" s="289"/>
      <c r="U293" s="289"/>
      <c r="V293" s="289"/>
      <c r="W293" s="289"/>
      <c r="X293" s="289"/>
      <c r="Y293" s="289"/>
      <c r="Z293" s="289"/>
      <c r="AA293" s="289"/>
      <c r="AB293" s="289"/>
      <c r="AC293" s="289"/>
      <c r="AD293" s="289"/>
      <c r="AE293" s="289"/>
      <c r="AF293" s="289"/>
      <c r="AG293" s="289"/>
      <c r="AH293" s="289"/>
      <c r="AI293" s="289"/>
      <c r="AJ293" s="289"/>
      <c r="AK293" s="289"/>
      <c r="AL293" s="289"/>
      <c r="AM293" s="289"/>
      <c r="AN293" s="289"/>
      <c r="AO293" s="289"/>
      <c r="AP293" s="289"/>
      <c r="AQ293" s="289"/>
      <c r="AR293" s="289"/>
      <c r="AS293" s="289"/>
      <c r="AT293" s="289"/>
      <c r="AU293" s="289"/>
      <c r="AV293" s="289"/>
      <c r="AW293" s="289"/>
      <c r="AX293" s="289"/>
      <c r="AY293" s="289"/>
      <c r="AZ293" s="289"/>
      <c r="BA293" s="289"/>
      <c r="BB293" s="289"/>
      <c r="BC293" s="289"/>
      <c r="BD293" s="289"/>
      <c r="BE293" s="289"/>
      <c r="BF293" s="289"/>
      <c r="BG293" s="289"/>
      <c r="BH293" s="289"/>
      <c r="BI293" s="289"/>
      <c r="BJ293" s="289"/>
      <c r="BK293" s="289"/>
      <c r="BL293" s="289"/>
      <c r="BM293" s="289"/>
      <c r="BN293" s="289"/>
      <c r="BO293" s="289"/>
      <c r="BP293" s="289"/>
      <c r="BQ293" s="289"/>
      <c r="BR293" s="289"/>
      <c r="BS293" s="289"/>
      <c r="BT293" s="289"/>
      <c r="BU293" s="289"/>
      <c r="BV293" s="289"/>
      <c r="BW293" s="289"/>
      <c r="BX293" s="289"/>
      <c r="BY293" s="289"/>
      <c r="BZ293" s="289"/>
      <c r="CA293" s="289"/>
      <c r="CB293" s="289"/>
      <c r="CC293" s="289"/>
      <c r="CD293" s="289"/>
      <c r="CE293" s="289"/>
      <c r="CF293" s="289"/>
      <c r="CG293" s="289"/>
      <c r="CH293" s="289"/>
      <c r="CI293" s="289"/>
      <c r="CJ293" s="289"/>
      <c r="CK293" s="289"/>
      <c r="CL293" s="289"/>
      <c r="CM293" s="289"/>
      <c r="CN293" s="289"/>
      <c r="CO293" s="289"/>
      <c r="CP293" s="289"/>
      <c r="CQ293" s="289"/>
      <c r="CR293" s="289"/>
      <c r="CS293" s="289"/>
      <c r="CT293" s="289"/>
      <c r="CU293" s="289"/>
      <c r="CV293" s="289"/>
      <c r="CW293" s="289"/>
      <c r="CX293" s="289"/>
      <c r="CY293" s="289"/>
      <c r="CZ293" s="289"/>
      <c r="DA293" s="289"/>
      <c r="DB293" s="289"/>
      <c r="DC293" s="289"/>
      <c r="DD293" s="289"/>
      <c r="DE293" s="289"/>
      <c r="DF293" s="289"/>
      <c r="DG293" s="289"/>
      <c r="DH293" s="289"/>
      <c r="DI293" s="289"/>
      <c r="DJ293" s="289"/>
      <c r="DK293" s="289"/>
      <c r="DL293" s="289"/>
      <c r="DM293" s="289"/>
      <c r="DN293" s="289"/>
      <c r="DO293" s="289"/>
      <c r="DP293" s="289"/>
      <c r="DQ293" s="289"/>
      <c r="DR293" s="289"/>
      <c r="DS293" s="289"/>
      <c r="DT293" s="289"/>
      <c r="DU293" s="289"/>
      <c r="DV293" s="289"/>
      <c r="DW293" s="289"/>
      <c r="DX293" s="289"/>
      <c r="DY293" s="289"/>
      <c r="DZ293" s="289"/>
      <c r="EA293" s="289"/>
      <c r="EB293" s="289"/>
      <c r="EC293" s="289"/>
      <c r="ED293" s="289"/>
      <c r="EE293" s="289"/>
      <c r="EF293" s="289"/>
      <c r="EG293" s="289"/>
      <c r="EH293" s="289"/>
      <c r="EI293" s="289"/>
    </row>
    <row r="294" spans="1:139" x14ac:dyDescent="0.3">
      <c r="A294" s="289"/>
      <c r="B294" s="289"/>
      <c r="C294" s="468"/>
      <c r="D294" s="468"/>
      <c r="E294" s="468"/>
      <c r="F294" s="468"/>
      <c r="G294" s="468"/>
      <c r="H294" s="468"/>
      <c r="I294" s="468"/>
      <c r="J294" s="468"/>
      <c r="K294" s="468"/>
      <c r="L294" s="468"/>
      <c r="M294" s="468"/>
      <c r="N294" s="468"/>
      <c r="O294" s="468"/>
      <c r="P294" s="468"/>
      <c r="Q294" s="289"/>
      <c r="R294" s="289"/>
      <c r="S294" s="289"/>
      <c r="T294" s="289"/>
      <c r="U294" s="289"/>
      <c r="V294" s="289"/>
      <c r="W294" s="289"/>
      <c r="X294" s="289"/>
      <c r="Y294" s="289"/>
      <c r="Z294" s="289"/>
      <c r="AA294" s="289"/>
      <c r="AB294" s="289"/>
      <c r="AC294" s="289"/>
      <c r="AD294" s="289"/>
      <c r="AE294" s="289"/>
      <c r="AF294" s="289"/>
      <c r="AG294" s="289"/>
      <c r="AH294" s="289"/>
      <c r="AI294" s="289"/>
      <c r="AJ294" s="289"/>
      <c r="AK294" s="289"/>
      <c r="AL294" s="289"/>
      <c r="AM294" s="289"/>
      <c r="AN294" s="289"/>
      <c r="AO294" s="289"/>
      <c r="AP294" s="289"/>
      <c r="AQ294" s="289"/>
      <c r="AR294" s="289"/>
      <c r="AS294" s="289"/>
      <c r="AT294" s="289"/>
      <c r="AU294" s="289"/>
      <c r="AV294" s="289"/>
      <c r="AW294" s="289"/>
      <c r="AX294" s="289"/>
      <c r="AY294" s="289"/>
      <c r="AZ294" s="289"/>
      <c r="BA294" s="289"/>
      <c r="BB294" s="289"/>
      <c r="BC294" s="289"/>
      <c r="BD294" s="289"/>
      <c r="BE294" s="289"/>
      <c r="BF294" s="289"/>
      <c r="BG294" s="289"/>
      <c r="BH294" s="289"/>
      <c r="BI294" s="289"/>
      <c r="BJ294" s="289"/>
      <c r="BK294" s="289"/>
      <c r="BL294" s="289"/>
      <c r="BM294" s="289"/>
      <c r="BN294" s="289"/>
      <c r="BO294" s="289"/>
      <c r="BP294" s="289"/>
      <c r="BQ294" s="289"/>
      <c r="BR294" s="289"/>
      <c r="BS294" s="289"/>
      <c r="BT294" s="289"/>
      <c r="BU294" s="289"/>
      <c r="BV294" s="289"/>
      <c r="BW294" s="289"/>
      <c r="BX294" s="289"/>
      <c r="BY294" s="289"/>
      <c r="BZ294" s="289"/>
      <c r="CA294" s="289"/>
      <c r="CB294" s="289"/>
      <c r="CC294" s="289"/>
      <c r="CD294" s="289"/>
      <c r="CE294" s="289"/>
      <c r="CF294" s="289"/>
      <c r="CG294" s="289"/>
      <c r="CH294" s="289"/>
      <c r="CI294" s="289"/>
      <c r="CJ294" s="289"/>
      <c r="CK294" s="289"/>
      <c r="CL294" s="289"/>
      <c r="CM294" s="289"/>
      <c r="CN294" s="289"/>
      <c r="CO294" s="289"/>
      <c r="CP294" s="289"/>
      <c r="CQ294" s="289"/>
      <c r="CR294" s="289"/>
      <c r="CS294" s="289"/>
      <c r="CT294" s="289"/>
      <c r="CU294" s="289"/>
      <c r="CV294" s="289"/>
      <c r="CW294" s="289"/>
      <c r="CX294" s="289"/>
      <c r="CY294" s="289"/>
      <c r="CZ294" s="289"/>
      <c r="DA294" s="289"/>
      <c r="DB294" s="289"/>
      <c r="DC294" s="289"/>
      <c r="DD294" s="289"/>
      <c r="DE294" s="289"/>
      <c r="DF294" s="289"/>
      <c r="DG294" s="289"/>
      <c r="DH294" s="289"/>
      <c r="DI294" s="289"/>
      <c r="DJ294" s="289"/>
      <c r="DK294" s="289"/>
      <c r="DL294" s="289"/>
      <c r="DM294" s="289"/>
      <c r="DN294" s="289"/>
      <c r="DO294" s="289"/>
      <c r="DP294" s="289"/>
      <c r="DQ294" s="289"/>
      <c r="DR294" s="289"/>
      <c r="DS294" s="289"/>
      <c r="DT294" s="289"/>
      <c r="DU294" s="289"/>
      <c r="DV294" s="289"/>
      <c r="DW294" s="289"/>
      <c r="DX294" s="289"/>
      <c r="DY294" s="289"/>
      <c r="DZ294" s="289"/>
      <c r="EA294" s="289"/>
      <c r="EB294" s="289"/>
      <c r="EC294" s="289"/>
      <c r="ED294" s="289"/>
      <c r="EE294" s="289"/>
      <c r="EF294" s="289"/>
      <c r="EG294" s="289"/>
      <c r="EH294" s="289"/>
      <c r="EI294" s="289"/>
    </row>
    <row r="295" spans="1:139" x14ac:dyDescent="0.3">
      <c r="A295" s="289"/>
      <c r="B295" s="289"/>
      <c r="C295" s="468"/>
      <c r="D295" s="468"/>
      <c r="E295" s="468"/>
      <c r="F295" s="468"/>
      <c r="G295" s="468"/>
      <c r="H295" s="468"/>
      <c r="I295" s="468"/>
      <c r="J295" s="468"/>
      <c r="K295" s="468"/>
      <c r="L295" s="468"/>
      <c r="M295" s="468"/>
      <c r="N295" s="468"/>
      <c r="O295" s="468"/>
      <c r="P295" s="468"/>
      <c r="Q295" s="289"/>
      <c r="R295" s="289"/>
      <c r="S295" s="289"/>
      <c r="T295" s="289"/>
      <c r="U295" s="289"/>
      <c r="V295" s="289"/>
      <c r="W295" s="289"/>
      <c r="X295" s="289"/>
      <c r="Y295" s="289"/>
      <c r="Z295" s="289"/>
      <c r="AA295" s="289"/>
      <c r="AB295" s="289"/>
      <c r="AC295" s="289"/>
      <c r="AD295" s="289"/>
      <c r="AE295" s="289"/>
      <c r="AF295" s="289"/>
      <c r="AG295" s="289"/>
      <c r="AH295" s="289"/>
      <c r="AI295" s="289"/>
      <c r="AJ295" s="289"/>
      <c r="AK295" s="289"/>
      <c r="AL295" s="289"/>
      <c r="AM295" s="289"/>
      <c r="AN295" s="289"/>
      <c r="AO295" s="289"/>
      <c r="AP295" s="289"/>
      <c r="AQ295" s="289"/>
      <c r="AR295" s="289"/>
      <c r="AS295" s="289"/>
      <c r="AT295" s="289"/>
      <c r="AU295" s="289"/>
      <c r="AV295" s="289"/>
      <c r="AW295" s="289"/>
      <c r="AX295" s="289"/>
      <c r="AY295" s="289"/>
      <c r="AZ295" s="289"/>
      <c r="BA295" s="289"/>
      <c r="BB295" s="289"/>
      <c r="BC295" s="289"/>
      <c r="BD295" s="289"/>
      <c r="BE295" s="289"/>
      <c r="BF295" s="289"/>
      <c r="BG295" s="289"/>
      <c r="BH295" s="289"/>
      <c r="BI295" s="289"/>
      <c r="BJ295" s="289"/>
      <c r="BK295" s="289"/>
      <c r="BL295" s="289"/>
      <c r="BM295" s="289"/>
      <c r="BN295" s="289"/>
      <c r="BO295" s="289"/>
      <c r="BP295" s="289"/>
      <c r="BQ295" s="289"/>
      <c r="BR295" s="289"/>
      <c r="BS295" s="289"/>
      <c r="BT295" s="289"/>
      <c r="BU295" s="289"/>
      <c r="BV295" s="289"/>
      <c r="BW295" s="289"/>
      <c r="BX295" s="289"/>
      <c r="BY295" s="289"/>
      <c r="BZ295" s="289"/>
      <c r="CA295" s="289"/>
      <c r="CB295" s="289"/>
      <c r="CC295" s="289"/>
      <c r="CD295" s="289"/>
      <c r="CE295" s="289"/>
      <c r="CF295" s="289"/>
      <c r="CG295" s="289"/>
      <c r="CH295" s="289"/>
      <c r="CI295" s="289"/>
      <c r="CJ295" s="289"/>
      <c r="CK295" s="289"/>
      <c r="CL295" s="289"/>
      <c r="CM295" s="289"/>
      <c r="CN295" s="289"/>
      <c r="CO295" s="289"/>
      <c r="CP295" s="289"/>
      <c r="CQ295" s="289"/>
      <c r="CR295" s="289"/>
      <c r="CS295" s="289"/>
      <c r="CT295" s="289"/>
      <c r="CU295" s="289"/>
      <c r="CV295" s="289"/>
      <c r="CW295" s="289"/>
      <c r="CX295" s="289"/>
      <c r="CY295" s="289"/>
      <c r="CZ295" s="289"/>
      <c r="DA295" s="289"/>
      <c r="DB295" s="289"/>
      <c r="DC295" s="289"/>
      <c r="DD295" s="289"/>
      <c r="DE295" s="289"/>
      <c r="DF295" s="289"/>
      <c r="DG295" s="289"/>
      <c r="DH295" s="289"/>
      <c r="DI295" s="289"/>
      <c r="DJ295" s="289"/>
      <c r="DK295" s="289"/>
      <c r="DL295" s="289"/>
      <c r="DM295" s="289"/>
      <c r="DN295" s="289"/>
      <c r="DO295" s="289"/>
      <c r="DP295" s="289"/>
      <c r="DQ295" s="289"/>
      <c r="DR295" s="289"/>
      <c r="DS295" s="289"/>
      <c r="DT295" s="289"/>
      <c r="DU295" s="289"/>
      <c r="DV295" s="289"/>
      <c r="DW295" s="289"/>
      <c r="DX295" s="289"/>
      <c r="DY295" s="289"/>
      <c r="DZ295" s="289"/>
      <c r="EA295" s="289"/>
      <c r="EB295" s="289"/>
      <c r="EC295" s="289"/>
      <c r="ED295" s="289"/>
      <c r="EE295" s="289"/>
      <c r="EF295" s="289"/>
      <c r="EG295" s="289"/>
      <c r="EH295" s="289"/>
      <c r="EI295" s="289"/>
    </row>
    <row r="296" spans="1:139" x14ac:dyDescent="0.3">
      <c r="A296" s="289"/>
      <c r="B296" s="289"/>
      <c r="C296" s="468"/>
      <c r="D296" s="468"/>
      <c r="E296" s="468"/>
      <c r="F296" s="468"/>
      <c r="G296" s="468"/>
      <c r="H296" s="468"/>
      <c r="I296" s="468"/>
      <c r="J296" s="468"/>
      <c r="K296" s="468"/>
      <c r="L296" s="468"/>
      <c r="M296" s="468"/>
      <c r="N296" s="468"/>
      <c r="O296" s="468"/>
      <c r="P296" s="468"/>
      <c r="Q296" s="289"/>
      <c r="R296" s="289"/>
      <c r="S296" s="289"/>
      <c r="T296" s="289"/>
      <c r="U296" s="289"/>
      <c r="V296" s="289"/>
      <c r="W296" s="289"/>
      <c r="X296" s="289"/>
      <c r="Y296" s="289"/>
      <c r="Z296" s="289"/>
      <c r="AA296" s="289"/>
      <c r="AB296" s="289"/>
      <c r="AC296" s="289"/>
      <c r="AD296" s="289"/>
      <c r="AE296" s="289"/>
      <c r="AF296" s="289"/>
      <c r="AG296" s="289"/>
      <c r="AH296" s="289"/>
      <c r="AI296" s="289"/>
      <c r="AJ296" s="289"/>
      <c r="AK296" s="289"/>
      <c r="AL296" s="289"/>
      <c r="AM296" s="289"/>
      <c r="AN296" s="289"/>
      <c r="AO296" s="289"/>
      <c r="AP296" s="289"/>
      <c r="AQ296" s="289"/>
      <c r="AR296" s="289"/>
      <c r="AS296" s="289"/>
      <c r="AT296" s="289"/>
      <c r="AU296" s="289"/>
      <c r="AV296" s="289"/>
      <c r="AW296" s="289"/>
      <c r="AX296" s="289"/>
      <c r="AY296" s="289"/>
      <c r="AZ296" s="289"/>
      <c r="BA296" s="289"/>
      <c r="BB296" s="289"/>
      <c r="BC296" s="289"/>
      <c r="BD296" s="289"/>
      <c r="BE296" s="289"/>
      <c r="BF296" s="289"/>
      <c r="BG296" s="289"/>
      <c r="BH296" s="289"/>
      <c r="BI296" s="289"/>
      <c r="BJ296" s="289"/>
      <c r="BK296" s="289"/>
      <c r="BL296" s="289"/>
      <c r="BM296" s="289"/>
      <c r="BN296" s="289"/>
      <c r="BO296" s="289"/>
      <c r="BP296" s="289"/>
      <c r="BQ296" s="289"/>
      <c r="BR296" s="289"/>
      <c r="BS296" s="289"/>
      <c r="BT296" s="289"/>
      <c r="BU296" s="289"/>
      <c r="BV296" s="289"/>
      <c r="BW296" s="289"/>
      <c r="BX296" s="289"/>
      <c r="BY296" s="289"/>
      <c r="BZ296" s="289"/>
      <c r="CA296" s="289"/>
      <c r="CB296" s="289"/>
      <c r="CC296" s="289"/>
      <c r="CD296" s="289"/>
      <c r="CE296" s="289"/>
      <c r="CF296" s="289"/>
      <c r="CG296" s="289"/>
      <c r="CH296" s="289"/>
      <c r="CI296" s="289"/>
      <c r="CJ296" s="289"/>
      <c r="CK296" s="289"/>
      <c r="CL296" s="289"/>
      <c r="CM296" s="289"/>
      <c r="CN296" s="289"/>
      <c r="CO296" s="289"/>
      <c r="CP296" s="289"/>
      <c r="CQ296" s="289"/>
      <c r="CR296" s="289"/>
      <c r="CS296" s="289"/>
      <c r="CT296" s="289"/>
      <c r="CU296" s="289"/>
      <c r="CV296" s="289"/>
      <c r="CW296" s="289"/>
      <c r="CX296" s="289"/>
      <c r="CY296" s="289"/>
      <c r="CZ296" s="289"/>
      <c r="DA296" s="289"/>
      <c r="DB296" s="289"/>
      <c r="DC296" s="289"/>
      <c r="DD296" s="289"/>
      <c r="DE296" s="289"/>
      <c r="DF296" s="289"/>
      <c r="DG296" s="289"/>
      <c r="DH296" s="289"/>
      <c r="DI296" s="289"/>
      <c r="DJ296" s="289"/>
      <c r="DK296" s="289"/>
      <c r="DL296" s="289"/>
      <c r="DM296" s="289"/>
      <c r="DN296" s="289"/>
      <c r="DO296" s="289"/>
      <c r="DP296" s="289"/>
      <c r="DQ296" s="289"/>
      <c r="DR296" s="289"/>
      <c r="DS296" s="289"/>
      <c r="DT296" s="289"/>
      <c r="DU296" s="289"/>
      <c r="DV296" s="289"/>
      <c r="DW296" s="289"/>
      <c r="DX296" s="289"/>
      <c r="DY296" s="289"/>
      <c r="DZ296" s="289"/>
      <c r="EA296" s="289"/>
      <c r="EB296" s="289"/>
      <c r="EC296" s="289"/>
      <c r="ED296" s="289"/>
      <c r="EE296" s="289"/>
      <c r="EF296" s="289"/>
      <c r="EG296" s="289"/>
      <c r="EH296" s="289"/>
      <c r="EI296" s="289"/>
    </row>
    <row r="297" spans="1:139" x14ac:dyDescent="0.3">
      <c r="A297" s="289"/>
      <c r="B297" s="289"/>
      <c r="C297" s="468"/>
      <c r="D297" s="468"/>
      <c r="E297" s="468"/>
      <c r="F297" s="468"/>
      <c r="G297" s="468"/>
      <c r="H297" s="468"/>
      <c r="I297" s="468"/>
      <c r="J297" s="468"/>
      <c r="K297" s="468"/>
      <c r="L297" s="468"/>
      <c r="M297" s="468"/>
      <c r="N297" s="468"/>
      <c r="O297" s="468"/>
      <c r="P297" s="468"/>
      <c r="Q297" s="289"/>
      <c r="R297" s="289"/>
      <c r="S297" s="289"/>
      <c r="T297" s="289"/>
      <c r="U297" s="289"/>
      <c r="V297" s="289"/>
      <c r="W297" s="289"/>
      <c r="X297" s="289"/>
      <c r="Y297" s="289"/>
      <c r="Z297" s="289"/>
      <c r="AA297" s="289"/>
      <c r="AB297" s="289"/>
      <c r="AC297" s="289"/>
      <c r="AD297" s="289"/>
      <c r="AE297" s="289"/>
      <c r="AF297" s="289"/>
      <c r="AG297" s="289"/>
      <c r="AH297" s="289"/>
      <c r="AI297" s="289"/>
      <c r="AJ297" s="289"/>
      <c r="AK297" s="289"/>
      <c r="AL297" s="289"/>
      <c r="AM297" s="289"/>
      <c r="AN297" s="289"/>
      <c r="AO297" s="289"/>
      <c r="AP297" s="289"/>
      <c r="AQ297" s="289"/>
      <c r="AR297" s="289"/>
      <c r="AS297" s="289"/>
      <c r="AT297" s="289"/>
      <c r="AU297" s="289"/>
      <c r="AV297" s="289"/>
      <c r="AW297" s="289"/>
      <c r="AX297" s="289"/>
      <c r="AY297" s="289"/>
      <c r="AZ297" s="289"/>
      <c r="BA297" s="289"/>
      <c r="BB297" s="289"/>
      <c r="BC297" s="289"/>
      <c r="BD297" s="289"/>
      <c r="BE297" s="289"/>
      <c r="BF297" s="289"/>
      <c r="BG297" s="289"/>
      <c r="BH297" s="289"/>
      <c r="BI297" s="289"/>
      <c r="BJ297" s="289"/>
      <c r="BK297" s="289"/>
      <c r="BL297" s="289"/>
      <c r="BM297" s="289"/>
      <c r="BN297" s="289"/>
      <c r="BO297" s="289"/>
      <c r="BP297" s="289"/>
      <c r="BQ297" s="289"/>
      <c r="BR297" s="289"/>
      <c r="BS297" s="289"/>
      <c r="BT297" s="289"/>
      <c r="BU297" s="289"/>
      <c r="BV297" s="289"/>
      <c r="BW297" s="289"/>
      <c r="BX297" s="289"/>
      <c r="BY297" s="289"/>
      <c r="BZ297" s="289"/>
      <c r="CA297" s="289"/>
      <c r="CB297" s="289"/>
      <c r="CC297" s="289"/>
      <c r="CD297" s="289"/>
      <c r="CE297" s="289"/>
      <c r="CF297" s="289"/>
      <c r="CG297" s="289"/>
      <c r="CH297" s="289"/>
      <c r="CI297" s="289"/>
      <c r="CJ297" s="289"/>
      <c r="CK297" s="289"/>
      <c r="CL297" s="289"/>
      <c r="CM297" s="289"/>
      <c r="CN297" s="289"/>
      <c r="CO297" s="289"/>
      <c r="CP297" s="289"/>
      <c r="CQ297" s="289"/>
      <c r="CR297" s="289"/>
      <c r="CS297" s="289"/>
      <c r="CT297" s="289"/>
      <c r="CU297" s="289"/>
      <c r="CV297" s="289"/>
      <c r="CW297" s="289"/>
      <c r="CX297" s="289"/>
      <c r="CY297" s="289"/>
      <c r="CZ297" s="289"/>
      <c r="DA297" s="289"/>
      <c r="DB297" s="289"/>
      <c r="DC297" s="289"/>
      <c r="DD297" s="289"/>
      <c r="DE297" s="289"/>
      <c r="DF297" s="289"/>
      <c r="DG297" s="289"/>
      <c r="DH297" s="289"/>
      <c r="DI297" s="289"/>
      <c r="DJ297" s="289"/>
      <c r="DK297" s="289"/>
      <c r="DL297" s="289"/>
      <c r="DM297" s="289"/>
      <c r="DN297" s="289"/>
      <c r="DO297" s="289"/>
      <c r="DP297" s="289"/>
      <c r="DQ297" s="289"/>
      <c r="DR297" s="289"/>
      <c r="DS297" s="289"/>
      <c r="DT297" s="289"/>
      <c r="DU297" s="289"/>
      <c r="DV297" s="289"/>
      <c r="DW297" s="289"/>
      <c r="DX297" s="289"/>
      <c r="DY297" s="289"/>
      <c r="DZ297" s="289"/>
      <c r="EA297" s="289"/>
      <c r="EB297" s="289"/>
      <c r="EC297" s="289"/>
      <c r="ED297" s="289"/>
      <c r="EE297" s="289"/>
      <c r="EF297" s="289"/>
      <c r="EG297" s="289"/>
      <c r="EH297" s="289"/>
      <c r="EI297" s="289"/>
    </row>
    <row r="298" spans="1:139" x14ac:dyDescent="0.3">
      <c r="A298" s="289"/>
      <c r="B298" s="289"/>
      <c r="C298" s="468"/>
      <c r="D298" s="468"/>
      <c r="E298" s="468"/>
      <c r="F298" s="468"/>
      <c r="G298" s="468"/>
      <c r="H298" s="468"/>
      <c r="I298" s="468"/>
      <c r="J298" s="468"/>
      <c r="K298" s="468"/>
      <c r="L298" s="468"/>
      <c r="M298" s="468"/>
      <c r="N298" s="468"/>
      <c r="O298" s="468"/>
      <c r="P298" s="468"/>
      <c r="Q298" s="289"/>
      <c r="R298" s="289"/>
      <c r="S298" s="289"/>
      <c r="T298" s="289"/>
      <c r="U298" s="289"/>
      <c r="V298" s="289"/>
      <c r="W298" s="289"/>
      <c r="X298" s="289"/>
      <c r="Y298" s="289"/>
      <c r="Z298" s="289"/>
      <c r="AA298" s="289"/>
      <c r="AB298" s="289"/>
      <c r="AC298" s="289"/>
      <c r="AD298" s="289"/>
      <c r="AE298" s="289"/>
      <c r="AF298" s="289"/>
      <c r="AG298" s="289"/>
      <c r="AH298" s="289"/>
      <c r="AI298" s="289"/>
      <c r="AJ298" s="289"/>
      <c r="AK298" s="289"/>
      <c r="AL298" s="289"/>
      <c r="AM298" s="289"/>
      <c r="AN298" s="289"/>
      <c r="AO298" s="289"/>
      <c r="AP298" s="289"/>
      <c r="AQ298" s="289"/>
      <c r="AR298" s="289"/>
      <c r="AS298" s="289"/>
      <c r="AT298" s="289"/>
      <c r="AU298" s="289"/>
      <c r="AV298" s="289"/>
      <c r="AW298" s="289"/>
      <c r="AX298" s="289"/>
      <c r="AY298" s="289"/>
      <c r="AZ298" s="289"/>
      <c r="BA298" s="289"/>
      <c r="BB298" s="289"/>
      <c r="BC298" s="289"/>
      <c r="BD298" s="289"/>
      <c r="BE298" s="289"/>
      <c r="BF298" s="289"/>
      <c r="BG298" s="289"/>
      <c r="BH298" s="289"/>
      <c r="BI298" s="289"/>
      <c r="BJ298" s="289"/>
      <c r="BK298" s="289"/>
      <c r="BL298" s="289"/>
      <c r="BM298" s="289"/>
      <c r="BN298" s="289"/>
      <c r="BO298" s="289"/>
      <c r="BP298" s="289"/>
      <c r="BQ298" s="289"/>
      <c r="BR298" s="289"/>
      <c r="BS298" s="289"/>
      <c r="BT298" s="289"/>
      <c r="BU298" s="289"/>
      <c r="BV298" s="289"/>
      <c r="BW298" s="289"/>
      <c r="BX298" s="289"/>
      <c r="BY298" s="289"/>
      <c r="BZ298" s="289"/>
      <c r="CA298" s="289"/>
      <c r="CB298" s="289"/>
      <c r="CC298" s="289"/>
      <c r="CD298" s="289"/>
      <c r="CE298" s="289"/>
      <c r="CF298" s="289"/>
      <c r="CG298" s="289"/>
      <c r="CH298" s="289"/>
      <c r="CI298" s="289"/>
      <c r="CJ298" s="289"/>
      <c r="CK298" s="289"/>
      <c r="CL298" s="289"/>
      <c r="CM298" s="289"/>
      <c r="CN298" s="289"/>
      <c r="CO298" s="289"/>
      <c r="CP298" s="289"/>
      <c r="CQ298" s="289"/>
      <c r="CR298" s="289"/>
      <c r="CS298" s="289"/>
      <c r="CT298" s="289"/>
      <c r="CU298" s="289"/>
      <c r="CV298" s="289"/>
      <c r="CW298" s="289"/>
      <c r="CX298" s="289"/>
      <c r="CY298" s="289"/>
      <c r="CZ298" s="289"/>
      <c r="DA298" s="289"/>
      <c r="DB298" s="289"/>
      <c r="DC298" s="289"/>
      <c r="DD298" s="289"/>
      <c r="DE298" s="289"/>
      <c r="DF298" s="289"/>
      <c r="DG298" s="289"/>
      <c r="DH298" s="289"/>
      <c r="DI298" s="289"/>
      <c r="DJ298" s="289"/>
      <c r="DK298" s="289"/>
      <c r="DL298" s="289"/>
      <c r="DM298" s="289"/>
      <c r="DN298" s="289"/>
      <c r="DO298" s="289"/>
      <c r="DP298" s="289"/>
      <c r="DQ298" s="289"/>
      <c r="DR298" s="289"/>
      <c r="DS298" s="289"/>
      <c r="DT298" s="289"/>
      <c r="DU298" s="289"/>
      <c r="DV298" s="289"/>
      <c r="DW298" s="289"/>
      <c r="DX298" s="289"/>
      <c r="DY298" s="289"/>
      <c r="DZ298" s="289"/>
      <c r="EA298" s="289"/>
      <c r="EB298" s="289"/>
      <c r="EC298" s="289"/>
      <c r="ED298" s="289"/>
      <c r="EE298" s="289"/>
      <c r="EF298" s="289"/>
      <c r="EG298" s="289"/>
      <c r="EH298" s="289"/>
      <c r="EI298" s="289"/>
    </row>
    <row r="299" spans="1:139" x14ac:dyDescent="0.3">
      <c r="A299" s="289"/>
      <c r="B299" s="289"/>
      <c r="C299" s="468"/>
      <c r="D299" s="468"/>
      <c r="E299" s="468"/>
      <c r="F299" s="468"/>
      <c r="G299" s="468"/>
      <c r="H299" s="468"/>
      <c r="I299" s="468"/>
      <c r="J299" s="468"/>
      <c r="K299" s="468"/>
      <c r="L299" s="468"/>
      <c r="M299" s="468"/>
      <c r="N299" s="468"/>
      <c r="O299" s="468"/>
      <c r="P299" s="468"/>
      <c r="Q299" s="289"/>
      <c r="R299" s="289"/>
      <c r="S299" s="289"/>
      <c r="T299" s="289"/>
      <c r="U299" s="289"/>
      <c r="V299" s="289"/>
      <c r="W299" s="289"/>
      <c r="X299" s="289"/>
      <c r="Y299" s="289"/>
      <c r="Z299" s="289"/>
      <c r="AA299" s="289"/>
      <c r="AB299" s="289"/>
      <c r="AC299" s="289"/>
      <c r="AD299" s="289"/>
      <c r="AE299" s="289"/>
      <c r="AF299" s="289"/>
      <c r="AG299" s="289"/>
      <c r="AH299" s="289"/>
      <c r="AI299" s="289"/>
      <c r="AJ299" s="289"/>
      <c r="AK299" s="289"/>
      <c r="AL299" s="289"/>
      <c r="AM299" s="289"/>
      <c r="AN299" s="289"/>
      <c r="AO299" s="289"/>
      <c r="AP299" s="289"/>
      <c r="AQ299" s="289"/>
      <c r="AR299" s="289"/>
      <c r="AS299" s="289"/>
      <c r="AT299" s="289"/>
      <c r="AU299" s="289"/>
      <c r="AV299" s="289"/>
      <c r="AW299" s="289"/>
      <c r="AX299" s="289"/>
      <c r="AY299" s="289"/>
      <c r="AZ299" s="289"/>
      <c r="BA299" s="289"/>
      <c r="BB299" s="289"/>
      <c r="BC299" s="289"/>
      <c r="BD299" s="289"/>
      <c r="BE299" s="289"/>
      <c r="BF299" s="289"/>
      <c r="BG299" s="289"/>
      <c r="BH299" s="289"/>
      <c r="BI299" s="289"/>
      <c r="BJ299" s="289"/>
      <c r="BK299" s="289"/>
      <c r="BL299" s="289"/>
      <c r="BM299" s="289"/>
      <c r="BN299" s="289"/>
      <c r="BO299" s="289"/>
      <c r="BP299" s="289"/>
      <c r="BQ299" s="289"/>
      <c r="BR299" s="289"/>
      <c r="BS299" s="289"/>
      <c r="BT299" s="289"/>
      <c r="BU299" s="289"/>
      <c r="BV299" s="289"/>
      <c r="BW299" s="289"/>
      <c r="BX299" s="289"/>
      <c r="BY299" s="289"/>
      <c r="BZ299" s="289"/>
      <c r="CA299" s="289"/>
      <c r="CB299" s="289"/>
      <c r="CC299" s="289"/>
      <c r="CD299" s="289"/>
      <c r="CE299" s="289"/>
      <c r="CF299" s="289"/>
      <c r="CG299" s="289"/>
      <c r="CH299" s="289"/>
      <c r="CI299" s="289"/>
      <c r="CJ299" s="289"/>
      <c r="CK299" s="289"/>
      <c r="CL299" s="289"/>
      <c r="CM299" s="289"/>
      <c r="CN299" s="289"/>
      <c r="CO299" s="289"/>
      <c r="CP299" s="289"/>
      <c r="CQ299" s="289"/>
      <c r="CR299" s="289"/>
      <c r="CS299" s="289"/>
      <c r="CT299" s="289"/>
      <c r="CU299" s="289"/>
      <c r="CV299" s="289"/>
      <c r="CW299" s="289"/>
      <c r="CX299" s="289"/>
      <c r="CY299" s="289"/>
      <c r="CZ299" s="289"/>
      <c r="DA299" s="289"/>
      <c r="DB299" s="289"/>
      <c r="DC299" s="289"/>
      <c r="DD299" s="289"/>
      <c r="DE299" s="289"/>
      <c r="DF299" s="289"/>
      <c r="DG299" s="289"/>
      <c r="DH299" s="289"/>
      <c r="DI299" s="289"/>
      <c r="DJ299" s="289"/>
      <c r="DK299" s="289"/>
      <c r="DL299" s="289"/>
      <c r="DM299" s="289"/>
      <c r="DN299" s="289"/>
      <c r="DO299" s="289"/>
      <c r="DP299" s="289"/>
      <c r="DQ299" s="289"/>
      <c r="DR299" s="289"/>
      <c r="DS299" s="289"/>
      <c r="DT299" s="289"/>
      <c r="DU299" s="289"/>
      <c r="DV299" s="289"/>
      <c r="DW299" s="289"/>
      <c r="DX299" s="289"/>
      <c r="DY299" s="289"/>
      <c r="DZ299" s="289"/>
      <c r="EA299" s="289"/>
      <c r="EB299" s="289"/>
      <c r="EC299" s="289"/>
      <c r="ED299" s="289"/>
      <c r="EE299" s="289"/>
      <c r="EF299" s="289"/>
      <c r="EG299" s="289"/>
      <c r="EH299" s="289"/>
      <c r="EI299" s="289"/>
    </row>
    <row r="300" spans="1:139" x14ac:dyDescent="0.3">
      <c r="A300" s="289"/>
      <c r="B300" s="289"/>
      <c r="C300" s="468"/>
      <c r="D300" s="468"/>
      <c r="E300" s="468"/>
      <c r="F300" s="468"/>
      <c r="G300" s="468"/>
      <c r="H300" s="468"/>
      <c r="I300" s="468"/>
      <c r="J300" s="468"/>
      <c r="K300" s="468"/>
      <c r="L300" s="468"/>
      <c r="M300" s="468"/>
      <c r="N300" s="468"/>
      <c r="O300" s="468"/>
      <c r="P300" s="468"/>
      <c r="Q300" s="289"/>
      <c r="R300" s="289"/>
      <c r="S300" s="289"/>
      <c r="T300" s="289"/>
      <c r="U300" s="289"/>
      <c r="V300" s="289"/>
      <c r="W300" s="289"/>
      <c r="X300" s="289"/>
      <c r="Y300" s="289"/>
      <c r="Z300" s="289"/>
      <c r="AA300" s="289"/>
      <c r="AB300" s="289"/>
      <c r="AC300" s="289"/>
      <c r="AD300" s="289"/>
      <c r="AE300" s="289"/>
      <c r="AF300" s="289"/>
      <c r="AG300" s="289"/>
      <c r="AH300" s="289"/>
      <c r="AI300" s="289"/>
      <c r="AJ300" s="289"/>
      <c r="AK300" s="289"/>
      <c r="AL300" s="289"/>
      <c r="AM300" s="289"/>
      <c r="AN300" s="289"/>
      <c r="AO300" s="289"/>
      <c r="AP300" s="289"/>
      <c r="AQ300" s="289"/>
      <c r="AR300" s="289"/>
      <c r="AS300" s="289"/>
      <c r="AT300" s="289"/>
      <c r="AU300" s="289"/>
      <c r="AV300" s="289"/>
      <c r="AW300" s="289"/>
      <c r="AX300" s="289"/>
      <c r="AY300" s="289"/>
      <c r="AZ300" s="289"/>
      <c r="BA300" s="289"/>
      <c r="BB300" s="289"/>
      <c r="BC300" s="289"/>
      <c r="BD300" s="289"/>
      <c r="BE300" s="289"/>
      <c r="BF300" s="289"/>
      <c r="BG300" s="289"/>
      <c r="BH300" s="289"/>
      <c r="BI300" s="289"/>
      <c r="BJ300" s="289"/>
      <c r="BK300" s="289"/>
      <c r="BL300" s="289"/>
      <c r="BM300" s="289"/>
      <c r="BN300" s="289"/>
      <c r="BO300" s="289"/>
      <c r="BP300" s="289"/>
      <c r="BQ300" s="289"/>
      <c r="BR300" s="289"/>
      <c r="BS300" s="289"/>
      <c r="BT300" s="289"/>
      <c r="BU300" s="289"/>
      <c r="BV300" s="289"/>
      <c r="BW300" s="289"/>
      <c r="BX300" s="289"/>
      <c r="BY300" s="289"/>
      <c r="BZ300" s="289"/>
      <c r="CA300" s="289"/>
      <c r="CB300" s="289"/>
      <c r="CC300" s="289"/>
      <c r="CD300" s="289"/>
      <c r="CE300" s="289"/>
      <c r="CF300" s="289"/>
      <c r="CG300" s="289"/>
      <c r="CH300" s="289"/>
      <c r="CI300" s="289"/>
      <c r="CJ300" s="289"/>
      <c r="CK300" s="289"/>
      <c r="CL300" s="289"/>
      <c r="CM300" s="289"/>
      <c r="CN300" s="289"/>
      <c r="CO300" s="289"/>
      <c r="CP300" s="289"/>
      <c r="CQ300" s="289"/>
      <c r="CR300" s="289"/>
      <c r="CS300" s="289"/>
      <c r="CT300" s="289"/>
      <c r="CU300" s="289"/>
      <c r="CV300" s="289"/>
      <c r="CW300" s="289"/>
      <c r="CX300" s="289"/>
      <c r="CY300" s="289"/>
      <c r="CZ300" s="289"/>
      <c r="DA300" s="289"/>
      <c r="DB300" s="289"/>
      <c r="DC300" s="289"/>
      <c r="DD300" s="289"/>
      <c r="DE300" s="289"/>
      <c r="DF300" s="289"/>
      <c r="DG300" s="289"/>
      <c r="DH300" s="289"/>
      <c r="DI300" s="289"/>
      <c r="DJ300" s="289"/>
      <c r="DK300" s="289"/>
      <c r="DL300" s="289"/>
      <c r="DM300" s="289"/>
      <c r="DN300" s="289"/>
      <c r="DO300" s="289"/>
      <c r="DP300" s="289"/>
      <c r="DQ300" s="289"/>
      <c r="DR300" s="289"/>
      <c r="DS300" s="289"/>
      <c r="DT300" s="289"/>
      <c r="DU300" s="289"/>
      <c r="DV300" s="289"/>
      <c r="DW300" s="289"/>
      <c r="DX300" s="289"/>
      <c r="DY300" s="289"/>
      <c r="DZ300" s="289"/>
      <c r="EA300" s="289"/>
      <c r="EB300" s="289"/>
      <c r="EC300" s="289"/>
      <c r="ED300" s="289"/>
      <c r="EE300" s="289"/>
      <c r="EF300" s="289"/>
      <c r="EG300" s="289"/>
      <c r="EH300" s="289"/>
      <c r="EI300" s="289"/>
    </row>
    <row r="301" spans="1:139" x14ac:dyDescent="0.3">
      <c r="A301" s="289"/>
      <c r="B301" s="289"/>
      <c r="C301" s="468"/>
      <c r="D301" s="468"/>
      <c r="E301" s="468"/>
      <c r="F301" s="468"/>
      <c r="G301" s="468"/>
      <c r="H301" s="468"/>
      <c r="I301" s="468"/>
      <c r="J301" s="468"/>
      <c r="K301" s="468"/>
      <c r="L301" s="468"/>
      <c r="M301" s="468"/>
      <c r="N301" s="468"/>
      <c r="O301" s="468"/>
      <c r="P301" s="468"/>
      <c r="Q301" s="289"/>
      <c r="R301" s="289"/>
      <c r="S301" s="289"/>
      <c r="T301" s="289"/>
      <c r="U301" s="289"/>
      <c r="V301" s="289"/>
      <c r="W301" s="289"/>
      <c r="X301" s="289"/>
      <c r="Y301" s="289"/>
      <c r="Z301" s="289"/>
      <c r="AA301" s="289"/>
      <c r="AB301" s="289"/>
      <c r="AC301" s="289"/>
      <c r="AD301" s="289"/>
      <c r="AE301" s="289"/>
      <c r="AF301" s="289"/>
      <c r="AG301" s="289"/>
      <c r="AH301" s="289"/>
      <c r="AI301" s="289"/>
      <c r="AJ301" s="289"/>
      <c r="AK301" s="289"/>
      <c r="AL301" s="289"/>
      <c r="AM301" s="289"/>
      <c r="AN301" s="289"/>
      <c r="AO301" s="289"/>
      <c r="AP301" s="289"/>
      <c r="AQ301" s="289"/>
      <c r="AR301" s="289"/>
      <c r="AS301" s="289"/>
      <c r="AT301" s="289"/>
      <c r="AU301" s="289"/>
      <c r="AV301" s="289"/>
      <c r="AW301" s="289"/>
      <c r="AX301" s="289"/>
      <c r="AY301" s="289"/>
      <c r="AZ301" s="289"/>
      <c r="BA301" s="289"/>
      <c r="BB301" s="289"/>
      <c r="BC301" s="289"/>
      <c r="BD301" s="289"/>
      <c r="BE301" s="289"/>
      <c r="BF301" s="289"/>
      <c r="BG301" s="289"/>
      <c r="BH301" s="289"/>
      <c r="BI301" s="289"/>
      <c r="BJ301" s="289"/>
      <c r="BK301" s="289"/>
      <c r="BL301" s="289"/>
      <c r="BM301" s="289"/>
      <c r="BN301" s="289"/>
      <c r="BO301" s="289"/>
      <c r="BP301" s="289"/>
      <c r="BQ301" s="289"/>
      <c r="BR301" s="289"/>
      <c r="BS301" s="289"/>
      <c r="BT301" s="289"/>
      <c r="BU301" s="289"/>
      <c r="BV301" s="289"/>
      <c r="BW301" s="289"/>
      <c r="BX301" s="289"/>
      <c r="BY301" s="289"/>
      <c r="BZ301" s="289"/>
      <c r="CA301" s="289"/>
      <c r="CB301" s="289"/>
      <c r="CC301" s="289"/>
      <c r="CD301" s="289"/>
      <c r="CE301" s="289"/>
      <c r="CF301" s="289"/>
      <c r="CG301" s="289"/>
      <c r="CH301" s="289"/>
      <c r="CI301" s="289"/>
      <c r="CJ301" s="289"/>
      <c r="CK301" s="289"/>
      <c r="CL301" s="289"/>
      <c r="CM301" s="289"/>
      <c r="CN301" s="289"/>
      <c r="CO301" s="289"/>
      <c r="CP301" s="289"/>
      <c r="CQ301" s="289"/>
      <c r="CR301" s="289"/>
      <c r="CS301" s="289"/>
      <c r="CT301" s="289"/>
      <c r="CU301" s="289"/>
      <c r="CV301" s="289"/>
      <c r="CW301" s="289"/>
      <c r="CX301" s="289"/>
      <c r="CY301" s="289"/>
      <c r="CZ301" s="289"/>
      <c r="DA301" s="289"/>
      <c r="DB301" s="289"/>
      <c r="DC301" s="289"/>
      <c r="DD301" s="289"/>
      <c r="DE301" s="289"/>
      <c r="DF301" s="289"/>
      <c r="DG301" s="289"/>
      <c r="DH301" s="289"/>
      <c r="DI301" s="289"/>
      <c r="DJ301" s="289"/>
      <c r="DK301" s="289"/>
      <c r="DL301" s="289"/>
      <c r="DM301" s="289"/>
      <c r="DN301" s="289"/>
      <c r="DO301" s="289"/>
      <c r="DP301" s="289"/>
      <c r="DQ301" s="289"/>
      <c r="DR301" s="289"/>
      <c r="DS301" s="289"/>
      <c r="DT301" s="289"/>
      <c r="DU301" s="289"/>
      <c r="DV301" s="289"/>
      <c r="DW301" s="289"/>
      <c r="DX301" s="289"/>
      <c r="DY301" s="289"/>
      <c r="DZ301" s="289"/>
      <c r="EA301" s="289"/>
      <c r="EB301" s="289"/>
      <c r="EC301" s="289"/>
      <c r="ED301" s="289"/>
      <c r="EE301" s="289"/>
      <c r="EF301" s="289"/>
      <c r="EG301" s="289"/>
      <c r="EH301" s="289"/>
      <c r="EI301" s="289"/>
    </row>
    <row r="302" spans="1:139" x14ac:dyDescent="0.3">
      <c r="A302" s="289"/>
      <c r="B302" s="289"/>
      <c r="C302" s="468"/>
      <c r="D302" s="468"/>
      <c r="E302" s="468"/>
      <c r="F302" s="468"/>
      <c r="G302" s="468"/>
      <c r="H302" s="468"/>
      <c r="I302" s="468"/>
      <c r="J302" s="468"/>
      <c r="K302" s="468"/>
      <c r="L302" s="468"/>
      <c r="M302" s="468"/>
      <c r="N302" s="468"/>
      <c r="O302" s="468"/>
      <c r="P302" s="468"/>
      <c r="Q302" s="289"/>
      <c r="R302" s="289"/>
      <c r="S302" s="289"/>
      <c r="T302" s="289"/>
      <c r="U302" s="289"/>
      <c r="V302" s="289"/>
      <c r="W302" s="289"/>
      <c r="X302" s="289"/>
      <c r="Y302" s="289"/>
      <c r="Z302" s="289"/>
      <c r="AA302" s="289"/>
      <c r="AB302" s="289"/>
      <c r="AC302" s="289"/>
      <c r="AD302" s="289"/>
      <c r="AE302" s="289"/>
      <c r="AF302" s="289"/>
      <c r="AG302" s="289"/>
      <c r="AH302" s="289"/>
      <c r="AI302" s="289"/>
      <c r="AJ302" s="289"/>
      <c r="AK302" s="289"/>
      <c r="AL302" s="289"/>
      <c r="AM302" s="289"/>
      <c r="AN302" s="289"/>
      <c r="AO302" s="289"/>
      <c r="AP302" s="289"/>
      <c r="AQ302" s="289"/>
      <c r="AR302" s="289"/>
      <c r="AS302" s="289"/>
      <c r="AT302" s="289"/>
      <c r="AU302" s="289"/>
      <c r="AV302" s="289"/>
      <c r="AW302" s="289"/>
      <c r="AX302" s="289"/>
      <c r="AY302" s="289"/>
      <c r="AZ302" s="289"/>
      <c r="BA302" s="289"/>
      <c r="BB302" s="289"/>
      <c r="BC302" s="289"/>
      <c r="BD302" s="289"/>
      <c r="BE302" s="289"/>
      <c r="BF302" s="289"/>
      <c r="BG302" s="289"/>
      <c r="BH302" s="289"/>
      <c r="BI302" s="289"/>
      <c r="BJ302" s="289"/>
      <c r="BK302" s="289"/>
      <c r="BL302" s="289"/>
      <c r="BM302" s="289"/>
      <c r="BN302" s="289"/>
      <c r="BO302" s="289"/>
      <c r="BP302" s="289"/>
      <c r="BQ302" s="289"/>
      <c r="BR302" s="289"/>
      <c r="BS302" s="289"/>
      <c r="BT302" s="289"/>
      <c r="BU302" s="289"/>
      <c r="BV302" s="289"/>
      <c r="BW302" s="289"/>
      <c r="BX302" s="289"/>
      <c r="BY302" s="289"/>
      <c r="BZ302" s="289"/>
      <c r="CA302" s="289"/>
      <c r="CB302" s="289"/>
      <c r="CC302" s="289"/>
      <c r="CD302" s="289"/>
      <c r="CE302" s="289"/>
      <c r="CF302" s="289"/>
      <c r="CG302" s="289"/>
      <c r="CH302" s="289"/>
      <c r="CI302" s="289"/>
      <c r="CJ302" s="289"/>
      <c r="CK302" s="289"/>
      <c r="CL302" s="289"/>
      <c r="CM302" s="289"/>
      <c r="CN302" s="289"/>
      <c r="CO302" s="289"/>
      <c r="CP302" s="289"/>
      <c r="CQ302" s="289"/>
      <c r="CR302" s="289"/>
      <c r="CS302" s="289"/>
      <c r="CT302" s="289"/>
      <c r="CU302" s="289"/>
      <c r="CV302" s="289"/>
      <c r="CW302" s="289"/>
      <c r="CX302" s="289"/>
      <c r="CY302" s="289"/>
      <c r="CZ302" s="289"/>
      <c r="DA302" s="289"/>
      <c r="DB302" s="289"/>
      <c r="DC302" s="289"/>
      <c r="DD302" s="289"/>
      <c r="DE302" s="289"/>
      <c r="DF302" s="289"/>
      <c r="DG302" s="289"/>
      <c r="DH302" s="289"/>
      <c r="DI302" s="289"/>
      <c r="DJ302" s="289"/>
      <c r="DK302" s="289"/>
      <c r="DL302" s="289"/>
      <c r="DM302" s="289"/>
      <c r="DN302" s="289"/>
      <c r="DO302" s="289"/>
      <c r="DP302" s="289"/>
      <c r="DQ302" s="289"/>
      <c r="DR302" s="289"/>
      <c r="DS302" s="289"/>
      <c r="DT302" s="289"/>
      <c r="DU302" s="289"/>
      <c r="DV302" s="289"/>
      <c r="DW302" s="289"/>
      <c r="DX302" s="289"/>
      <c r="DY302" s="289"/>
      <c r="DZ302" s="289"/>
      <c r="EA302" s="289"/>
      <c r="EB302" s="289"/>
      <c r="EC302" s="289"/>
      <c r="ED302" s="289"/>
      <c r="EE302" s="289"/>
      <c r="EF302" s="289"/>
      <c r="EG302" s="289"/>
      <c r="EH302" s="289"/>
      <c r="EI302" s="289"/>
    </row>
    <row r="303" spans="1:139" x14ac:dyDescent="0.3">
      <c r="A303" s="289"/>
      <c r="B303" s="289"/>
      <c r="C303" s="468"/>
      <c r="D303" s="468"/>
      <c r="E303" s="468"/>
      <c r="F303" s="468"/>
      <c r="G303" s="468"/>
      <c r="H303" s="468"/>
      <c r="I303" s="468"/>
      <c r="J303" s="468"/>
      <c r="K303" s="468"/>
      <c r="L303" s="468"/>
      <c r="M303" s="468"/>
      <c r="N303" s="468"/>
      <c r="O303" s="468"/>
      <c r="P303" s="468"/>
      <c r="Q303" s="289"/>
      <c r="R303" s="289"/>
      <c r="S303" s="289"/>
      <c r="T303" s="289"/>
      <c r="U303" s="289"/>
      <c r="V303" s="289"/>
      <c r="W303" s="289"/>
      <c r="X303" s="289"/>
      <c r="Y303" s="289"/>
      <c r="Z303" s="289"/>
      <c r="AA303" s="289"/>
      <c r="AB303" s="289"/>
      <c r="AC303" s="289"/>
      <c r="AD303" s="289"/>
      <c r="AE303" s="289"/>
      <c r="AF303" s="289"/>
      <c r="AG303" s="289"/>
      <c r="AH303" s="289"/>
      <c r="AI303" s="289"/>
      <c r="AJ303" s="289"/>
      <c r="AK303" s="289"/>
      <c r="AL303" s="289"/>
      <c r="AM303" s="289"/>
      <c r="AN303" s="289"/>
      <c r="AO303" s="289"/>
      <c r="AP303" s="289"/>
      <c r="AQ303" s="289"/>
      <c r="AR303" s="289"/>
      <c r="AS303" s="289"/>
      <c r="AT303" s="289"/>
      <c r="AU303" s="289"/>
      <c r="AV303" s="289"/>
      <c r="AW303" s="289"/>
      <c r="AX303" s="289"/>
      <c r="AY303" s="289"/>
      <c r="AZ303" s="289"/>
      <c r="BA303" s="289"/>
      <c r="BB303" s="289"/>
      <c r="BC303" s="289"/>
      <c r="BD303" s="289"/>
      <c r="BE303" s="289"/>
      <c r="BF303" s="289"/>
      <c r="BG303" s="289"/>
      <c r="BH303" s="289"/>
      <c r="BI303" s="289"/>
      <c r="BJ303" s="289"/>
      <c r="BK303" s="289"/>
      <c r="BL303" s="289"/>
      <c r="BM303" s="289"/>
      <c r="BN303" s="289"/>
      <c r="BO303" s="289"/>
      <c r="BP303" s="289"/>
      <c r="BQ303" s="289"/>
      <c r="BR303" s="289"/>
      <c r="BS303" s="289"/>
      <c r="BT303" s="289"/>
      <c r="BU303" s="289"/>
      <c r="BV303" s="289"/>
      <c r="BW303" s="289"/>
      <c r="BX303" s="289"/>
      <c r="BY303" s="289"/>
      <c r="BZ303" s="289"/>
      <c r="CA303" s="289"/>
      <c r="CB303" s="289"/>
      <c r="CC303" s="289"/>
      <c r="CD303" s="289"/>
      <c r="CE303" s="289"/>
      <c r="CF303" s="289"/>
      <c r="CG303" s="289"/>
      <c r="CH303" s="289"/>
      <c r="CI303" s="289"/>
      <c r="CJ303" s="289"/>
      <c r="CK303" s="289"/>
      <c r="CL303" s="289"/>
      <c r="CM303" s="289"/>
      <c r="CN303" s="289"/>
      <c r="CO303" s="289"/>
      <c r="CP303" s="289"/>
      <c r="CQ303" s="289"/>
      <c r="CR303" s="289"/>
      <c r="CS303" s="289"/>
      <c r="CT303" s="289"/>
      <c r="CU303" s="289"/>
      <c r="CV303" s="289"/>
      <c r="CW303" s="289"/>
      <c r="CX303" s="289"/>
      <c r="CY303" s="289"/>
      <c r="CZ303" s="289"/>
      <c r="DA303" s="289"/>
      <c r="DB303" s="289"/>
      <c r="DC303" s="289"/>
      <c r="DD303" s="289"/>
      <c r="DE303" s="289"/>
      <c r="DF303" s="289"/>
      <c r="DG303" s="289"/>
      <c r="DH303" s="289"/>
      <c r="DI303" s="289"/>
      <c r="DJ303" s="289"/>
      <c r="DK303" s="289"/>
      <c r="DL303" s="289"/>
      <c r="DM303" s="289"/>
      <c r="DN303" s="289"/>
      <c r="DO303" s="289"/>
      <c r="DP303" s="289"/>
      <c r="DQ303" s="289"/>
      <c r="DR303" s="289"/>
      <c r="DS303" s="289"/>
      <c r="DT303" s="289"/>
      <c r="DU303" s="289"/>
      <c r="DV303" s="289"/>
      <c r="DW303" s="289"/>
      <c r="DX303" s="289"/>
      <c r="DY303" s="289"/>
      <c r="DZ303" s="289"/>
      <c r="EA303" s="289"/>
      <c r="EB303" s="289"/>
      <c r="EC303" s="289"/>
      <c r="ED303" s="289"/>
      <c r="EE303" s="289"/>
      <c r="EF303" s="289"/>
      <c r="EG303" s="289"/>
      <c r="EH303" s="289"/>
      <c r="EI303" s="289"/>
    </row>
    <row r="304" spans="1:139" x14ac:dyDescent="0.3">
      <c r="A304" s="289"/>
      <c r="B304" s="289"/>
      <c r="C304" s="468"/>
      <c r="D304" s="468"/>
      <c r="E304" s="468"/>
      <c r="F304" s="468"/>
      <c r="G304" s="468"/>
      <c r="H304" s="468"/>
      <c r="I304" s="468"/>
      <c r="J304" s="468"/>
      <c r="K304" s="468"/>
      <c r="L304" s="468"/>
      <c r="M304" s="468"/>
      <c r="N304" s="468"/>
      <c r="O304" s="468"/>
      <c r="P304" s="468"/>
      <c r="Q304" s="289"/>
      <c r="R304" s="289"/>
      <c r="S304" s="289"/>
      <c r="T304" s="289"/>
      <c r="U304" s="289"/>
      <c r="V304" s="289"/>
      <c r="W304" s="289"/>
      <c r="X304" s="289"/>
      <c r="Y304" s="289"/>
      <c r="Z304" s="289"/>
      <c r="AA304" s="289"/>
      <c r="AB304" s="289"/>
      <c r="AC304" s="289"/>
      <c r="AD304" s="289"/>
      <c r="AE304" s="289"/>
      <c r="AF304" s="289"/>
      <c r="AG304" s="289"/>
      <c r="AH304" s="289"/>
      <c r="AI304" s="289"/>
      <c r="AJ304" s="289"/>
      <c r="AK304" s="289"/>
      <c r="AL304" s="289"/>
      <c r="AM304" s="289"/>
      <c r="AN304" s="289"/>
      <c r="AO304" s="289"/>
      <c r="AP304" s="289"/>
      <c r="AQ304" s="289"/>
      <c r="AR304" s="289"/>
      <c r="AS304" s="289"/>
      <c r="AT304" s="289"/>
      <c r="AU304" s="289"/>
      <c r="AV304" s="289"/>
      <c r="AW304" s="289"/>
      <c r="AX304" s="289"/>
      <c r="AY304" s="289"/>
      <c r="AZ304" s="289"/>
      <c r="BA304" s="289"/>
      <c r="BB304" s="289"/>
      <c r="BC304" s="289"/>
      <c r="BD304" s="289"/>
      <c r="BE304" s="289"/>
      <c r="BF304" s="289"/>
      <c r="BG304" s="289"/>
      <c r="BH304" s="289"/>
      <c r="BI304" s="289"/>
      <c r="BJ304" s="289"/>
      <c r="BK304" s="289"/>
      <c r="BL304" s="289"/>
      <c r="BM304" s="289"/>
      <c r="BN304" s="289"/>
      <c r="BO304" s="289"/>
      <c r="BP304" s="289"/>
      <c r="BQ304" s="289"/>
      <c r="BR304" s="289"/>
      <c r="BS304" s="289"/>
      <c r="BT304" s="289"/>
      <c r="BU304" s="289"/>
      <c r="BV304" s="289"/>
      <c r="BW304" s="289"/>
      <c r="BX304" s="289"/>
      <c r="BY304" s="289"/>
      <c r="BZ304" s="289"/>
      <c r="CA304" s="289"/>
      <c r="CB304" s="289"/>
      <c r="CC304" s="289"/>
      <c r="CD304" s="289"/>
      <c r="CE304" s="289"/>
      <c r="CF304" s="289"/>
      <c r="CG304" s="289"/>
      <c r="CH304" s="289"/>
      <c r="CI304" s="289"/>
      <c r="CJ304" s="289"/>
      <c r="CK304" s="289"/>
      <c r="CL304" s="289"/>
      <c r="CM304" s="289"/>
      <c r="CN304" s="289"/>
      <c r="CO304" s="289"/>
      <c r="CP304" s="289"/>
      <c r="CQ304" s="289"/>
      <c r="CR304" s="289"/>
      <c r="CS304" s="289"/>
      <c r="CT304" s="289"/>
      <c r="CU304" s="289"/>
      <c r="CV304" s="289"/>
      <c r="CW304" s="289"/>
      <c r="CX304" s="289"/>
      <c r="CY304" s="289"/>
      <c r="CZ304" s="289"/>
      <c r="DA304" s="289"/>
      <c r="DB304" s="289"/>
      <c r="DC304" s="289"/>
      <c r="DD304" s="289"/>
      <c r="DE304" s="289"/>
      <c r="DF304" s="289"/>
      <c r="DG304" s="289"/>
      <c r="DH304" s="289"/>
      <c r="DI304" s="289"/>
      <c r="DJ304" s="289"/>
      <c r="DK304" s="289"/>
      <c r="DL304" s="289"/>
      <c r="DM304" s="289"/>
      <c r="DN304" s="289"/>
      <c r="DO304" s="289"/>
      <c r="DP304" s="289"/>
      <c r="DQ304" s="289"/>
      <c r="DR304" s="289"/>
      <c r="DS304" s="289"/>
      <c r="DT304" s="289"/>
      <c r="DU304" s="289"/>
      <c r="DV304" s="289"/>
      <c r="DW304" s="289"/>
      <c r="DX304" s="289"/>
      <c r="DY304" s="289"/>
      <c r="DZ304" s="289"/>
      <c r="EA304" s="289"/>
      <c r="EB304" s="289"/>
      <c r="EC304" s="289"/>
      <c r="ED304" s="289"/>
      <c r="EE304" s="289"/>
      <c r="EF304" s="289"/>
      <c r="EG304" s="289"/>
      <c r="EH304" s="289"/>
      <c r="EI304" s="289"/>
    </row>
    <row r="305" spans="1:139" x14ac:dyDescent="0.3">
      <c r="A305" s="289"/>
      <c r="B305" s="289"/>
      <c r="C305" s="468"/>
      <c r="D305" s="468"/>
      <c r="E305" s="468"/>
      <c r="F305" s="468"/>
      <c r="G305" s="468"/>
      <c r="H305" s="468"/>
      <c r="I305" s="468"/>
      <c r="J305" s="468"/>
      <c r="K305" s="468"/>
      <c r="L305" s="468"/>
      <c r="M305" s="468"/>
      <c r="N305" s="468"/>
      <c r="O305" s="468"/>
      <c r="P305" s="468"/>
      <c r="Q305" s="289"/>
      <c r="R305" s="289"/>
      <c r="S305" s="289"/>
      <c r="T305" s="289"/>
      <c r="U305" s="289"/>
      <c r="V305" s="289"/>
      <c r="W305" s="289"/>
      <c r="X305" s="289"/>
      <c r="Y305" s="289"/>
      <c r="Z305" s="289"/>
      <c r="AA305" s="289"/>
      <c r="AB305" s="289"/>
      <c r="AC305" s="289"/>
      <c r="AD305" s="289"/>
      <c r="AE305" s="289"/>
      <c r="AF305" s="289"/>
      <c r="AG305" s="289"/>
      <c r="AH305" s="289"/>
      <c r="AI305" s="289"/>
      <c r="AJ305" s="289"/>
      <c r="AK305" s="289"/>
      <c r="AL305" s="289"/>
      <c r="AM305" s="289"/>
      <c r="AN305" s="289"/>
      <c r="AO305" s="289"/>
      <c r="AP305" s="289"/>
      <c r="AQ305" s="289"/>
      <c r="AR305" s="289"/>
      <c r="AS305" s="289"/>
      <c r="AT305" s="289"/>
      <c r="AU305" s="289"/>
      <c r="AV305" s="289"/>
      <c r="AW305" s="289"/>
      <c r="AX305" s="289"/>
      <c r="AY305" s="289"/>
      <c r="AZ305" s="289"/>
      <c r="BA305" s="289"/>
      <c r="BB305" s="289"/>
      <c r="BC305" s="289"/>
      <c r="BD305" s="289"/>
      <c r="BE305" s="289"/>
      <c r="BF305" s="289"/>
      <c r="BG305" s="289"/>
      <c r="BH305" s="289"/>
      <c r="BI305" s="289"/>
      <c r="BJ305" s="289"/>
      <c r="BK305" s="289"/>
      <c r="BL305" s="289"/>
      <c r="BM305" s="289"/>
      <c r="BN305" s="289"/>
      <c r="BO305" s="289"/>
      <c r="BP305" s="289"/>
      <c r="BQ305" s="289"/>
      <c r="BR305" s="289"/>
      <c r="BS305" s="289"/>
      <c r="BT305" s="289"/>
      <c r="BU305" s="289"/>
      <c r="BV305" s="289"/>
      <c r="BW305" s="289"/>
      <c r="BX305" s="289"/>
      <c r="BY305" s="289"/>
      <c r="BZ305" s="289"/>
      <c r="CA305" s="289"/>
      <c r="CB305" s="289"/>
      <c r="CC305" s="289"/>
      <c r="CD305" s="289"/>
      <c r="CE305" s="289"/>
      <c r="CF305" s="289"/>
      <c r="CG305" s="289"/>
      <c r="CH305" s="289"/>
      <c r="CI305" s="289"/>
      <c r="CJ305" s="289"/>
      <c r="CK305" s="289"/>
      <c r="CL305" s="289"/>
      <c r="CM305" s="289"/>
      <c r="CN305" s="289"/>
      <c r="CO305" s="289"/>
      <c r="CP305" s="289"/>
      <c r="CQ305" s="289"/>
      <c r="CR305" s="289"/>
      <c r="CS305" s="289"/>
      <c r="CT305" s="289"/>
      <c r="CU305" s="289"/>
      <c r="CV305" s="289"/>
      <c r="CW305" s="289"/>
      <c r="CX305" s="289"/>
      <c r="CY305" s="289"/>
      <c r="CZ305" s="289"/>
      <c r="DA305" s="289"/>
      <c r="DB305" s="289"/>
      <c r="DC305" s="289"/>
      <c r="DD305" s="289"/>
      <c r="DE305" s="289"/>
      <c r="DF305" s="289"/>
      <c r="DG305" s="289"/>
      <c r="DH305" s="289"/>
      <c r="DI305" s="289"/>
      <c r="DJ305" s="289"/>
      <c r="DK305" s="289"/>
      <c r="DL305" s="289"/>
      <c r="DM305" s="289"/>
      <c r="DN305" s="289"/>
      <c r="DO305" s="289"/>
      <c r="DP305" s="289"/>
      <c r="DQ305" s="289"/>
      <c r="DR305" s="289"/>
      <c r="DS305" s="289"/>
      <c r="DT305" s="289"/>
      <c r="DU305" s="289"/>
      <c r="DV305" s="289"/>
      <c r="DW305" s="289"/>
      <c r="DX305" s="289"/>
      <c r="DY305" s="289"/>
      <c r="DZ305" s="289"/>
      <c r="EA305" s="289"/>
      <c r="EB305" s="289"/>
      <c r="EC305" s="289"/>
      <c r="ED305" s="289"/>
      <c r="EE305" s="289"/>
      <c r="EF305" s="289"/>
      <c r="EG305" s="289"/>
      <c r="EH305" s="289"/>
      <c r="EI305" s="289"/>
    </row>
    <row r="306" spans="1:139" x14ac:dyDescent="0.3">
      <c r="A306" s="289"/>
      <c r="B306" s="289"/>
      <c r="C306" s="468"/>
      <c r="D306" s="468"/>
      <c r="E306" s="468"/>
      <c r="F306" s="468"/>
      <c r="G306" s="468"/>
      <c r="H306" s="468"/>
      <c r="I306" s="468"/>
      <c r="J306" s="468"/>
      <c r="K306" s="468"/>
      <c r="L306" s="468"/>
      <c r="M306" s="468"/>
      <c r="N306" s="468"/>
      <c r="O306" s="468"/>
      <c r="P306" s="468"/>
      <c r="Q306" s="289"/>
      <c r="R306" s="289"/>
      <c r="S306" s="289"/>
      <c r="T306" s="289"/>
      <c r="U306" s="289"/>
      <c r="V306" s="289"/>
      <c r="W306" s="289"/>
      <c r="X306" s="289"/>
      <c r="Y306" s="289"/>
      <c r="Z306" s="289"/>
      <c r="AA306" s="289"/>
      <c r="AB306" s="289"/>
      <c r="AC306" s="289"/>
      <c r="AD306" s="289"/>
      <c r="AE306" s="289"/>
      <c r="AF306" s="289"/>
      <c r="AG306" s="289"/>
      <c r="AH306" s="289"/>
      <c r="AI306" s="289"/>
      <c r="AJ306" s="289"/>
      <c r="AK306" s="289"/>
      <c r="AL306" s="289"/>
      <c r="AM306" s="289"/>
      <c r="AN306" s="289"/>
      <c r="AO306" s="289"/>
      <c r="AP306" s="289"/>
      <c r="AQ306" s="289"/>
      <c r="AR306" s="289"/>
      <c r="AS306" s="289"/>
      <c r="AT306" s="289"/>
      <c r="AU306" s="289"/>
      <c r="AV306" s="289"/>
      <c r="AW306" s="289"/>
      <c r="AX306" s="289"/>
      <c r="AY306" s="289"/>
      <c r="AZ306" s="289"/>
      <c r="BA306" s="289"/>
      <c r="BB306" s="289"/>
      <c r="BC306" s="289"/>
      <c r="BD306" s="289"/>
      <c r="BE306" s="289"/>
      <c r="BF306" s="289"/>
      <c r="BG306" s="289"/>
      <c r="BH306" s="289"/>
      <c r="BI306" s="289"/>
      <c r="BJ306" s="289"/>
      <c r="BK306" s="289"/>
      <c r="BL306" s="289"/>
      <c r="BM306" s="289"/>
      <c r="BN306" s="289"/>
      <c r="BO306" s="289"/>
      <c r="BP306" s="289"/>
      <c r="BQ306" s="289"/>
      <c r="BR306" s="289"/>
      <c r="BS306" s="289"/>
      <c r="BT306" s="289"/>
      <c r="BU306" s="289"/>
      <c r="BV306" s="289"/>
      <c r="BW306" s="289"/>
      <c r="BX306" s="289"/>
      <c r="BY306" s="289"/>
      <c r="BZ306" s="289"/>
      <c r="CA306" s="289"/>
      <c r="CB306" s="289"/>
      <c r="CC306" s="289"/>
      <c r="CD306" s="289"/>
      <c r="CE306" s="289"/>
      <c r="CF306" s="289"/>
      <c r="CG306" s="289"/>
      <c r="CH306" s="289"/>
      <c r="CI306" s="289"/>
      <c r="CJ306" s="289"/>
      <c r="CK306" s="289"/>
      <c r="CL306" s="289"/>
      <c r="CM306" s="289"/>
      <c r="CN306" s="289"/>
      <c r="CO306" s="289"/>
      <c r="CP306" s="289"/>
      <c r="CQ306" s="289"/>
      <c r="CR306" s="289"/>
      <c r="CS306" s="289"/>
      <c r="CT306" s="289"/>
      <c r="CU306" s="289"/>
      <c r="CV306" s="289"/>
      <c r="CW306" s="289"/>
      <c r="CX306" s="289"/>
      <c r="CY306" s="289"/>
      <c r="CZ306" s="289"/>
      <c r="DA306" s="289"/>
      <c r="DB306" s="289"/>
      <c r="DC306" s="289"/>
      <c r="DD306" s="289"/>
      <c r="DE306" s="289"/>
      <c r="DF306" s="289"/>
      <c r="DG306" s="289"/>
      <c r="DH306" s="289"/>
      <c r="DI306" s="289"/>
      <c r="DJ306" s="289"/>
      <c r="DK306" s="289"/>
      <c r="DL306" s="289"/>
      <c r="DM306" s="289"/>
      <c r="DN306" s="289"/>
      <c r="DO306" s="289"/>
      <c r="DP306" s="289"/>
      <c r="DQ306" s="289"/>
      <c r="DR306" s="289"/>
      <c r="DS306" s="289"/>
      <c r="DT306" s="289"/>
      <c r="DU306" s="289"/>
      <c r="DV306" s="289"/>
      <c r="DW306" s="289"/>
      <c r="DX306" s="289"/>
      <c r="DY306" s="289"/>
      <c r="DZ306" s="289"/>
      <c r="EA306" s="289"/>
      <c r="EB306" s="289"/>
      <c r="EC306" s="289"/>
      <c r="ED306" s="289"/>
      <c r="EE306" s="289"/>
      <c r="EF306" s="289"/>
      <c r="EG306" s="289"/>
      <c r="EH306" s="289"/>
      <c r="EI306" s="289"/>
    </row>
    <row r="307" spans="1:139" x14ac:dyDescent="0.3">
      <c r="A307" s="289"/>
      <c r="B307" s="289"/>
      <c r="C307" s="468"/>
      <c r="D307" s="468"/>
      <c r="E307" s="468"/>
      <c r="F307" s="468"/>
      <c r="G307" s="468"/>
      <c r="H307" s="468"/>
      <c r="I307" s="468"/>
      <c r="J307" s="468"/>
      <c r="K307" s="468"/>
      <c r="L307" s="468"/>
      <c r="M307" s="468"/>
      <c r="N307" s="468"/>
      <c r="O307" s="468"/>
      <c r="P307" s="468"/>
      <c r="Q307" s="289"/>
      <c r="R307" s="289"/>
      <c r="S307" s="289"/>
      <c r="T307" s="289"/>
      <c r="U307" s="289"/>
      <c r="V307" s="289"/>
      <c r="W307" s="289"/>
      <c r="X307" s="289"/>
      <c r="Y307" s="289"/>
      <c r="Z307" s="289"/>
      <c r="AA307" s="289"/>
      <c r="AB307" s="289"/>
      <c r="AC307" s="289"/>
      <c r="AD307" s="289"/>
      <c r="AE307" s="289"/>
      <c r="AF307" s="289"/>
      <c r="AG307" s="289"/>
      <c r="AH307" s="289"/>
      <c r="AI307" s="289"/>
      <c r="AJ307" s="289"/>
      <c r="AK307" s="289"/>
      <c r="AL307" s="289"/>
      <c r="AM307" s="289"/>
      <c r="AN307" s="289"/>
      <c r="AO307" s="289"/>
      <c r="AP307" s="289"/>
      <c r="AQ307" s="289"/>
      <c r="AR307" s="289"/>
      <c r="AS307" s="289"/>
      <c r="AT307" s="289"/>
      <c r="AU307" s="289"/>
      <c r="AV307" s="289"/>
      <c r="AW307" s="289"/>
      <c r="AX307" s="289"/>
      <c r="AY307" s="289"/>
      <c r="AZ307" s="289"/>
      <c r="BA307" s="289"/>
      <c r="BB307" s="289"/>
      <c r="BC307" s="289"/>
      <c r="BD307" s="289"/>
      <c r="BE307" s="289"/>
      <c r="BF307" s="289"/>
      <c r="BG307" s="289"/>
      <c r="BH307" s="289"/>
      <c r="BI307" s="289"/>
      <c r="BJ307" s="289"/>
      <c r="BK307" s="289"/>
      <c r="BL307" s="289"/>
      <c r="BM307" s="289"/>
      <c r="BN307" s="289"/>
      <c r="BO307" s="289"/>
      <c r="BP307" s="289"/>
      <c r="BQ307" s="289"/>
      <c r="BR307" s="289"/>
      <c r="BS307" s="289"/>
      <c r="BT307" s="289"/>
      <c r="BU307" s="289"/>
      <c r="BV307" s="289"/>
      <c r="BW307" s="289"/>
      <c r="BX307" s="289"/>
      <c r="BY307" s="289"/>
      <c r="BZ307" s="289"/>
      <c r="CA307" s="289"/>
      <c r="CB307" s="289"/>
      <c r="CC307" s="289"/>
      <c r="CD307" s="289"/>
      <c r="CE307" s="289"/>
      <c r="CF307" s="289"/>
      <c r="CG307" s="289"/>
      <c r="CH307" s="289"/>
      <c r="CI307" s="289"/>
      <c r="CJ307" s="289"/>
      <c r="CK307" s="289"/>
      <c r="CL307" s="289"/>
      <c r="CM307" s="289"/>
      <c r="CN307" s="289"/>
      <c r="CO307" s="289"/>
      <c r="CP307" s="289"/>
      <c r="CQ307" s="289"/>
      <c r="CR307" s="289"/>
      <c r="CS307" s="289"/>
      <c r="CT307" s="289"/>
      <c r="CU307" s="289"/>
      <c r="CV307" s="289"/>
      <c r="CW307" s="289"/>
      <c r="CX307" s="289"/>
      <c r="CY307" s="289"/>
      <c r="CZ307" s="289"/>
      <c r="DA307" s="289"/>
      <c r="DB307" s="289"/>
      <c r="DC307" s="289"/>
      <c r="DD307" s="289"/>
      <c r="DE307" s="289"/>
      <c r="DF307" s="289"/>
      <c r="DG307" s="289"/>
      <c r="DH307" s="289"/>
      <c r="DI307" s="289"/>
      <c r="DJ307" s="289"/>
      <c r="DK307" s="289"/>
      <c r="DL307" s="289"/>
      <c r="DM307" s="289"/>
      <c r="DN307" s="289"/>
      <c r="DO307" s="289"/>
      <c r="DP307" s="289"/>
      <c r="DQ307" s="289"/>
      <c r="DR307" s="289"/>
      <c r="DS307" s="289"/>
      <c r="DT307" s="289"/>
      <c r="DU307" s="289"/>
      <c r="DV307" s="289"/>
      <c r="DW307" s="289"/>
      <c r="DX307" s="289"/>
      <c r="DY307" s="289"/>
      <c r="DZ307" s="289"/>
      <c r="EA307" s="289"/>
      <c r="EB307" s="289"/>
      <c r="EC307" s="289"/>
      <c r="ED307" s="289"/>
      <c r="EE307" s="289"/>
      <c r="EF307" s="289"/>
      <c r="EG307" s="289"/>
      <c r="EH307" s="289"/>
      <c r="EI307" s="289"/>
    </row>
    <row r="308" spans="1:139" x14ac:dyDescent="0.3">
      <c r="A308" s="289"/>
      <c r="B308" s="289"/>
      <c r="C308" s="468"/>
      <c r="D308" s="468"/>
      <c r="E308" s="468"/>
      <c r="F308" s="468"/>
      <c r="G308" s="468"/>
      <c r="H308" s="468"/>
      <c r="I308" s="468"/>
      <c r="J308" s="468"/>
      <c r="K308" s="468"/>
      <c r="L308" s="468"/>
      <c r="M308" s="468"/>
      <c r="N308" s="468"/>
      <c r="O308" s="468"/>
      <c r="P308" s="468"/>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289"/>
      <c r="AY308" s="289"/>
      <c r="AZ308" s="289"/>
      <c r="BA308" s="289"/>
      <c r="BB308" s="289"/>
      <c r="BC308" s="289"/>
      <c r="BD308" s="289"/>
      <c r="BE308" s="289"/>
      <c r="BF308" s="289"/>
      <c r="BG308" s="289"/>
      <c r="BH308" s="289"/>
      <c r="BI308" s="289"/>
      <c r="BJ308" s="289"/>
      <c r="BK308" s="289"/>
      <c r="BL308" s="289"/>
      <c r="BM308" s="289"/>
      <c r="BN308" s="289"/>
      <c r="BO308" s="289"/>
      <c r="BP308" s="289"/>
      <c r="BQ308" s="289"/>
      <c r="BR308" s="289"/>
      <c r="BS308" s="289"/>
      <c r="BT308" s="289"/>
      <c r="BU308" s="289"/>
      <c r="BV308" s="289"/>
      <c r="BW308" s="289"/>
      <c r="BX308" s="289"/>
      <c r="BY308" s="289"/>
      <c r="BZ308" s="289"/>
      <c r="CA308" s="289"/>
      <c r="CB308" s="289"/>
      <c r="CC308" s="289"/>
      <c r="CD308" s="289"/>
      <c r="CE308" s="289"/>
      <c r="CF308" s="289"/>
      <c r="CG308" s="289"/>
      <c r="CH308" s="289"/>
      <c r="CI308" s="289"/>
      <c r="CJ308" s="289"/>
      <c r="CK308" s="289"/>
      <c r="CL308" s="289"/>
      <c r="CM308" s="289"/>
      <c r="CN308" s="289"/>
      <c r="CO308" s="289"/>
      <c r="CP308" s="289"/>
      <c r="CQ308" s="289"/>
      <c r="CR308" s="289"/>
      <c r="CS308" s="289"/>
      <c r="CT308" s="289"/>
      <c r="CU308" s="289"/>
      <c r="CV308" s="289"/>
      <c r="CW308" s="289"/>
      <c r="CX308" s="289"/>
      <c r="CY308" s="289"/>
      <c r="CZ308" s="289"/>
      <c r="DA308" s="289"/>
      <c r="DB308" s="289"/>
      <c r="DC308" s="289"/>
      <c r="DD308" s="289"/>
      <c r="DE308" s="289"/>
      <c r="DF308" s="289"/>
      <c r="DG308" s="289"/>
      <c r="DH308" s="289"/>
      <c r="DI308" s="289"/>
      <c r="DJ308" s="289"/>
      <c r="DK308" s="289"/>
      <c r="DL308" s="289"/>
      <c r="DM308" s="289"/>
      <c r="DN308" s="289"/>
      <c r="DO308" s="289"/>
      <c r="DP308" s="289"/>
      <c r="DQ308" s="289"/>
      <c r="DR308" s="289"/>
      <c r="DS308" s="289"/>
      <c r="DT308" s="289"/>
      <c r="DU308" s="289"/>
      <c r="DV308" s="289"/>
      <c r="DW308" s="289"/>
      <c r="DX308" s="289"/>
      <c r="DY308" s="289"/>
      <c r="DZ308" s="289"/>
      <c r="EA308" s="289"/>
      <c r="EB308" s="289"/>
      <c r="EC308" s="289"/>
      <c r="ED308" s="289"/>
      <c r="EE308" s="289"/>
      <c r="EF308" s="289"/>
      <c r="EG308" s="289"/>
      <c r="EH308" s="289"/>
      <c r="EI308" s="289"/>
    </row>
    <row r="309" spans="1:139" x14ac:dyDescent="0.3">
      <c r="A309" s="289"/>
      <c r="B309" s="289"/>
      <c r="C309" s="468"/>
      <c r="D309" s="468"/>
      <c r="E309" s="468"/>
      <c r="F309" s="468"/>
      <c r="G309" s="468"/>
      <c r="H309" s="468"/>
      <c r="I309" s="468"/>
      <c r="J309" s="468"/>
      <c r="K309" s="468"/>
      <c r="L309" s="468"/>
      <c r="M309" s="468"/>
      <c r="N309" s="468"/>
      <c r="O309" s="468"/>
      <c r="P309" s="468"/>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c r="AL309" s="289"/>
      <c r="AM309" s="289"/>
      <c r="AN309" s="289"/>
      <c r="AO309" s="289"/>
      <c r="AP309" s="289"/>
      <c r="AQ309" s="289"/>
      <c r="AR309" s="289"/>
      <c r="AS309" s="289"/>
      <c r="AT309" s="289"/>
      <c r="AU309" s="289"/>
      <c r="AV309" s="289"/>
      <c r="AW309" s="289"/>
      <c r="AX309" s="289"/>
      <c r="AY309" s="289"/>
      <c r="AZ309" s="289"/>
      <c r="BA309" s="289"/>
      <c r="BB309" s="289"/>
      <c r="BC309" s="289"/>
      <c r="BD309" s="289"/>
      <c r="BE309" s="289"/>
      <c r="BF309" s="289"/>
      <c r="BG309" s="289"/>
      <c r="BH309" s="289"/>
      <c r="BI309" s="289"/>
      <c r="BJ309" s="289"/>
      <c r="BK309" s="289"/>
      <c r="BL309" s="289"/>
      <c r="BM309" s="289"/>
      <c r="BN309" s="289"/>
      <c r="BO309" s="289"/>
      <c r="BP309" s="289"/>
      <c r="BQ309" s="289"/>
      <c r="BR309" s="289"/>
      <c r="BS309" s="289"/>
      <c r="BT309" s="289"/>
      <c r="BU309" s="289"/>
      <c r="BV309" s="289"/>
      <c r="BW309" s="289"/>
      <c r="BX309" s="289"/>
      <c r="BY309" s="289"/>
      <c r="BZ309" s="289"/>
      <c r="CA309" s="289"/>
      <c r="CB309" s="289"/>
      <c r="CC309" s="289"/>
      <c r="CD309" s="289"/>
      <c r="CE309" s="289"/>
      <c r="CF309" s="289"/>
      <c r="CG309" s="289"/>
      <c r="CH309" s="289"/>
      <c r="CI309" s="289"/>
      <c r="CJ309" s="289"/>
      <c r="CK309" s="289"/>
      <c r="CL309" s="289"/>
      <c r="CM309" s="289"/>
      <c r="CN309" s="289"/>
      <c r="CO309" s="289"/>
      <c r="CP309" s="289"/>
      <c r="CQ309" s="289"/>
      <c r="CR309" s="289"/>
      <c r="CS309" s="289"/>
      <c r="CT309" s="289"/>
      <c r="CU309" s="289"/>
      <c r="CV309" s="289"/>
      <c r="CW309" s="289"/>
      <c r="CX309" s="289"/>
      <c r="CY309" s="289"/>
      <c r="CZ309" s="289"/>
      <c r="DA309" s="289"/>
      <c r="DB309" s="289"/>
      <c r="DC309" s="289"/>
      <c r="DD309" s="289"/>
      <c r="DE309" s="289"/>
      <c r="DF309" s="289"/>
      <c r="DG309" s="289"/>
      <c r="DH309" s="289"/>
      <c r="DI309" s="289"/>
      <c r="DJ309" s="289"/>
      <c r="DK309" s="289"/>
      <c r="DL309" s="289"/>
      <c r="DM309" s="289"/>
      <c r="DN309" s="289"/>
      <c r="DO309" s="289"/>
      <c r="DP309" s="289"/>
      <c r="DQ309" s="289"/>
      <c r="DR309" s="289"/>
      <c r="DS309" s="289"/>
      <c r="DT309" s="289"/>
      <c r="DU309" s="289"/>
      <c r="DV309" s="289"/>
      <c r="DW309" s="289"/>
      <c r="DX309" s="289"/>
      <c r="DY309" s="289"/>
      <c r="DZ309" s="289"/>
      <c r="EA309" s="289"/>
      <c r="EB309" s="289"/>
      <c r="EC309" s="289"/>
      <c r="ED309" s="289"/>
      <c r="EE309" s="289"/>
      <c r="EF309" s="289"/>
      <c r="EG309" s="289"/>
      <c r="EH309" s="289"/>
      <c r="EI309" s="289"/>
    </row>
    <row r="310" spans="1:139" x14ac:dyDescent="0.3">
      <c r="A310" s="289"/>
      <c r="B310" s="289"/>
      <c r="C310" s="468"/>
      <c r="D310" s="468"/>
      <c r="E310" s="468"/>
      <c r="F310" s="468"/>
      <c r="G310" s="468"/>
      <c r="H310" s="468"/>
      <c r="I310" s="468"/>
      <c r="J310" s="468"/>
      <c r="K310" s="468"/>
      <c r="L310" s="468"/>
      <c r="M310" s="468"/>
      <c r="N310" s="468"/>
      <c r="O310" s="468"/>
      <c r="P310" s="468"/>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89"/>
      <c r="AY310" s="289"/>
      <c r="AZ310" s="289"/>
      <c r="BA310" s="289"/>
      <c r="BB310" s="289"/>
      <c r="BC310" s="289"/>
      <c r="BD310" s="289"/>
      <c r="BE310" s="289"/>
      <c r="BF310" s="289"/>
      <c r="BG310" s="289"/>
      <c r="BH310" s="289"/>
      <c r="BI310" s="289"/>
      <c r="BJ310" s="289"/>
      <c r="BK310" s="289"/>
      <c r="BL310" s="289"/>
      <c r="BM310" s="289"/>
      <c r="BN310" s="289"/>
      <c r="BO310" s="289"/>
      <c r="BP310" s="289"/>
      <c r="BQ310" s="289"/>
      <c r="BR310" s="289"/>
      <c r="BS310" s="289"/>
      <c r="BT310" s="289"/>
      <c r="BU310" s="289"/>
      <c r="BV310" s="289"/>
      <c r="BW310" s="289"/>
      <c r="BX310" s="289"/>
      <c r="BY310" s="289"/>
      <c r="BZ310" s="289"/>
      <c r="CA310" s="289"/>
      <c r="CB310" s="289"/>
      <c r="CC310" s="289"/>
      <c r="CD310" s="289"/>
      <c r="CE310" s="289"/>
      <c r="CF310" s="289"/>
      <c r="CG310" s="289"/>
      <c r="CH310" s="289"/>
      <c r="CI310" s="289"/>
      <c r="CJ310" s="289"/>
      <c r="CK310" s="289"/>
      <c r="CL310" s="289"/>
      <c r="CM310" s="289"/>
      <c r="CN310" s="289"/>
      <c r="CO310" s="289"/>
      <c r="CP310" s="289"/>
      <c r="CQ310" s="289"/>
      <c r="CR310" s="289"/>
      <c r="CS310" s="289"/>
      <c r="CT310" s="289"/>
      <c r="CU310" s="289"/>
      <c r="CV310" s="289"/>
      <c r="CW310" s="289"/>
      <c r="CX310" s="289"/>
      <c r="CY310" s="289"/>
      <c r="CZ310" s="289"/>
      <c r="DA310" s="289"/>
      <c r="DB310" s="289"/>
      <c r="DC310" s="289"/>
      <c r="DD310" s="289"/>
      <c r="DE310" s="289"/>
      <c r="DF310" s="289"/>
      <c r="DG310" s="289"/>
      <c r="DH310" s="289"/>
      <c r="DI310" s="289"/>
      <c r="DJ310" s="289"/>
      <c r="DK310" s="289"/>
      <c r="DL310" s="289"/>
      <c r="DM310" s="289"/>
      <c r="DN310" s="289"/>
      <c r="DO310" s="289"/>
      <c r="DP310" s="289"/>
      <c r="DQ310" s="289"/>
      <c r="DR310" s="289"/>
      <c r="DS310" s="289"/>
      <c r="DT310" s="289"/>
      <c r="DU310" s="289"/>
      <c r="DV310" s="289"/>
      <c r="DW310" s="289"/>
      <c r="DX310" s="289"/>
      <c r="DY310" s="289"/>
      <c r="DZ310" s="289"/>
      <c r="EA310" s="289"/>
      <c r="EB310" s="289"/>
      <c r="EC310" s="289"/>
      <c r="ED310" s="289"/>
      <c r="EE310" s="289"/>
      <c r="EF310" s="289"/>
      <c r="EG310" s="289"/>
      <c r="EH310" s="289"/>
      <c r="EI310" s="289"/>
    </row>
    <row r="311" spans="1:139" x14ac:dyDescent="0.3">
      <c r="A311" s="289"/>
      <c r="B311" s="289"/>
      <c r="C311" s="468"/>
      <c r="D311" s="468"/>
      <c r="E311" s="468"/>
      <c r="F311" s="468"/>
      <c r="G311" s="468"/>
      <c r="H311" s="468"/>
      <c r="I311" s="468"/>
      <c r="J311" s="468"/>
      <c r="K311" s="468"/>
      <c r="L311" s="468"/>
      <c r="M311" s="468"/>
      <c r="N311" s="468"/>
      <c r="O311" s="468"/>
      <c r="P311" s="468"/>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89"/>
      <c r="AY311" s="289"/>
      <c r="AZ311" s="289"/>
      <c r="BA311" s="289"/>
      <c r="BB311" s="289"/>
      <c r="BC311" s="289"/>
      <c r="BD311" s="289"/>
      <c r="BE311" s="289"/>
      <c r="BF311" s="289"/>
      <c r="BG311" s="289"/>
      <c r="BH311" s="289"/>
      <c r="BI311" s="289"/>
      <c r="BJ311" s="289"/>
      <c r="BK311" s="289"/>
      <c r="BL311" s="289"/>
      <c r="BM311" s="289"/>
      <c r="BN311" s="289"/>
      <c r="BO311" s="289"/>
      <c r="BP311" s="289"/>
      <c r="BQ311" s="289"/>
      <c r="BR311" s="289"/>
      <c r="BS311" s="289"/>
      <c r="BT311" s="289"/>
      <c r="BU311" s="289"/>
      <c r="BV311" s="289"/>
      <c r="BW311" s="289"/>
      <c r="BX311" s="289"/>
      <c r="BY311" s="289"/>
      <c r="BZ311" s="289"/>
      <c r="CA311" s="289"/>
      <c r="CB311" s="289"/>
      <c r="CC311" s="289"/>
      <c r="CD311" s="289"/>
      <c r="CE311" s="289"/>
      <c r="CF311" s="289"/>
      <c r="CG311" s="289"/>
      <c r="CH311" s="289"/>
      <c r="CI311" s="289"/>
      <c r="CJ311" s="289"/>
      <c r="CK311" s="289"/>
      <c r="CL311" s="289"/>
      <c r="CM311" s="289"/>
      <c r="CN311" s="289"/>
      <c r="CO311" s="289"/>
      <c r="CP311" s="289"/>
      <c r="CQ311" s="289"/>
      <c r="CR311" s="289"/>
      <c r="CS311" s="289"/>
      <c r="CT311" s="289"/>
      <c r="CU311" s="289"/>
      <c r="CV311" s="289"/>
      <c r="CW311" s="289"/>
      <c r="CX311" s="289"/>
      <c r="CY311" s="289"/>
      <c r="CZ311" s="289"/>
      <c r="DA311" s="289"/>
      <c r="DB311" s="289"/>
      <c r="DC311" s="289"/>
      <c r="DD311" s="289"/>
      <c r="DE311" s="289"/>
      <c r="DF311" s="289"/>
      <c r="DG311" s="289"/>
      <c r="DH311" s="289"/>
      <c r="DI311" s="289"/>
      <c r="DJ311" s="289"/>
      <c r="DK311" s="289"/>
      <c r="DL311" s="289"/>
      <c r="DM311" s="289"/>
      <c r="DN311" s="289"/>
      <c r="DO311" s="289"/>
      <c r="DP311" s="289"/>
      <c r="DQ311" s="289"/>
      <c r="DR311" s="289"/>
      <c r="DS311" s="289"/>
      <c r="DT311" s="289"/>
      <c r="DU311" s="289"/>
      <c r="DV311" s="289"/>
      <c r="DW311" s="289"/>
      <c r="DX311" s="289"/>
      <c r="DY311" s="289"/>
      <c r="DZ311" s="289"/>
      <c r="EA311" s="289"/>
      <c r="EB311" s="289"/>
      <c r="EC311" s="289"/>
      <c r="ED311" s="289"/>
      <c r="EE311" s="289"/>
      <c r="EF311" s="289"/>
      <c r="EG311" s="289"/>
      <c r="EH311" s="289"/>
      <c r="EI311" s="289"/>
    </row>
    <row r="312" spans="1:139" x14ac:dyDescent="0.3">
      <c r="A312" s="289"/>
      <c r="B312" s="289"/>
      <c r="C312" s="468"/>
      <c r="D312" s="468"/>
      <c r="E312" s="468"/>
      <c r="F312" s="468"/>
      <c r="G312" s="468"/>
      <c r="H312" s="468"/>
      <c r="I312" s="468"/>
      <c r="J312" s="468"/>
      <c r="K312" s="468"/>
      <c r="L312" s="468"/>
      <c r="M312" s="468"/>
      <c r="N312" s="468"/>
      <c r="O312" s="468"/>
      <c r="P312" s="468"/>
      <c r="Q312" s="289"/>
      <c r="R312" s="289"/>
      <c r="S312" s="289"/>
      <c r="T312" s="289"/>
      <c r="U312" s="289"/>
      <c r="V312" s="289"/>
      <c r="W312" s="289"/>
      <c r="X312" s="289"/>
      <c r="Y312" s="289"/>
      <c r="Z312" s="289"/>
      <c r="AA312" s="289"/>
      <c r="AB312" s="289"/>
      <c r="AC312" s="289"/>
      <c r="AD312" s="289"/>
      <c r="AE312" s="289"/>
      <c r="AF312" s="289"/>
      <c r="AG312" s="289"/>
      <c r="AH312" s="289"/>
      <c r="AI312" s="289"/>
      <c r="AJ312" s="289"/>
      <c r="AK312" s="289"/>
      <c r="AL312" s="289"/>
      <c r="AM312" s="289"/>
      <c r="AN312" s="289"/>
      <c r="AO312" s="289"/>
      <c r="AP312" s="289"/>
      <c r="AQ312" s="289"/>
      <c r="AR312" s="289"/>
      <c r="AS312" s="289"/>
      <c r="AT312" s="289"/>
      <c r="AU312" s="289"/>
      <c r="AV312" s="289"/>
      <c r="AW312" s="289"/>
      <c r="AX312" s="289"/>
      <c r="AY312" s="289"/>
      <c r="AZ312" s="289"/>
      <c r="BA312" s="289"/>
      <c r="BB312" s="289"/>
      <c r="BC312" s="289"/>
      <c r="BD312" s="289"/>
      <c r="BE312" s="289"/>
      <c r="BF312" s="289"/>
      <c r="BG312" s="289"/>
      <c r="BH312" s="289"/>
      <c r="BI312" s="289"/>
      <c r="BJ312" s="289"/>
      <c r="BK312" s="289"/>
      <c r="BL312" s="289"/>
      <c r="BM312" s="289"/>
      <c r="BN312" s="289"/>
      <c r="BO312" s="289"/>
      <c r="BP312" s="289"/>
      <c r="BQ312" s="289"/>
      <c r="BR312" s="289"/>
      <c r="BS312" s="289"/>
      <c r="BT312" s="289"/>
      <c r="BU312" s="289"/>
      <c r="BV312" s="289"/>
      <c r="BW312" s="289"/>
      <c r="BX312" s="289"/>
      <c r="BY312" s="289"/>
      <c r="BZ312" s="289"/>
      <c r="CA312" s="289"/>
      <c r="CB312" s="289"/>
      <c r="CC312" s="289"/>
      <c r="CD312" s="289"/>
      <c r="CE312" s="289"/>
      <c r="CF312" s="289"/>
      <c r="CG312" s="289"/>
      <c r="CH312" s="289"/>
      <c r="CI312" s="289"/>
      <c r="CJ312" s="289"/>
      <c r="CK312" s="289"/>
      <c r="CL312" s="289"/>
      <c r="CM312" s="289"/>
      <c r="CN312" s="289"/>
      <c r="CO312" s="289"/>
      <c r="CP312" s="289"/>
      <c r="CQ312" s="289"/>
      <c r="CR312" s="289"/>
      <c r="CS312" s="289"/>
      <c r="CT312" s="289"/>
      <c r="CU312" s="289"/>
      <c r="CV312" s="289"/>
      <c r="CW312" s="289"/>
      <c r="CX312" s="289"/>
      <c r="CY312" s="289"/>
      <c r="CZ312" s="289"/>
      <c r="DA312" s="289"/>
      <c r="DB312" s="289"/>
      <c r="DC312" s="289"/>
      <c r="DD312" s="289"/>
      <c r="DE312" s="289"/>
      <c r="DF312" s="289"/>
      <c r="DG312" s="289"/>
      <c r="DH312" s="289"/>
      <c r="DI312" s="289"/>
      <c r="DJ312" s="289"/>
      <c r="DK312" s="289"/>
      <c r="DL312" s="289"/>
      <c r="DM312" s="289"/>
      <c r="DN312" s="289"/>
      <c r="DO312" s="289"/>
      <c r="DP312" s="289"/>
      <c r="DQ312" s="289"/>
      <c r="DR312" s="289"/>
      <c r="DS312" s="289"/>
      <c r="DT312" s="289"/>
      <c r="DU312" s="289"/>
      <c r="DV312" s="289"/>
      <c r="DW312" s="289"/>
      <c r="DX312" s="289"/>
      <c r="DY312" s="289"/>
      <c r="DZ312" s="289"/>
      <c r="EA312" s="289"/>
      <c r="EB312" s="289"/>
      <c r="EC312" s="289"/>
      <c r="ED312" s="289"/>
      <c r="EE312" s="289"/>
      <c r="EF312" s="289"/>
      <c r="EG312" s="289"/>
      <c r="EH312" s="289"/>
      <c r="EI312" s="289"/>
    </row>
    <row r="313" spans="1:139" x14ac:dyDescent="0.3">
      <c r="A313" s="289"/>
      <c r="B313" s="289"/>
      <c r="C313" s="468"/>
      <c r="D313" s="468"/>
      <c r="E313" s="468"/>
      <c r="F313" s="468"/>
      <c r="G313" s="468"/>
      <c r="H313" s="468"/>
      <c r="I313" s="468"/>
      <c r="J313" s="468"/>
      <c r="K313" s="468"/>
      <c r="L313" s="468"/>
      <c r="M313" s="468"/>
      <c r="N313" s="468"/>
      <c r="O313" s="468"/>
      <c r="P313" s="468"/>
      <c r="Q313" s="289"/>
      <c r="R313" s="289"/>
      <c r="S313" s="289"/>
      <c r="T313" s="289"/>
      <c r="U313" s="289"/>
      <c r="V313" s="289"/>
      <c r="W313" s="289"/>
      <c r="X313" s="289"/>
      <c r="Y313" s="289"/>
      <c r="Z313" s="289"/>
      <c r="AA313" s="289"/>
      <c r="AB313" s="289"/>
      <c r="AC313" s="289"/>
      <c r="AD313" s="289"/>
      <c r="AE313" s="289"/>
      <c r="AF313" s="289"/>
      <c r="AG313" s="289"/>
      <c r="AH313" s="289"/>
      <c r="AI313" s="289"/>
      <c r="AJ313" s="289"/>
      <c r="AK313" s="289"/>
      <c r="AL313" s="289"/>
      <c r="AM313" s="289"/>
      <c r="AN313" s="289"/>
      <c r="AO313" s="289"/>
      <c r="AP313" s="289"/>
      <c r="AQ313" s="289"/>
      <c r="AR313" s="289"/>
      <c r="AS313" s="289"/>
      <c r="AT313" s="289"/>
      <c r="AU313" s="289"/>
      <c r="AV313" s="289"/>
      <c r="AW313" s="289"/>
      <c r="AX313" s="289"/>
      <c r="AY313" s="289"/>
      <c r="AZ313" s="289"/>
      <c r="BA313" s="289"/>
      <c r="BB313" s="289"/>
      <c r="BC313" s="289"/>
      <c r="BD313" s="289"/>
      <c r="BE313" s="289"/>
      <c r="BF313" s="289"/>
      <c r="BG313" s="289"/>
      <c r="BH313" s="289"/>
      <c r="BI313" s="289"/>
      <c r="BJ313" s="289"/>
      <c r="BK313" s="289"/>
      <c r="BL313" s="289"/>
      <c r="BM313" s="289"/>
      <c r="BN313" s="289"/>
      <c r="BO313" s="289"/>
      <c r="BP313" s="289"/>
      <c r="BQ313" s="289"/>
      <c r="BR313" s="289"/>
      <c r="BS313" s="289"/>
      <c r="BT313" s="289"/>
      <c r="BU313" s="289"/>
      <c r="BV313" s="289"/>
      <c r="BW313" s="289"/>
      <c r="BX313" s="289"/>
      <c r="BY313" s="289"/>
      <c r="BZ313" s="289"/>
      <c r="CA313" s="289"/>
      <c r="CB313" s="289"/>
      <c r="CC313" s="289"/>
      <c r="CD313" s="289"/>
      <c r="CE313" s="289"/>
      <c r="CF313" s="289"/>
      <c r="CG313" s="289"/>
      <c r="CH313" s="289"/>
      <c r="CI313" s="289"/>
      <c r="CJ313" s="289"/>
      <c r="CK313" s="289"/>
      <c r="CL313" s="289"/>
      <c r="CM313" s="289"/>
      <c r="CN313" s="289"/>
      <c r="CO313" s="289"/>
      <c r="CP313" s="289"/>
      <c r="CQ313" s="289"/>
      <c r="CR313" s="289"/>
      <c r="CS313" s="289"/>
      <c r="CT313" s="289"/>
      <c r="CU313" s="289"/>
      <c r="CV313" s="289"/>
      <c r="CW313" s="289"/>
      <c r="CX313" s="289"/>
      <c r="CY313" s="289"/>
      <c r="CZ313" s="289"/>
      <c r="DA313" s="289"/>
      <c r="DB313" s="289"/>
      <c r="DC313" s="289"/>
      <c r="DD313" s="289"/>
      <c r="DE313" s="289"/>
      <c r="DF313" s="289"/>
      <c r="DG313" s="289"/>
      <c r="DH313" s="289"/>
      <c r="DI313" s="289"/>
      <c r="DJ313" s="289"/>
      <c r="DK313" s="289"/>
      <c r="DL313" s="289"/>
      <c r="DM313" s="289"/>
      <c r="DN313" s="289"/>
      <c r="DO313" s="289"/>
      <c r="DP313" s="289"/>
      <c r="DQ313" s="289"/>
      <c r="DR313" s="289"/>
      <c r="DS313" s="289"/>
      <c r="DT313" s="289"/>
      <c r="DU313" s="289"/>
      <c r="DV313" s="289"/>
      <c r="DW313" s="289"/>
      <c r="DX313" s="289"/>
      <c r="DY313" s="289"/>
      <c r="DZ313" s="289"/>
      <c r="EA313" s="289"/>
      <c r="EB313" s="289"/>
      <c r="EC313" s="289"/>
      <c r="ED313" s="289"/>
      <c r="EE313" s="289"/>
      <c r="EF313" s="289"/>
      <c r="EG313" s="289"/>
      <c r="EH313" s="289"/>
      <c r="EI313" s="289"/>
    </row>
    <row r="314" spans="1:139" x14ac:dyDescent="0.3">
      <c r="A314" s="289"/>
      <c r="B314" s="289"/>
      <c r="C314" s="468"/>
      <c r="D314" s="468"/>
      <c r="E314" s="468"/>
      <c r="F314" s="468"/>
      <c r="G314" s="468"/>
      <c r="H314" s="468"/>
      <c r="I314" s="468"/>
      <c r="J314" s="468"/>
      <c r="K314" s="468"/>
      <c r="L314" s="468"/>
      <c r="M314" s="468"/>
      <c r="N314" s="468"/>
      <c r="O314" s="468"/>
      <c r="P314" s="468"/>
      <c r="Q314" s="289"/>
      <c r="R314" s="289"/>
      <c r="S314" s="289"/>
      <c r="T314" s="289"/>
      <c r="U314" s="289"/>
      <c r="V314" s="289"/>
      <c r="W314" s="289"/>
      <c r="X314" s="289"/>
      <c r="Y314" s="289"/>
      <c r="Z314" s="289"/>
      <c r="AA314" s="289"/>
      <c r="AB314" s="289"/>
      <c r="AC314" s="289"/>
      <c r="AD314" s="289"/>
      <c r="AE314" s="289"/>
      <c r="AF314" s="289"/>
      <c r="AG314" s="289"/>
      <c r="AH314" s="289"/>
      <c r="AI314" s="289"/>
      <c r="AJ314" s="289"/>
      <c r="AK314" s="289"/>
      <c r="AL314" s="289"/>
      <c r="AM314" s="289"/>
      <c r="AN314" s="289"/>
      <c r="AO314" s="289"/>
      <c r="AP314" s="289"/>
      <c r="AQ314" s="289"/>
      <c r="AR314" s="289"/>
      <c r="AS314" s="289"/>
      <c r="AT314" s="289"/>
      <c r="AU314" s="289"/>
      <c r="AV314" s="289"/>
      <c r="AW314" s="289"/>
      <c r="AX314" s="289"/>
      <c r="AY314" s="289"/>
      <c r="AZ314" s="289"/>
      <c r="BA314" s="289"/>
      <c r="BB314" s="289"/>
      <c r="BC314" s="289"/>
      <c r="BD314" s="289"/>
      <c r="BE314" s="289"/>
      <c r="BF314" s="289"/>
      <c r="BG314" s="289"/>
      <c r="BH314" s="289"/>
      <c r="BI314" s="289"/>
      <c r="BJ314" s="289"/>
      <c r="BK314" s="289"/>
      <c r="BL314" s="289"/>
      <c r="BM314" s="289"/>
      <c r="BN314" s="289"/>
      <c r="BO314" s="289"/>
      <c r="BP314" s="289"/>
      <c r="BQ314" s="289"/>
      <c r="BR314" s="289"/>
      <c r="BS314" s="289"/>
      <c r="BT314" s="289"/>
      <c r="BU314" s="289"/>
      <c r="BV314" s="289"/>
      <c r="BW314" s="289"/>
      <c r="BX314" s="289"/>
      <c r="BY314" s="289"/>
      <c r="BZ314" s="289"/>
      <c r="CA314" s="289"/>
      <c r="CB314" s="289"/>
      <c r="CC314" s="289"/>
      <c r="CD314" s="289"/>
      <c r="CE314" s="289"/>
      <c r="CF314" s="289"/>
      <c r="CG314" s="289"/>
      <c r="CH314" s="289"/>
      <c r="CI314" s="289"/>
      <c r="CJ314" s="289"/>
      <c r="CK314" s="289"/>
      <c r="CL314" s="289"/>
      <c r="CM314" s="289"/>
      <c r="CN314" s="289"/>
      <c r="CO314" s="289"/>
      <c r="CP314" s="289"/>
      <c r="CQ314" s="289"/>
      <c r="CR314" s="289"/>
      <c r="CS314" s="289"/>
      <c r="CT314" s="289"/>
      <c r="CU314" s="289"/>
      <c r="CV314" s="289"/>
      <c r="CW314" s="289"/>
      <c r="CX314" s="289"/>
      <c r="CY314" s="289"/>
      <c r="CZ314" s="289"/>
      <c r="DA314" s="289"/>
      <c r="DB314" s="289"/>
      <c r="DC314" s="289"/>
      <c r="DD314" s="289"/>
      <c r="DE314" s="289"/>
      <c r="DF314" s="289"/>
      <c r="DG314" s="289"/>
      <c r="DH314" s="289"/>
      <c r="DI314" s="289"/>
      <c r="DJ314" s="289"/>
      <c r="DK314" s="289"/>
      <c r="DL314" s="289"/>
      <c r="DM314" s="289"/>
      <c r="DN314" s="289"/>
      <c r="DO314" s="289"/>
      <c r="DP314" s="289"/>
      <c r="DQ314" s="289"/>
      <c r="DR314" s="289"/>
      <c r="DS314" s="289"/>
      <c r="DT314" s="289"/>
      <c r="DU314" s="289"/>
      <c r="DV314" s="289"/>
      <c r="DW314" s="289"/>
      <c r="DX314" s="289"/>
      <c r="DY314" s="289"/>
      <c r="DZ314" s="289"/>
      <c r="EA314" s="289"/>
      <c r="EB314" s="289"/>
      <c r="EC314" s="289"/>
      <c r="ED314" s="289"/>
      <c r="EE314" s="289"/>
      <c r="EF314" s="289"/>
      <c r="EG314" s="289"/>
      <c r="EH314" s="289"/>
      <c r="EI314" s="289"/>
    </row>
    <row r="315" spans="1:139" x14ac:dyDescent="0.3">
      <c r="A315" s="289"/>
      <c r="B315" s="289"/>
      <c r="C315" s="468"/>
      <c r="D315" s="468"/>
      <c r="E315" s="468"/>
      <c r="F315" s="468"/>
      <c r="G315" s="468"/>
      <c r="H315" s="468"/>
      <c r="I315" s="468"/>
      <c r="J315" s="468"/>
      <c r="K315" s="468"/>
      <c r="L315" s="468"/>
      <c r="M315" s="468"/>
      <c r="N315" s="468"/>
      <c r="O315" s="468"/>
      <c r="P315" s="468"/>
      <c r="Q315" s="289"/>
      <c r="R315" s="289"/>
      <c r="S315" s="289"/>
      <c r="T315" s="289"/>
      <c r="U315" s="289"/>
      <c r="V315" s="289"/>
      <c r="W315" s="289"/>
      <c r="X315" s="289"/>
      <c r="Y315" s="289"/>
      <c r="Z315" s="289"/>
      <c r="AA315" s="289"/>
      <c r="AB315" s="289"/>
      <c r="AC315" s="289"/>
      <c r="AD315" s="289"/>
      <c r="AE315" s="289"/>
      <c r="AF315" s="289"/>
      <c r="AG315" s="289"/>
      <c r="AH315" s="289"/>
      <c r="AI315" s="289"/>
      <c r="AJ315" s="289"/>
      <c r="AK315" s="289"/>
      <c r="AL315" s="289"/>
      <c r="AM315" s="289"/>
      <c r="AN315" s="289"/>
      <c r="AO315" s="289"/>
      <c r="AP315" s="289"/>
      <c r="AQ315" s="289"/>
      <c r="AR315" s="289"/>
      <c r="AS315" s="289"/>
      <c r="AT315" s="289"/>
      <c r="AU315" s="289"/>
      <c r="AV315" s="289"/>
      <c r="AW315" s="289"/>
      <c r="AX315" s="289"/>
      <c r="AY315" s="289"/>
      <c r="AZ315" s="289"/>
      <c r="BA315" s="289"/>
      <c r="BB315" s="289"/>
      <c r="BC315" s="289"/>
      <c r="BD315" s="289"/>
      <c r="BE315" s="289"/>
      <c r="BF315" s="289"/>
      <c r="BG315" s="289"/>
      <c r="BH315" s="289"/>
      <c r="BI315" s="289"/>
      <c r="BJ315" s="289"/>
      <c r="BK315" s="289"/>
      <c r="BL315" s="289"/>
      <c r="BM315" s="289"/>
      <c r="BN315" s="289"/>
      <c r="BO315" s="289"/>
      <c r="BP315" s="289"/>
      <c r="BQ315" s="289"/>
      <c r="BR315" s="289"/>
      <c r="BS315" s="289"/>
      <c r="BT315" s="289"/>
      <c r="BU315" s="289"/>
      <c r="BV315" s="289"/>
      <c r="BW315" s="289"/>
      <c r="BX315" s="289"/>
      <c r="BY315" s="289"/>
      <c r="BZ315" s="289"/>
      <c r="CA315" s="289"/>
      <c r="CB315" s="289"/>
      <c r="CC315" s="289"/>
      <c r="CD315" s="289"/>
      <c r="CE315" s="289"/>
      <c r="CF315" s="289"/>
      <c r="CG315" s="289"/>
      <c r="CH315" s="289"/>
      <c r="CI315" s="289"/>
      <c r="CJ315" s="289"/>
      <c r="CK315" s="289"/>
      <c r="CL315" s="289"/>
      <c r="CM315" s="289"/>
      <c r="CN315" s="289"/>
      <c r="CO315" s="289"/>
      <c r="CP315" s="289"/>
      <c r="CQ315" s="289"/>
      <c r="CR315" s="289"/>
      <c r="CS315" s="289"/>
      <c r="CT315" s="289"/>
      <c r="CU315" s="289"/>
      <c r="CV315" s="289"/>
      <c r="CW315" s="289"/>
      <c r="CX315" s="289"/>
      <c r="CY315" s="289"/>
      <c r="CZ315" s="289"/>
      <c r="DA315" s="289"/>
      <c r="DB315" s="289"/>
      <c r="DC315" s="289"/>
      <c r="DD315" s="289"/>
      <c r="DE315" s="289"/>
      <c r="DF315" s="289"/>
      <c r="DG315" s="289"/>
      <c r="DH315" s="289"/>
      <c r="DI315" s="289"/>
      <c r="DJ315" s="289"/>
      <c r="DK315" s="289"/>
      <c r="DL315" s="289"/>
      <c r="DM315" s="289"/>
      <c r="DN315" s="289"/>
      <c r="DO315" s="289"/>
      <c r="DP315" s="289"/>
      <c r="DQ315" s="289"/>
      <c r="DR315" s="289"/>
      <c r="DS315" s="289"/>
      <c r="DT315" s="289"/>
      <c r="DU315" s="289"/>
      <c r="DV315" s="289"/>
      <c r="DW315" s="289"/>
      <c r="DX315" s="289"/>
      <c r="DY315" s="289"/>
      <c r="DZ315" s="289"/>
      <c r="EA315" s="289"/>
      <c r="EB315" s="289"/>
      <c r="EC315" s="289"/>
      <c r="ED315" s="289"/>
      <c r="EE315" s="289"/>
      <c r="EF315" s="289"/>
      <c r="EG315" s="289"/>
      <c r="EH315" s="289"/>
      <c r="EI315" s="289"/>
    </row>
    <row r="316" spans="1:139" x14ac:dyDescent="0.3">
      <c r="A316" s="289"/>
      <c r="B316" s="289"/>
      <c r="C316" s="468"/>
      <c r="D316" s="468"/>
      <c r="E316" s="468"/>
      <c r="F316" s="468"/>
      <c r="G316" s="468"/>
      <c r="H316" s="468"/>
      <c r="I316" s="468"/>
      <c r="J316" s="468"/>
      <c r="K316" s="468"/>
      <c r="L316" s="468"/>
      <c r="M316" s="468"/>
      <c r="N316" s="468"/>
      <c r="O316" s="468"/>
      <c r="P316" s="468"/>
      <c r="Q316" s="289"/>
      <c r="R316" s="289"/>
      <c r="S316" s="289"/>
      <c r="T316" s="289"/>
      <c r="U316" s="289"/>
      <c r="V316" s="289"/>
      <c r="W316" s="289"/>
      <c r="X316" s="289"/>
      <c r="Y316" s="289"/>
      <c r="Z316" s="289"/>
      <c r="AA316" s="289"/>
      <c r="AB316" s="289"/>
      <c r="AC316" s="289"/>
      <c r="AD316" s="289"/>
      <c r="AE316" s="289"/>
      <c r="AF316" s="289"/>
      <c r="AG316" s="289"/>
      <c r="AH316" s="289"/>
      <c r="AI316" s="289"/>
      <c r="AJ316" s="289"/>
      <c r="AK316" s="289"/>
      <c r="AL316" s="289"/>
      <c r="AM316" s="289"/>
      <c r="AN316" s="289"/>
      <c r="AO316" s="289"/>
      <c r="AP316" s="289"/>
      <c r="AQ316" s="289"/>
      <c r="AR316" s="289"/>
      <c r="AS316" s="289"/>
      <c r="AT316" s="289"/>
      <c r="AU316" s="289"/>
      <c r="AV316" s="289"/>
      <c r="AW316" s="289"/>
      <c r="AX316" s="289"/>
      <c r="AY316" s="289"/>
      <c r="AZ316" s="289"/>
      <c r="BA316" s="289"/>
      <c r="BB316" s="289"/>
      <c r="BC316" s="289"/>
      <c r="BD316" s="289"/>
      <c r="BE316" s="289"/>
      <c r="BF316" s="289"/>
      <c r="BG316" s="289"/>
      <c r="BH316" s="289"/>
      <c r="BI316" s="289"/>
      <c r="BJ316" s="289"/>
      <c r="BK316" s="289"/>
      <c r="BL316" s="289"/>
      <c r="BM316" s="289"/>
      <c r="BN316" s="289"/>
      <c r="BO316" s="289"/>
      <c r="BP316" s="289"/>
      <c r="BQ316" s="289"/>
      <c r="BR316" s="289"/>
      <c r="BS316" s="289"/>
      <c r="BT316" s="289"/>
      <c r="BU316" s="289"/>
      <c r="BV316" s="289"/>
      <c r="BW316" s="289"/>
      <c r="BX316" s="289"/>
      <c r="BY316" s="289"/>
      <c r="BZ316" s="289"/>
      <c r="CA316" s="289"/>
      <c r="CB316" s="289"/>
      <c r="CC316" s="289"/>
      <c r="CD316" s="289"/>
      <c r="CE316" s="289"/>
      <c r="CF316" s="289"/>
      <c r="CG316" s="289"/>
      <c r="CH316" s="289"/>
      <c r="CI316" s="289"/>
      <c r="CJ316" s="289"/>
      <c r="CK316" s="289"/>
      <c r="CL316" s="289"/>
      <c r="CM316" s="289"/>
      <c r="CN316" s="289"/>
      <c r="CO316" s="289"/>
      <c r="CP316" s="289"/>
      <c r="CQ316" s="289"/>
      <c r="CR316" s="289"/>
      <c r="CS316" s="289"/>
      <c r="CT316" s="289"/>
      <c r="CU316" s="289"/>
      <c r="CV316" s="289"/>
      <c r="CW316" s="289"/>
      <c r="CX316" s="289"/>
      <c r="CY316" s="289"/>
      <c r="CZ316" s="289"/>
      <c r="DA316" s="289"/>
      <c r="DB316" s="289"/>
      <c r="DC316" s="289"/>
      <c r="DD316" s="289"/>
      <c r="DE316" s="289"/>
      <c r="DF316" s="289"/>
      <c r="DG316" s="289"/>
      <c r="DH316" s="289"/>
      <c r="DI316" s="289"/>
      <c r="DJ316" s="289"/>
      <c r="DK316" s="289"/>
      <c r="DL316" s="289"/>
      <c r="DM316" s="289"/>
      <c r="DN316" s="289"/>
      <c r="DO316" s="289"/>
      <c r="DP316" s="289"/>
      <c r="DQ316" s="289"/>
      <c r="DR316" s="289"/>
      <c r="DS316" s="289"/>
      <c r="DT316" s="289"/>
      <c r="DU316" s="289"/>
      <c r="DV316" s="289"/>
      <c r="DW316" s="289"/>
      <c r="DX316" s="289"/>
      <c r="DY316" s="289"/>
      <c r="DZ316" s="289"/>
      <c r="EA316" s="289"/>
      <c r="EB316" s="289"/>
      <c r="EC316" s="289"/>
      <c r="ED316" s="289"/>
      <c r="EE316" s="289"/>
      <c r="EF316" s="289"/>
      <c r="EG316" s="289"/>
      <c r="EH316" s="289"/>
      <c r="EI316" s="289"/>
    </row>
    <row r="317" spans="1:139" x14ac:dyDescent="0.3">
      <c r="A317" s="289"/>
      <c r="B317" s="289"/>
      <c r="C317" s="468"/>
      <c r="D317" s="468"/>
      <c r="E317" s="468"/>
      <c r="F317" s="468"/>
      <c r="G317" s="468"/>
      <c r="H317" s="468"/>
      <c r="I317" s="468"/>
      <c r="J317" s="468"/>
      <c r="K317" s="468"/>
      <c r="L317" s="468"/>
      <c r="M317" s="468"/>
      <c r="N317" s="468"/>
      <c r="O317" s="468"/>
      <c r="P317" s="468"/>
      <c r="Q317" s="289"/>
      <c r="R317" s="289"/>
      <c r="S317" s="289"/>
      <c r="T317" s="289"/>
      <c r="U317" s="289"/>
      <c r="V317" s="289"/>
      <c r="W317" s="289"/>
      <c r="X317" s="289"/>
      <c r="Y317" s="289"/>
      <c r="Z317" s="289"/>
      <c r="AA317" s="289"/>
      <c r="AB317" s="289"/>
      <c r="AC317" s="289"/>
      <c r="AD317" s="289"/>
      <c r="AE317" s="289"/>
      <c r="AF317" s="289"/>
      <c r="AG317" s="289"/>
      <c r="AH317" s="289"/>
      <c r="AI317" s="289"/>
      <c r="AJ317" s="289"/>
      <c r="AK317" s="289"/>
      <c r="AL317" s="289"/>
      <c r="AM317" s="289"/>
      <c r="AN317" s="289"/>
      <c r="AO317" s="289"/>
      <c r="AP317" s="289"/>
      <c r="AQ317" s="289"/>
      <c r="AR317" s="289"/>
      <c r="AS317" s="289"/>
      <c r="AT317" s="289"/>
      <c r="AU317" s="289"/>
      <c r="AV317" s="289"/>
      <c r="AW317" s="289"/>
      <c r="AX317" s="289"/>
      <c r="AY317" s="289"/>
      <c r="AZ317" s="289"/>
      <c r="BA317" s="289"/>
      <c r="BB317" s="289"/>
      <c r="BC317" s="289"/>
      <c r="BD317" s="289"/>
      <c r="BE317" s="289"/>
      <c r="BF317" s="289"/>
      <c r="BG317" s="289"/>
      <c r="BH317" s="289"/>
      <c r="BI317" s="289"/>
      <c r="BJ317" s="289"/>
      <c r="BK317" s="289"/>
      <c r="BL317" s="289"/>
      <c r="BM317" s="289"/>
      <c r="BN317" s="289"/>
      <c r="BO317" s="289"/>
      <c r="BP317" s="289"/>
      <c r="BQ317" s="289"/>
      <c r="BR317" s="289"/>
      <c r="BS317" s="289"/>
      <c r="BT317" s="289"/>
      <c r="BU317" s="289"/>
      <c r="BV317" s="289"/>
      <c r="BW317" s="289"/>
      <c r="BX317" s="289"/>
      <c r="BY317" s="289"/>
      <c r="BZ317" s="289"/>
      <c r="CA317" s="289"/>
      <c r="CB317" s="289"/>
      <c r="CC317" s="289"/>
      <c r="CD317" s="289"/>
      <c r="CE317" s="289"/>
      <c r="CF317" s="289"/>
      <c r="CG317" s="289"/>
      <c r="CH317" s="289"/>
      <c r="CI317" s="289"/>
      <c r="CJ317" s="289"/>
      <c r="CK317" s="289"/>
      <c r="CL317" s="289"/>
      <c r="CM317" s="289"/>
      <c r="CN317" s="289"/>
      <c r="CO317" s="289"/>
      <c r="CP317" s="289"/>
      <c r="CQ317" s="289"/>
      <c r="CR317" s="289"/>
      <c r="CS317" s="289"/>
      <c r="CT317" s="289"/>
      <c r="CU317" s="289"/>
      <c r="CV317" s="289"/>
      <c r="CW317" s="289"/>
      <c r="CX317" s="289"/>
      <c r="CY317" s="289"/>
      <c r="CZ317" s="289"/>
      <c r="DA317" s="289"/>
      <c r="DB317" s="289"/>
      <c r="DC317" s="289"/>
      <c r="DD317" s="289"/>
      <c r="DE317" s="289"/>
      <c r="DF317" s="289"/>
      <c r="DG317" s="289"/>
      <c r="DH317" s="289"/>
      <c r="DI317" s="289"/>
      <c r="DJ317" s="289"/>
      <c r="DK317" s="289"/>
      <c r="DL317" s="289"/>
      <c r="DM317" s="289"/>
      <c r="DN317" s="289"/>
      <c r="DO317" s="289"/>
      <c r="DP317" s="289"/>
      <c r="DQ317" s="289"/>
      <c r="DR317" s="289"/>
      <c r="DS317" s="289"/>
      <c r="DT317" s="289"/>
      <c r="DU317" s="289"/>
      <c r="DV317" s="289"/>
      <c r="DW317" s="289"/>
      <c r="DX317" s="289"/>
      <c r="DY317" s="289"/>
      <c r="DZ317" s="289"/>
      <c r="EA317" s="289"/>
      <c r="EB317" s="289"/>
      <c r="EC317" s="289"/>
      <c r="ED317" s="289"/>
      <c r="EE317" s="289"/>
      <c r="EF317" s="289"/>
      <c r="EG317" s="289"/>
      <c r="EH317" s="289"/>
      <c r="EI317" s="289"/>
    </row>
    <row r="318" spans="1:139" x14ac:dyDescent="0.3">
      <c r="A318" s="289"/>
      <c r="B318" s="289"/>
      <c r="C318" s="468"/>
      <c r="D318" s="468"/>
      <c r="E318" s="468"/>
      <c r="F318" s="468"/>
      <c r="G318" s="468"/>
      <c r="H318" s="468"/>
      <c r="I318" s="468"/>
      <c r="J318" s="468"/>
      <c r="K318" s="468"/>
      <c r="L318" s="468"/>
      <c r="M318" s="468"/>
      <c r="N318" s="468"/>
      <c r="O318" s="468"/>
      <c r="P318" s="468"/>
      <c r="Q318" s="289"/>
      <c r="R318" s="289"/>
      <c r="S318" s="289"/>
      <c r="T318" s="289"/>
      <c r="U318" s="289"/>
      <c r="V318" s="289"/>
      <c r="W318" s="289"/>
      <c r="X318" s="289"/>
      <c r="Y318" s="289"/>
      <c r="Z318" s="289"/>
      <c r="AA318" s="289"/>
      <c r="AB318" s="289"/>
      <c r="AC318" s="289"/>
      <c r="AD318" s="289"/>
      <c r="AE318" s="289"/>
      <c r="AF318" s="289"/>
      <c r="AG318" s="289"/>
      <c r="AH318" s="289"/>
      <c r="AI318" s="289"/>
      <c r="AJ318" s="289"/>
      <c r="AK318" s="289"/>
      <c r="AL318" s="289"/>
      <c r="AM318" s="289"/>
      <c r="AN318" s="289"/>
      <c r="AO318" s="289"/>
      <c r="AP318" s="289"/>
      <c r="AQ318" s="289"/>
      <c r="AR318" s="289"/>
      <c r="AS318" s="289"/>
      <c r="AT318" s="289"/>
      <c r="AU318" s="289"/>
      <c r="AV318" s="289"/>
      <c r="AW318" s="289"/>
      <c r="AX318" s="289"/>
      <c r="AY318" s="289"/>
      <c r="AZ318" s="289"/>
      <c r="BA318" s="289"/>
      <c r="BB318" s="289"/>
      <c r="BC318" s="289"/>
      <c r="BD318" s="289"/>
      <c r="BE318" s="289"/>
      <c r="BF318" s="289"/>
      <c r="BG318" s="289"/>
      <c r="BH318" s="289"/>
      <c r="BI318" s="289"/>
      <c r="BJ318" s="289"/>
      <c r="BK318" s="289"/>
      <c r="BL318" s="289"/>
      <c r="BM318" s="289"/>
      <c r="BN318" s="289"/>
      <c r="BO318" s="289"/>
      <c r="BP318" s="289"/>
      <c r="BQ318" s="289"/>
      <c r="BR318" s="289"/>
      <c r="BS318" s="289"/>
      <c r="BT318" s="289"/>
      <c r="BU318" s="289"/>
      <c r="BV318" s="289"/>
      <c r="BW318" s="289"/>
      <c r="BX318" s="289"/>
      <c r="BY318" s="289"/>
      <c r="BZ318" s="289"/>
      <c r="CA318" s="289"/>
      <c r="CB318" s="289"/>
      <c r="CC318" s="289"/>
      <c r="CD318" s="289"/>
      <c r="CE318" s="289"/>
      <c r="CF318" s="289"/>
      <c r="CG318" s="289"/>
      <c r="CH318" s="289"/>
      <c r="CI318" s="289"/>
      <c r="CJ318" s="289"/>
      <c r="CK318" s="289"/>
      <c r="CL318" s="289"/>
      <c r="CM318" s="289"/>
      <c r="CN318" s="289"/>
      <c r="CO318" s="289"/>
      <c r="CP318" s="289"/>
      <c r="CQ318" s="289"/>
      <c r="CR318" s="289"/>
      <c r="CS318" s="289"/>
      <c r="CT318" s="289"/>
      <c r="CU318" s="289"/>
      <c r="CV318" s="289"/>
      <c r="CW318" s="289"/>
      <c r="CX318" s="289"/>
      <c r="CY318" s="289"/>
      <c r="CZ318" s="289"/>
      <c r="DA318" s="289"/>
      <c r="DB318" s="289"/>
      <c r="DC318" s="289"/>
      <c r="DD318" s="289"/>
      <c r="DE318" s="289"/>
      <c r="DF318" s="289"/>
      <c r="DG318" s="289"/>
      <c r="DH318" s="289"/>
      <c r="DI318" s="289"/>
      <c r="DJ318" s="289"/>
      <c r="DK318" s="289"/>
      <c r="DL318" s="289"/>
      <c r="DM318" s="289"/>
      <c r="DN318" s="289"/>
      <c r="DO318" s="289"/>
      <c r="DP318" s="289"/>
      <c r="DQ318" s="289"/>
      <c r="DR318" s="289"/>
      <c r="DS318" s="289"/>
      <c r="DT318" s="289"/>
      <c r="DU318" s="289"/>
      <c r="DV318" s="289"/>
      <c r="DW318" s="289"/>
      <c r="DX318" s="289"/>
      <c r="DY318" s="289"/>
      <c r="DZ318" s="289"/>
      <c r="EA318" s="289"/>
      <c r="EB318" s="289"/>
      <c r="EC318" s="289"/>
      <c r="ED318" s="289"/>
      <c r="EE318" s="289"/>
      <c r="EF318" s="289"/>
      <c r="EG318" s="289"/>
      <c r="EH318" s="289"/>
      <c r="EI318" s="289"/>
    </row>
    <row r="319" spans="1:139" x14ac:dyDescent="0.3">
      <c r="A319" s="289"/>
      <c r="B319" s="289"/>
      <c r="C319" s="468"/>
      <c r="D319" s="468"/>
      <c r="E319" s="468"/>
      <c r="F319" s="468"/>
      <c r="G319" s="468"/>
      <c r="H319" s="468"/>
      <c r="I319" s="468"/>
      <c r="J319" s="468"/>
      <c r="K319" s="468"/>
      <c r="L319" s="468"/>
      <c r="M319" s="468"/>
      <c r="N319" s="468"/>
      <c r="O319" s="468"/>
      <c r="P319" s="468"/>
      <c r="Q319" s="289"/>
      <c r="R319" s="289"/>
      <c r="S319" s="289"/>
      <c r="T319" s="289"/>
      <c r="U319" s="289"/>
      <c r="V319" s="289"/>
      <c r="W319" s="289"/>
      <c r="X319" s="289"/>
      <c r="Y319" s="289"/>
      <c r="Z319" s="289"/>
      <c r="AA319" s="289"/>
      <c r="AB319" s="289"/>
      <c r="AC319" s="289"/>
      <c r="AD319" s="289"/>
      <c r="AE319" s="289"/>
      <c r="AF319" s="289"/>
      <c r="AG319" s="289"/>
      <c r="AH319" s="289"/>
      <c r="AI319" s="289"/>
      <c r="AJ319" s="289"/>
      <c r="AK319" s="289"/>
      <c r="AL319" s="289"/>
      <c r="AM319" s="289"/>
      <c r="AN319" s="289"/>
      <c r="AO319" s="289"/>
      <c r="AP319" s="289"/>
      <c r="AQ319" s="289"/>
      <c r="AR319" s="289"/>
      <c r="AS319" s="289"/>
      <c r="AT319" s="289"/>
      <c r="AU319" s="289"/>
      <c r="AV319" s="289"/>
      <c r="AW319" s="289"/>
      <c r="AX319" s="289"/>
      <c r="AY319" s="289"/>
      <c r="AZ319" s="289"/>
      <c r="BA319" s="289"/>
      <c r="BB319" s="289"/>
      <c r="BC319" s="289"/>
      <c r="BD319" s="289"/>
      <c r="BE319" s="289"/>
      <c r="BF319" s="289"/>
      <c r="BG319" s="289"/>
      <c r="BH319" s="289"/>
      <c r="BI319" s="289"/>
      <c r="BJ319" s="289"/>
      <c r="BK319" s="289"/>
      <c r="BL319" s="289"/>
      <c r="BM319" s="289"/>
      <c r="BN319" s="289"/>
      <c r="BO319" s="289"/>
      <c r="BP319" s="289"/>
      <c r="BQ319" s="289"/>
      <c r="BR319" s="289"/>
      <c r="BS319" s="289"/>
      <c r="BT319" s="289"/>
      <c r="BU319" s="289"/>
      <c r="BV319" s="289"/>
      <c r="BW319" s="289"/>
      <c r="BX319" s="289"/>
      <c r="BY319" s="289"/>
      <c r="BZ319" s="289"/>
      <c r="CA319" s="289"/>
      <c r="CB319" s="289"/>
      <c r="CC319" s="289"/>
      <c r="CD319" s="289"/>
      <c r="CE319" s="289"/>
      <c r="CF319" s="289"/>
      <c r="CG319" s="289"/>
      <c r="CH319" s="289"/>
      <c r="CI319" s="289"/>
      <c r="CJ319" s="289"/>
      <c r="CK319" s="289"/>
      <c r="CL319" s="289"/>
      <c r="CM319" s="289"/>
      <c r="CN319" s="289"/>
      <c r="CO319" s="289"/>
      <c r="CP319" s="289"/>
      <c r="CQ319" s="289"/>
      <c r="CR319" s="289"/>
      <c r="CS319" s="289"/>
      <c r="CT319" s="289"/>
      <c r="CU319" s="289"/>
      <c r="CV319" s="289"/>
      <c r="CW319" s="289"/>
      <c r="CX319" s="289"/>
      <c r="CY319" s="289"/>
      <c r="CZ319" s="289"/>
      <c r="DA319" s="289"/>
      <c r="DB319" s="289"/>
      <c r="DC319" s="289"/>
      <c r="DD319" s="289"/>
      <c r="DE319" s="289"/>
      <c r="DF319" s="289"/>
      <c r="DG319" s="289"/>
      <c r="DH319" s="289"/>
      <c r="DI319" s="289"/>
      <c r="DJ319" s="289"/>
      <c r="DK319" s="289"/>
      <c r="DL319" s="289"/>
      <c r="DM319" s="289"/>
      <c r="DN319" s="289"/>
      <c r="DO319" s="289"/>
      <c r="DP319" s="289"/>
      <c r="DQ319" s="289"/>
      <c r="DR319" s="289"/>
      <c r="DS319" s="289"/>
      <c r="DT319" s="289"/>
      <c r="DU319" s="289"/>
      <c r="DV319" s="289"/>
      <c r="DW319" s="289"/>
      <c r="DX319" s="289"/>
      <c r="DY319" s="289"/>
      <c r="DZ319" s="289"/>
      <c r="EA319" s="289"/>
      <c r="EB319" s="289"/>
      <c r="EC319" s="289"/>
      <c r="ED319" s="289"/>
      <c r="EE319" s="289"/>
      <c r="EF319" s="289"/>
      <c r="EG319" s="289"/>
      <c r="EH319" s="289"/>
      <c r="EI319" s="289"/>
    </row>
    <row r="320" spans="1:139" x14ac:dyDescent="0.3">
      <c r="A320" s="289"/>
      <c r="B320" s="289"/>
      <c r="C320" s="468"/>
      <c r="D320" s="468"/>
      <c r="E320" s="468"/>
      <c r="F320" s="468"/>
      <c r="G320" s="468"/>
      <c r="H320" s="468"/>
      <c r="I320" s="468"/>
      <c r="J320" s="468"/>
      <c r="K320" s="468"/>
      <c r="L320" s="468"/>
      <c r="M320" s="468"/>
      <c r="N320" s="468"/>
      <c r="O320" s="468"/>
      <c r="P320" s="468"/>
      <c r="Q320" s="289"/>
      <c r="R320" s="289"/>
      <c r="S320" s="289"/>
      <c r="T320" s="289"/>
      <c r="U320" s="289"/>
      <c r="V320" s="289"/>
      <c r="W320" s="289"/>
      <c r="X320" s="289"/>
      <c r="Y320" s="289"/>
      <c r="Z320" s="289"/>
      <c r="AA320" s="289"/>
      <c r="AB320" s="289"/>
      <c r="AC320" s="289"/>
      <c r="AD320" s="289"/>
      <c r="AE320" s="289"/>
      <c r="AF320" s="289"/>
      <c r="AG320" s="289"/>
      <c r="AH320" s="289"/>
      <c r="AI320" s="289"/>
      <c r="AJ320" s="289"/>
      <c r="AK320" s="289"/>
      <c r="AL320" s="289"/>
      <c r="AM320" s="289"/>
      <c r="AN320" s="289"/>
      <c r="AO320" s="289"/>
      <c r="AP320" s="289"/>
      <c r="AQ320" s="289"/>
      <c r="AR320" s="289"/>
      <c r="AS320" s="289"/>
      <c r="AT320" s="289"/>
      <c r="AU320" s="289"/>
      <c r="AV320" s="289"/>
      <c r="AW320" s="289"/>
      <c r="AX320" s="289"/>
      <c r="AY320" s="289"/>
      <c r="AZ320" s="289"/>
      <c r="BA320" s="289"/>
      <c r="BB320" s="289"/>
      <c r="BC320" s="289"/>
      <c r="BD320" s="289"/>
      <c r="BE320" s="289"/>
      <c r="BF320" s="289"/>
      <c r="BG320" s="289"/>
      <c r="BH320" s="289"/>
      <c r="BI320" s="289"/>
      <c r="BJ320" s="289"/>
      <c r="BK320" s="289"/>
      <c r="BL320" s="289"/>
      <c r="BM320" s="289"/>
      <c r="BN320" s="289"/>
      <c r="BO320" s="289"/>
      <c r="BP320" s="289"/>
      <c r="BQ320" s="289"/>
      <c r="BR320" s="289"/>
      <c r="BS320" s="289"/>
      <c r="BT320" s="289"/>
      <c r="BU320" s="289"/>
      <c r="BV320" s="289"/>
      <c r="BW320" s="289"/>
      <c r="BX320" s="289"/>
      <c r="BY320" s="289"/>
      <c r="BZ320" s="289"/>
      <c r="CA320" s="289"/>
      <c r="CB320" s="289"/>
      <c r="CC320" s="289"/>
      <c r="CD320" s="289"/>
      <c r="CE320" s="289"/>
      <c r="CF320" s="289"/>
      <c r="CG320" s="289"/>
      <c r="CH320" s="289"/>
      <c r="CI320" s="289"/>
      <c r="CJ320" s="289"/>
      <c r="CK320" s="289"/>
      <c r="CL320" s="289"/>
      <c r="CM320" s="289"/>
      <c r="CN320" s="289"/>
      <c r="CO320" s="289"/>
      <c r="CP320" s="289"/>
      <c r="CQ320" s="289"/>
      <c r="CR320" s="289"/>
      <c r="CS320" s="289"/>
      <c r="CT320" s="289"/>
      <c r="CU320" s="289"/>
      <c r="CV320" s="289"/>
      <c r="CW320" s="289"/>
      <c r="CX320" s="289"/>
      <c r="CY320" s="289"/>
      <c r="CZ320" s="289"/>
      <c r="DA320" s="289"/>
      <c r="DB320" s="289"/>
      <c r="DC320" s="289"/>
      <c r="DD320" s="289"/>
      <c r="DE320" s="289"/>
      <c r="DF320" s="289"/>
      <c r="DG320" s="289"/>
      <c r="DH320" s="289"/>
      <c r="DI320" s="289"/>
      <c r="DJ320" s="289"/>
      <c r="DK320" s="289"/>
      <c r="DL320" s="289"/>
      <c r="DM320" s="289"/>
      <c r="DN320" s="289"/>
      <c r="DO320" s="289"/>
      <c r="DP320" s="289"/>
      <c r="DQ320" s="289"/>
      <c r="DR320" s="289"/>
      <c r="DS320" s="289"/>
      <c r="DT320" s="289"/>
      <c r="DU320" s="289"/>
      <c r="DV320" s="289"/>
      <c r="DW320" s="289"/>
      <c r="DX320" s="289"/>
      <c r="DY320" s="289"/>
      <c r="DZ320" s="289"/>
      <c r="EA320" s="289"/>
      <c r="EB320" s="289"/>
      <c r="EC320" s="289"/>
      <c r="ED320" s="289"/>
      <c r="EE320" s="289"/>
      <c r="EF320" s="289"/>
      <c r="EG320" s="289"/>
      <c r="EH320" s="289"/>
      <c r="EI320" s="289"/>
    </row>
    <row r="321" spans="1:139" x14ac:dyDescent="0.3">
      <c r="A321" s="289"/>
      <c r="B321" s="289"/>
      <c r="C321" s="468"/>
      <c r="D321" s="468"/>
      <c r="E321" s="468"/>
      <c r="F321" s="468"/>
      <c r="G321" s="468"/>
      <c r="H321" s="468"/>
      <c r="I321" s="468"/>
      <c r="J321" s="468"/>
      <c r="K321" s="468"/>
      <c r="L321" s="468"/>
      <c r="M321" s="468"/>
      <c r="N321" s="468"/>
      <c r="O321" s="468"/>
      <c r="P321" s="468"/>
      <c r="Q321" s="289"/>
      <c r="R321" s="289"/>
      <c r="S321" s="289"/>
      <c r="T321" s="289"/>
      <c r="U321" s="289"/>
      <c r="V321" s="289"/>
      <c r="W321" s="289"/>
      <c r="X321" s="289"/>
      <c r="Y321" s="289"/>
      <c r="Z321" s="289"/>
      <c r="AA321" s="289"/>
      <c r="AB321" s="289"/>
      <c r="AC321" s="289"/>
      <c r="AD321" s="289"/>
      <c r="AE321" s="289"/>
      <c r="AF321" s="289"/>
      <c r="AG321" s="289"/>
      <c r="AH321" s="289"/>
      <c r="AI321" s="289"/>
      <c r="AJ321" s="289"/>
      <c r="AK321" s="289"/>
      <c r="AL321" s="289"/>
      <c r="AM321" s="289"/>
      <c r="AN321" s="289"/>
      <c r="AO321" s="289"/>
      <c r="AP321" s="289"/>
      <c r="AQ321" s="289"/>
      <c r="AR321" s="289"/>
      <c r="AS321" s="289"/>
      <c r="AT321" s="289"/>
      <c r="AU321" s="289"/>
      <c r="AV321" s="289"/>
      <c r="AW321" s="289"/>
      <c r="AX321" s="289"/>
      <c r="AY321" s="289"/>
      <c r="AZ321" s="289"/>
      <c r="BA321" s="289"/>
      <c r="BB321" s="289"/>
      <c r="BC321" s="289"/>
      <c r="BD321" s="289"/>
      <c r="BE321" s="289"/>
      <c r="BF321" s="289"/>
      <c r="BG321" s="289"/>
      <c r="BH321" s="289"/>
      <c r="BI321" s="289"/>
      <c r="BJ321" s="289"/>
      <c r="BK321" s="289"/>
      <c r="BL321" s="289"/>
      <c r="BM321" s="289"/>
      <c r="BN321" s="289"/>
      <c r="BO321" s="289"/>
      <c r="BP321" s="289"/>
      <c r="BQ321" s="289"/>
      <c r="BR321" s="289"/>
      <c r="BS321" s="289"/>
      <c r="BT321" s="289"/>
      <c r="BU321" s="289"/>
      <c r="BV321" s="289"/>
      <c r="BW321" s="289"/>
      <c r="BX321" s="289"/>
      <c r="BY321" s="289"/>
      <c r="BZ321" s="289"/>
      <c r="CA321" s="289"/>
      <c r="CB321" s="289"/>
      <c r="CC321" s="289"/>
      <c r="CD321" s="289"/>
      <c r="CE321" s="289"/>
      <c r="CF321" s="289"/>
      <c r="CG321" s="289"/>
      <c r="CH321" s="289"/>
      <c r="CI321" s="289"/>
      <c r="CJ321" s="289"/>
      <c r="CK321" s="289"/>
      <c r="CL321" s="289"/>
      <c r="CM321" s="289"/>
      <c r="CN321" s="289"/>
      <c r="CO321" s="289"/>
      <c r="CP321" s="289"/>
      <c r="CQ321" s="289"/>
      <c r="CR321" s="289"/>
      <c r="CS321" s="289"/>
      <c r="CT321" s="289"/>
      <c r="CU321" s="289"/>
      <c r="CV321" s="289"/>
      <c r="CW321" s="289"/>
      <c r="CX321" s="289"/>
      <c r="CY321" s="289"/>
      <c r="CZ321" s="289"/>
      <c r="DA321" s="289"/>
      <c r="DB321" s="289"/>
      <c r="DC321" s="289"/>
      <c r="DD321" s="289"/>
      <c r="DE321" s="289"/>
      <c r="DF321" s="289"/>
      <c r="DG321" s="289"/>
      <c r="DH321" s="289"/>
      <c r="DI321" s="289"/>
      <c r="DJ321" s="289"/>
      <c r="DK321" s="289"/>
      <c r="DL321" s="289"/>
      <c r="DM321" s="289"/>
      <c r="DN321" s="289"/>
      <c r="DO321" s="289"/>
      <c r="DP321" s="289"/>
      <c r="DQ321" s="289"/>
      <c r="DR321" s="289"/>
      <c r="DS321" s="289"/>
      <c r="DT321" s="289"/>
      <c r="DU321" s="289"/>
      <c r="DV321" s="289"/>
      <c r="DW321" s="289"/>
      <c r="DX321" s="289"/>
      <c r="DY321" s="289"/>
      <c r="DZ321" s="289"/>
      <c r="EA321" s="289"/>
      <c r="EB321" s="289"/>
      <c r="EC321" s="289"/>
      <c r="ED321" s="289"/>
      <c r="EE321" s="289"/>
      <c r="EF321" s="289"/>
      <c r="EG321" s="289"/>
      <c r="EH321" s="289"/>
      <c r="EI321" s="289"/>
    </row>
    <row r="322" spans="1:139" x14ac:dyDescent="0.3">
      <c r="A322" s="289"/>
      <c r="B322" s="289"/>
      <c r="C322" s="468"/>
      <c r="D322" s="468"/>
      <c r="E322" s="468"/>
      <c r="F322" s="468"/>
      <c r="G322" s="468"/>
      <c r="H322" s="468"/>
      <c r="I322" s="468"/>
      <c r="J322" s="468"/>
      <c r="K322" s="468"/>
      <c r="L322" s="468"/>
      <c r="M322" s="468"/>
      <c r="N322" s="468"/>
      <c r="O322" s="468"/>
      <c r="P322" s="468"/>
      <c r="Q322" s="289"/>
      <c r="R322" s="289"/>
      <c r="S322" s="289"/>
      <c r="T322" s="289"/>
      <c r="U322" s="289"/>
      <c r="V322" s="289"/>
      <c r="W322" s="289"/>
      <c r="X322" s="289"/>
      <c r="Y322" s="289"/>
      <c r="Z322" s="289"/>
      <c r="AA322" s="289"/>
      <c r="AB322" s="289"/>
      <c r="AC322" s="289"/>
      <c r="AD322" s="289"/>
      <c r="AE322" s="289"/>
      <c r="AF322" s="289"/>
      <c r="AG322" s="289"/>
      <c r="AH322" s="289"/>
      <c r="AI322" s="289"/>
      <c r="AJ322" s="289"/>
      <c r="AK322" s="289"/>
      <c r="AL322" s="289"/>
      <c r="AM322" s="289"/>
      <c r="AN322" s="289"/>
      <c r="AO322" s="289"/>
      <c r="AP322" s="289"/>
      <c r="AQ322" s="289"/>
      <c r="AR322" s="289"/>
      <c r="AS322" s="289"/>
      <c r="AT322" s="289"/>
      <c r="AU322" s="289"/>
      <c r="AV322" s="289"/>
      <c r="AW322" s="289"/>
      <c r="AX322" s="289"/>
      <c r="AY322" s="289"/>
      <c r="AZ322" s="289"/>
      <c r="BA322" s="289"/>
      <c r="BB322" s="289"/>
      <c r="BC322" s="289"/>
      <c r="BD322" s="289"/>
      <c r="BE322" s="289"/>
      <c r="BF322" s="289"/>
      <c r="BG322" s="289"/>
      <c r="BH322" s="289"/>
      <c r="BI322" s="289"/>
      <c r="BJ322" s="289"/>
      <c r="BK322" s="289"/>
      <c r="BL322" s="289"/>
      <c r="BM322" s="289"/>
      <c r="BN322" s="289"/>
      <c r="BO322" s="289"/>
      <c r="BP322" s="289"/>
      <c r="BQ322" s="289"/>
      <c r="BR322" s="289"/>
      <c r="BS322" s="289"/>
      <c r="BT322" s="289"/>
      <c r="BU322" s="289"/>
      <c r="BV322" s="289"/>
      <c r="BW322" s="289"/>
      <c r="BX322" s="289"/>
      <c r="BY322" s="289"/>
      <c r="BZ322" s="289"/>
      <c r="CA322" s="289"/>
      <c r="CB322" s="289"/>
      <c r="CC322" s="289"/>
      <c r="CD322" s="289"/>
      <c r="CE322" s="289"/>
      <c r="CF322" s="289"/>
      <c r="CG322" s="289"/>
      <c r="CH322" s="289"/>
      <c r="CI322" s="289"/>
      <c r="CJ322" s="289"/>
      <c r="CK322" s="289"/>
      <c r="CL322" s="289"/>
      <c r="CM322" s="289"/>
      <c r="CN322" s="289"/>
      <c r="CO322" s="289"/>
      <c r="CP322" s="289"/>
      <c r="CQ322" s="289"/>
      <c r="CR322" s="289"/>
      <c r="CS322" s="289"/>
      <c r="CT322" s="289"/>
      <c r="CU322" s="289"/>
      <c r="CV322" s="289"/>
      <c r="CW322" s="289"/>
      <c r="CX322" s="289"/>
      <c r="CY322" s="289"/>
      <c r="CZ322" s="289"/>
      <c r="DA322" s="289"/>
      <c r="DB322" s="289"/>
      <c r="DC322" s="289"/>
      <c r="DD322" s="289"/>
      <c r="DE322" s="289"/>
      <c r="DF322" s="289"/>
      <c r="DG322" s="289"/>
      <c r="DH322" s="289"/>
      <c r="DI322" s="289"/>
      <c r="DJ322" s="289"/>
      <c r="DK322" s="289"/>
      <c r="DL322" s="289"/>
      <c r="DM322" s="289"/>
      <c r="DN322" s="289"/>
      <c r="DO322" s="289"/>
      <c r="DP322" s="289"/>
      <c r="DQ322" s="289"/>
      <c r="DR322" s="289"/>
      <c r="DS322" s="289"/>
      <c r="DT322" s="289"/>
      <c r="DU322" s="289"/>
      <c r="DV322" s="289"/>
      <c r="DW322" s="289"/>
      <c r="DX322" s="289"/>
      <c r="DY322" s="289"/>
      <c r="DZ322" s="289"/>
      <c r="EA322" s="289"/>
      <c r="EB322" s="289"/>
      <c r="EC322" s="289"/>
      <c r="ED322" s="289"/>
      <c r="EE322" s="289"/>
      <c r="EF322" s="289"/>
      <c r="EG322" s="289"/>
      <c r="EH322" s="289"/>
      <c r="EI322" s="289"/>
    </row>
    <row r="323" spans="1:139" x14ac:dyDescent="0.3">
      <c r="A323" s="289"/>
      <c r="B323" s="289"/>
      <c r="C323" s="468"/>
      <c r="D323" s="468"/>
      <c r="E323" s="468"/>
      <c r="F323" s="468"/>
      <c r="G323" s="468"/>
      <c r="H323" s="468"/>
      <c r="I323" s="468"/>
      <c r="J323" s="468"/>
      <c r="K323" s="468"/>
      <c r="L323" s="468"/>
      <c r="M323" s="468"/>
      <c r="N323" s="468"/>
      <c r="O323" s="468"/>
      <c r="P323" s="468"/>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289"/>
      <c r="AM323" s="289"/>
      <c r="AN323" s="289"/>
      <c r="AO323" s="289"/>
      <c r="AP323" s="289"/>
      <c r="AQ323" s="289"/>
      <c r="AR323" s="289"/>
      <c r="AS323" s="289"/>
      <c r="AT323" s="289"/>
      <c r="AU323" s="289"/>
      <c r="AV323" s="289"/>
      <c r="AW323" s="289"/>
      <c r="AX323" s="289"/>
      <c r="AY323" s="289"/>
      <c r="AZ323" s="289"/>
      <c r="BA323" s="289"/>
      <c r="BB323" s="289"/>
      <c r="BC323" s="289"/>
      <c r="BD323" s="289"/>
      <c r="BE323" s="289"/>
      <c r="BF323" s="289"/>
      <c r="BG323" s="289"/>
      <c r="BH323" s="289"/>
      <c r="BI323" s="289"/>
      <c r="BJ323" s="289"/>
      <c r="BK323" s="289"/>
      <c r="BL323" s="289"/>
      <c r="BM323" s="289"/>
      <c r="BN323" s="289"/>
      <c r="BO323" s="289"/>
      <c r="BP323" s="289"/>
      <c r="BQ323" s="289"/>
      <c r="BR323" s="289"/>
      <c r="BS323" s="289"/>
      <c r="BT323" s="289"/>
      <c r="BU323" s="289"/>
      <c r="BV323" s="289"/>
      <c r="BW323" s="289"/>
      <c r="BX323" s="289"/>
      <c r="BY323" s="289"/>
      <c r="BZ323" s="289"/>
      <c r="CA323" s="289"/>
      <c r="CB323" s="289"/>
      <c r="CC323" s="289"/>
      <c r="CD323" s="289"/>
      <c r="CE323" s="289"/>
      <c r="CF323" s="289"/>
      <c r="CG323" s="289"/>
      <c r="CH323" s="289"/>
      <c r="CI323" s="289"/>
      <c r="CJ323" s="289"/>
      <c r="CK323" s="289"/>
      <c r="CL323" s="289"/>
      <c r="CM323" s="289"/>
      <c r="CN323" s="289"/>
      <c r="CO323" s="289"/>
      <c r="CP323" s="289"/>
      <c r="CQ323" s="289"/>
      <c r="CR323" s="289"/>
      <c r="CS323" s="289"/>
      <c r="CT323" s="289"/>
      <c r="CU323" s="289"/>
      <c r="CV323" s="289"/>
      <c r="CW323" s="289"/>
      <c r="CX323" s="289"/>
      <c r="CY323" s="289"/>
      <c r="CZ323" s="289"/>
      <c r="DA323" s="289"/>
      <c r="DB323" s="289"/>
      <c r="DC323" s="289"/>
      <c r="DD323" s="289"/>
      <c r="DE323" s="289"/>
      <c r="DF323" s="289"/>
      <c r="DG323" s="289"/>
      <c r="DH323" s="289"/>
      <c r="DI323" s="289"/>
      <c r="DJ323" s="289"/>
      <c r="DK323" s="289"/>
      <c r="DL323" s="289"/>
      <c r="DM323" s="289"/>
      <c r="DN323" s="289"/>
      <c r="DO323" s="289"/>
      <c r="DP323" s="289"/>
      <c r="DQ323" s="289"/>
      <c r="DR323" s="289"/>
      <c r="DS323" s="289"/>
      <c r="DT323" s="289"/>
      <c r="DU323" s="289"/>
      <c r="DV323" s="289"/>
      <c r="DW323" s="289"/>
      <c r="DX323" s="289"/>
      <c r="DY323" s="289"/>
      <c r="DZ323" s="289"/>
      <c r="EA323" s="289"/>
      <c r="EB323" s="289"/>
      <c r="EC323" s="289"/>
      <c r="ED323" s="289"/>
      <c r="EE323" s="289"/>
      <c r="EF323" s="289"/>
      <c r="EG323" s="289"/>
      <c r="EH323" s="289"/>
      <c r="EI323" s="289"/>
    </row>
    <row r="324" spans="1:139" x14ac:dyDescent="0.3">
      <c r="A324" s="289"/>
      <c r="B324" s="289"/>
      <c r="C324" s="468"/>
      <c r="D324" s="468"/>
      <c r="E324" s="468"/>
      <c r="F324" s="468"/>
      <c r="G324" s="468"/>
      <c r="H324" s="468"/>
      <c r="I324" s="468"/>
      <c r="J324" s="468"/>
      <c r="K324" s="468"/>
      <c r="L324" s="468"/>
      <c r="M324" s="468"/>
      <c r="N324" s="468"/>
      <c r="O324" s="468"/>
      <c r="P324" s="468"/>
      <c r="Q324" s="289"/>
      <c r="R324" s="289"/>
      <c r="S324" s="289"/>
      <c r="T324" s="289"/>
      <c r="U324" s="289"/>
      <c r="V324" s="289"/>
      <c r="W324" s="289"/>
      <c r="X324" s="289"/>
      <c r="Y324" s="289"/>
      <c r="Z324" s="289"/>
      <c r="AA324" s="289"/>
      <c r="AB324" s="289"/>
      <c r="AC324" s="289"/>
      <c r="AD324" s="289"/>
      <c r="AE324" s="289"/>
      <c r="AF324" s="289"/>
      <c r="AG324" s="289"/>
      <c r="AH324" s="289"/>
      <c r="AI324" s="289"/>
      <c r="AJ324" s="289"/>
      <c r="AK324" s="289"/>
      <c r="AL324" s="289"/>
      <c r="AM324" s="289"/>
      <c r="AN324" s="289"/>
      <c r="AO324" s="289"/>
      <c r="AP324" s="289"/>
      <c r="AQ324" s="289"/>
      <c r="AR324" s="289"/>
      <c r="AS324" s="289"/>
      <c r="AT324" s="289"/>
      <c r="AU324" s="289"/>
      <c r="AV324" s="289"/>
      <c r="AW324" s="289"/>
      <c r="AX324" s="289"/>
      <c r="AY324" s="289"/>
      <c r="AZ324" s="289"/>
      <c r="BA324" s="289"/>
      <c r="BB324" s="289"/>
      <c r="BC324" s="289"/>
      <c r="BD324" s="289"/>
      <c r="BE324" s="289"/>
      <c r="BF324" s="289"/>
      <c r="BG324" s="289"/>
      <c r="BH324" s="289"/>
      <c r="BI324" s="289"/>
      <c r="BJ324" s="289"/>
      <c r="BK324" s="289"/>
      <c r="BL324" s="289"/>
      <c r="BM324" s="289"/>
      <c r="BN324" s="289"/>
      <c r="BO324" s="289"/>
      <c r="BP324" s="289"/>
      <c r="BQ324" s="289"/>
      <c r="BR324" s="289"/>
      <c r="BS324" s="289"/>
      <c r="BT324" s="289"/>
      <c r="BU324" s="289"/>
      <c r="BV324" s="289"/>
      <c r="BW324" s="289"/>
      <c r="BX324" s="289"/>
      <c r="BY324" s="289"/>
      <c r="BZ324" s="289"/>
      <c r="CA324" s="289"/>
      <c r="CB324" s="289"/>
      <c r="CC324" s="289"/>
      <c r="CD324" s="289"/>
      <c r="CE324" s="289"/>
      <c r="CF324" s="289"/>
      <c r="CG324" s="289"/>
      <c r="CH324" s="289"/>
      <c r="CI324" s="289"/>
      <c r="CJ324" s="289"/>
      <c r="CK324" s="289"/>
      <c r="CL324" s="289"/>
      <c r="CM324" s="289"/>
      <c r="CN324" s="289"/>
      <c r="CO324" s="289"/>
      <c r="CP324" s="289"/>
      <c r="CQ324" s="289"/>
      <c r="CR324" s="289"/>
      <c r="CS324" s="289"/>
      <c r="CT324" s="289"/>
      <c r="CU324" s="289"/>
      <c r="CV324" s="289"/>
      <c r="CW324" s="289"/>
      <c r="CX324" s="289"/>
      <c r="CY324" s="289"/>
      <c r="CZ324" s="289"/>
      <c r="DA324" s="289"/>
      <c r="DB324" s="289"/>
      <c r="DC324" s="289"/>
      <c r="DD324" s="289"/>
      <c r="DE324" s="289"/>
      <c r="DF324" s="289"/>
      <c r="DG324" s="289"/>
      <c r="DH324" s="289"/>
      <c r="DI324" s="289"/>
      <c r="DJ324" s="289"/>
      <c r="DK324" s="289"/>
      <c r="DL324" s="289"/>
      <c r="DM324" s="289"/>
      <c r="DN324" s="289"/>
      <c r="DO324" s="289"/>
      <c r="DP324" s="289"/>
      <c r="DQ324" s="289"/>
      <c r="DR324" s="289"/>
      <c r="DS324" s="289"/>
      <c r="DT324" s="289"/>
      <c r="DU324" s="289"/>
      <c r="DV324" s="289"/>
      <c r="DW324" s="289"/>
      <c r="DX324" s="289"/>
      <c r="DY324" s="289"/>
      <c r="DZ324" s="289"/>
      <c r="EA324" s="289"/>
      <c r="EB324" s="289"/>
      <c r="EC324" s="289"/>
      <c r="ED324" s="289"/>
      <c r="EE324" s="289"/>
      <c r="EF324" s="289"/>
      <c r="EG324" s="289"/>
      <c r="EH324" s="289"/>
      <c r="EI324" s="289"/>
    </row>
    <row r="325" spans="1:139" x14ac:dyDescent="0.3">
      <c r="A325" s="289"/>
      <c r="B325" s="289"/>
      <c r="C325" s="468"/>
      <c r="D325" s="468"/>
      <c r="E325" s="468"/>
      <c r="F325" s="468"/>
      <c r="G325" s="468"/>
      <c r="H325" s="468"/>
      <c r="I325" s="468"/>
      <c r="J325" s="468"/>
      <c r="K325" s="468"/>
      <c r="L325" s="468"/>
      <c r="M325" s="468"/>
      <c r="N325" s="468"/>
      <c r="O325" s="468"/>
      <c r="P325" s="468"/>
      <c r="Q325" s="289"/>
      <c r="R325" s="289"/>
      <c r="S325" s="289"/>
      <c r="T325" s="289"/>
      <c r="U325" s="289"/>
      <c r="V325" s="289"/>
      <c r="W325" s="289"/>
      <c r="X325" s="289"/>
      <c r="Y325" s="289"/>
      <c r="Z325" s="289"/>
      <c r="AA325" s="289"/>
      <c r="AB325" s="289"/>
      <c r="AC325" s="289"/>
      <c r="AD325" s="289"/>
      <c r="AE325" s="289"/>
      <c r="AF325" s="289"/>
      <c r="AG325" s="289"/>
      <c r="AH325" s="289"/>
      <c r="AI325" s="289"/>
      <c r="AJ325" s="289"/>
      <c r="AK325" s="289"/>
      <c r="AL325" s="289"/>
      <c r="AM325" s="289"/>
      <c r="AN325" s="289"/>
      <c r="AO325" s="289"/>
      <c r="AP325" s="289"/>
      <c r="AQ325" s="289"/>
      <c r="AR325" s="289"/>
      <c r="AS325" s="289"/>
      <c r="AT325" s="289"/>
      <c r="AU325" s="289"/>
      <c r="AV325" s="289"/>
      <c r="AW325" s="289"/>
      <c r="AX325" s="289"/>
      <c r="AY325" s="289"/>
      <c r="AZ325" s="289"/>
      <c r="BA325" s="289"/>
      <c r="BB325" s="289"/>
      <c r="BC325" s="289"/>
      <c r="BD325" s="289"/>
      <c r="BE325" s="289"/>
      <c r="BF325" s="289"/>
      <c r="BG325" s="289"/>
      <c r="BH325" s="289"/>
      <c r="BI325" s="289"/>
      <c r="BJ325" s="289"/>
      <c r="BK325" s="289"/>
      <c r="BL325" s="289"/>
      <c r="BM325" s="289"/>
      <c r="BN325" s="289"/>
      <c r="BO325" s="289"/>
      <c r="BP325" s="289"/>
      <c r="BQ325" s="289"/>
      <c r="BR325" s="289"/>
      <c r="BS325" s="289"/>
      <c r="BT325" s="289"/>
      <c r="BU325" s="289"/>
      <c r="BV325" s="289"/>
      <c r="BW325" s="289"/>
      <c r="BX325" s="289"/>
      <c r="BY325" s="289"/>
      <c r="BZ325" s="289"/>
      <c r="CA325" s="289"/>
      <c r="CB325" s="289"/>
      <c r="CC325" s="289"/>
      <c r="CD325" s="289"/>
      <c r="CE325" s="289"/>
      <c r="CF325" s="289"/>
      <c r="CG325" s="289"/>
      <c r="CH325" s="289"/>
      <c r="CI325" s="289"/>
      <c r="CJ325" s="289"/>
      <c r="CK325" s="289"/>
      <c r="CL325" s="289"/>
      <c r="CM325" s="289"/>
      <c r="CN325" s="289"/>
      <c r="CO325" s="289"/>
      <c r="CP325" s="289"/>
      <c r="CQ325" s="289"/>
      <c r="CR325" s="289"/>
      <c r="CS325" s="289"/>
      <c r="CT325" s="289"/>
      <c r="CU325" s="289"/>
      <c r="CV325" s="289"/>
      <c r="CW325" s="289"/>
      <c r="CX325" s="289"/>
      <c r="CY325" s="289"/>
      <c r="CZ325" s="289"/>
      <c r="DA325" s="289"/>
      <c r="DB325" s="289"/>
      <c r="DC325" s="289"/>
      <c r="DD325" s="289"/>
      <c r="DE325" s="289"/>
      <c r="DF325" s="289"/>
      <c r="DG325" s="289"/>
      <c r="DH325" s="289"/>
      <c r="DI325" s="289"/>
      <c r="DJ325" s="289"/>
      <c r="DK325" s="289"/>
      <c r="DL325" s="289"/>
      <c r="DM325" s="289"/>
      <c r="DN325" s="289"/>
      <c r="DO325" s="289"/>
      <c r="DP325" s="289"/>
      <c r="DQ325" s="289"/>
      <c r="DR325" s="289"/>
      <c r="DS325" s="289"/>
      <c r="DT325" s="289"/>
      <c r="DU325" s="289"/>
      <c r="DV325" s="289"/>
      <c r="DW325" s="289"/>
      <c r="DX325" s="289"/>
      <c r="DY325" s="289"/>
      <c r="DZ325" s="289"/>
      <c r="EA325" s="289"/>
      <c r="EB325" s="289"/>
      <c r="EC325" s="289"/>
      <c r="ED325" s="289"/>
      <c r="EE325" s="289"/>
      <c r="EF325" s="289"/>
      <c r="EG325" s="289"/>
      <c r="EH325" s="289"/>
      <c r="EI325" s="289"/>
    </row>
    <row r="326" spans="1:139" x14ac:dyDescent="0.3">
      <c r="A326" s="289"/>
      <c r="B326" s="289"/>
      <c r="C326" s="468"/>
      <c r="D326" s="468"/>
      <c r="E326" s="468"/>
      <c r="F326" s="468"/>
      <c r="G326" s="468"/>
      <c r="H326" s="468"/>
      <c r="I326" s="468"/>
      <c r="J326" s="468"/>
      <c r="K326" s="468"/>
      <c r="L326" s="468"/>
      <c r="M326" s="468"/>
      <c r="N326" s="468"/>
      <c r="O326" s="468"/>
      <c r="P326" s="468"/>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c r="AL326" s="289"/>
      <c r="AM326" s="289"/>
      <c r="AN326" s="289"/>
      <c r="AO326" s="289"/>
      <c r="AP326" s="289"/>
      <c r="AQ326" s="289"/>
      <c r="AR326" s="289"/>
      <c r="AS326" s="289"/>
      <c r="AT326" s="289"/>
      <c r="AU326" s="289"/>
      <c r="AV326" s="289"/>
      <c r="AW326" s="289"/>
      <c r="AX326" s="289"/>
      <c r="AY326" s="289"/>
      <c r="AZ326" s="289"/>
      <c r="BA326" s="289"/>
      <c r="BB326" s="289"/>
      <c r="BC326" s="289"/>
      <c r="BD326" s="289"/>
      <c r="BE326" s="289"/>
      <c r="BF326" s="289"/>
      <c r="BG326" s="289"/>
      <c r="BH326" s="289"/>
      <c r="BI326" s="289"/>
      <c r="BJ326" s="289"/>
      <c r="BK326" s="289"/>
      <c r="BL326" s="289"/>
      <c r="BM326" s="289"/>
      <c r="BN326" s="289"/>
      <c r="BO326" s="289"/>
      <c r="BP326" s="289"/>
      <c r="BQ326" s="289"/>
      <c r="BR326" s="289"/>
      <c r="BS326" s="289"/>
      <c r="BT326" s="289"/>
      <c r="BU326" s="289"/>
      <c r="BV326" s="289"/>
      <c r="BW326" s="289"/>
      <c r="BX326" s="289"/>
      <c r="BY326" s="289"/>
      <c r="BZ326" s="289"/>
      <c r="CA326" s="289"/>
      <c r="CB326" s="289"/>
      <c r="CC326" s="289"/>
      <c r="CD326" s="289"/>
      <c r="CE326" s="289"/>
      <c r="CF326" s="289"/>
      <c r="CG326" s="289"/>
      <c r="CH326" s="289"/>
      <c r="CI326" s="289"/>
      <c r="CJ326" s="289"/>
      <c r="CK326" s="289"/>
      <c r="CL326" s="289"/>
      <c r="CM326" s="289"/>
      <c r="CN326" s="289"/>
      <c r="CO326" s="289"/>
      <c r="CP326" s="289"/>
      <c r="CQ326" s="289"/>
      <c r="CR326" s="289"/>
      <c r="CS326" s="289"/>
      <c r="CT326" s="289"/>
      <c r="CU326" s="289"/>
      <c r="CV326" s="289"/>
      <c r="CW326" s="289"/>
      <c r="CX326" s="289"/>
      <c r="CY326" s="289"/>
      <c r="CZ326" s="289"/>
      <c r="DA326" s="289"/>
      <c r="DB326" s="289"/>
      <c r="DC326" s="289"/>
      <c r="DD326" s="289"/>
      <c r="DE326" s="289"/>
      <c r="DF326" s="289"/>
      <c r="DG326" s="289"/>
      <c r="DH326" s="289"/>
      <c r="DI326" s="289"/>
      <c r="DJ326" s="289"/>
      <c r="DK326" s="289"/>
      <c r="DL326" s="289"/>
      <c r="DM326" s="289"/>
      <c r="DN326" s="289"/>
      <c r="DO326" s="289"/>
      <c r="DP326" s="289"/>
      <c r="DQ326" s="289"/>
      <c r="DR326" s="289"/>
      <c r="DS326" s="289"/>
      <c r="DT326" s="289"/>
      <c r="DU326" s="289"/>
      <c r="DV326" s="289"/>
      <c r="DW326" s="289"/>
      <c r="DX326" s="289"/>
      <c r="DY326" s="289"/>
      <c r="DZ326" s="289"/>
      <c r="EA326" s="289"/>
      <c r="EB326" s="289"/>
      <c r="EC326" s="289"/>
      <c r="ED326" s="289"/>
      <c r="EE326" s="289"/>
      <c r="EF326" s="289"/>
      <c r="EG326" s="289"/>
      <c r="EH326" s="289"/>
      <c r="EI326" s="289"/>
    </row>
    <row r="327" spans="1:139" x14ac:dyDescent="0.3">
      <c r="A327" s="289"/>
      <c r="B327" s="289"/>
      <c r="C327" s="468"/>
      <c r="D327" s="468"/>
      <c r="E327" s="468"/>
      <c r="F327" s="468"/>
      <c r="G327" s="468"/>
      <c r="H327" s="468"/>
      <c r="I327" s="468"/>
      <c r="J327" s="468"/>
      <c r="K327" s="468"/>
      <c r="L327" s="468"/>
      <c r="M327" s="468"/>
      <c r="N327" s="468"/>
      <c r="O327" s="468"/>
      <c r="P327" s="468"/>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289"/>
      <c r="AL327" s="289"/>
      <c r="AM327" s="289"/>
      <c r="AN327" s="289"/>
      <c r="AO327" s="289"/>
      <c r="AP327" s="289"/>
      <c r="AQ327" s="289"/>
      <c r="AR327" s="289"/>
      <c r="AS327" s="289"/>
      <c r="AT327" s="289"/>
      <c r="AU327" s="289"/>
      <c r="AV327" s="289"/>
      <c r="AW327" s="289"/>
      <c r="AX327" s="289"/>
      <c r="AY327" s="289"/>
      <c r="AZ327" s="289"/>
      <c r="BA327" s="289"/>
      <c r="BB327" s="289"/>
      <c r="BC327" s="289"/>
      <c r="BD327" s="289"/>
      <c r="BE327" s="289"/>
      <c r="BF327" s="289"/>
      <c r="BG327" s="289"/>
      <c r="BH327" s="289"/>
      <c r="BI327" s="289"/>
      <c r="BJ327" s="289"/>
      <c r="BK327" s="289"/>
      <c r="BL327" s="289"/>
      <c r="BM327" s="289"/>
      <c r="BN327" s="289"/>
      <c r="BO327" s="289"/>
      <c r="BP327" s="289"/>
      <c r="BQ327" s="289"/>
      <c r="BR327" s="289"/>
      <c r="BS327" s="289"/>
      <c r="BT327" s="289"/>
      <c r="BU327" s="289"/>
      <c r="BV327" s="289"/>
      <c r="BW327" s="289"/>
      <c r="BX327" s="289"/>
      <c r="BY327" s="289"/>
      <c r="BZ327" s="289"/>
      <c r="CA327" s="289"/>
      <c r="CB327" s="289"/>
      <c r="CC327" s="289"/>
      <c r="CD327" s="289"/>
      <c r="CE327" s="289"/>
      <c r="CF327" s="289"/>
      <c r="CG327" s="289"/>
      <c r="CH327" s="289"/>
      <c r="CI327" s="289"/>
      <c r="CJ327" s="289"/>
      <c r="CK327" s="289"/>
      <c r="CL327" s="289"/>
      <c r="CM327" s="289"/>
      <c r="CN327" s="289"/>
      <c r="CO327" s="289"/>
      <c r="CP327" s="289"/>
      <c r="CQ327" s="289"/>
      <c r="CR327" s="289"/>
      <c r="CS327" s="289"/>
      <c r="CT327" s="289"/>
      <c r="CU327" s="289"/>
      <c r="CV327" s="289"/>
      <c r="CW327" s="289"/>
      <c r="CX327" s="289"/>
      <c r="CY327" s="289"/>
      <c r="CZ327" s="289"/>
      <c r="DA327" s="289"/>
      <c r="DB327" s="289"/>
      <c r="DC327" s="289"/>
      <c r="DD327" s="289"/>
      <c r="DE327" s="289"/>
      <c r="DF327" s="289"/>
      <c r="DG327" s="289"/>
      <c r="DH327" s="289"/>
      <c r="DI327" s="289"/>
      <c r="DJ327" s="289"/>
      <c r="DK327" s="289"/>
      <c r="DL327" s="289"/>
      <c r="DM327" s="289"/>
      <c r="DN327" s="289"/>
      <c r="DO327" s="289"/>
      <c r="DP327" s="289"/>
      <c r="DQ327" s="289"/>
      <c r="DR327" s="289"/>
      <c r="DS327" s="289"/>
      <c r="DT327" s="289"/>
      <c r="DU327" s="289"/>
      <c r="DV327" s="289"/>
      <c r="DW327" s="289"/>
      <c r="DX327" s="289"/>
      <c r="DY327" s="289"/>
      <c r="DZ327" s="289"/>
      <c r="EA327" s="289"/>
      <c r="EB327" s="289"/>
      <c r="EC327" s="289"/>
      <c r="ED327" s="289"/>
      <c r="EE327" s="289"/>
      <c r="EF327" s="289"/>
      <c r="EG327" s="289"/>
      <c r="EH327" s="289"/>
      <c r="EI327" s="289"/>
    </row>
    <row r="328" spans="1:139" x14ac:dyDescent="0.3">
      <c r="A328" s="289"/>
      <c r="B328" s="289"/>
      <c r="C328" s="468"/>
      <c r="D328" s="468"/>
      <c r="E328" s="468"/>
      <c r="F328" s="468"/>
      <c r="G328" s="468"/>
      <c r="H328" s="468"/>
      <c r="I328" s="468"/>
      <c r="J328" s="468"/>
      <c r="K328" s="468"/>
      <c r="L328" s="468"/>
      <c r="M328" s="468"/>
      <c r="N328" s="468"/>
      <c r="O328" s="468"/>
      <c r="P328" s="468"/>
      <c r="Q328" s="289"/>
      <c r="R328" s="289"/>
      <c r="S328" s="289"/>
      <c r="T328" s="289"/>
      <c r="U328" s="289"/>
      <c r="V328" s="289"/>
      <c r="W328" s="289"/>
      <c r="X328" s="289"/>
      <c r="Y328" s="289"/>
      <c r="Z328" s="289"/>
      <c r="AA328" s="289"/>
      <c r="AB328" s="289"/>
      <c r="AC328" s="289"/>
      <c r="AD328" s="289"/>
      <c r="AE328" s="289"/>
      <c r="AF328" s="289"/>
      <c r="AG328" s="289"/>
      <c r="AH328" s="289"/>
      <c r="AI328" s="289"/>
      <c r="AJ328" s="289"/>
      <c r="AK328" s="289"/>
      <c r="AL328" s="289"/>
      <c r="AM328" s="289"/>
      <c r="AN328" s="289"/>
      <c r="AO328" s="289"/>
      <c r="AP328" s="289"/>
      <c r="AQ328" s="289"/>
      <c r="AR328" s="289"/>
      <c r="AS328" s="289"/>
      <c r="AT328" s="289"/>
      <c r="AU328" s="289"/>
      <c r="AV328" s="289"/>
      <c r="AW328" s="289"/>
      <c r="AX328" s="289"/>
      <c r="AY328" s="289"/>
      <c r="AZ328" s="289"/>
      <c r="BA328" s="289"/>
      <c r="BB328" s="289"/>
      <c r="BC328" s="289"/>
      <c r="BD328" s="289"/>
      <c r="BE328" s="289"/>
      <c r="BF328" s="289"/>
      <c r="BG328" s="289"/>
      <c r="BH328" s="289"/>
      <c r="BI328" s="289"/>
      <c r="BJ328" s="289"/>
      <c r="BK328" s="289"/>
      <c r="BL328" s="289"/>
      <c r="BM328" s="289"/>
      <c r="BN328" s="289"/>
      <c r="BO328" s="289"/>
      <c r="BP328" s="289"/>
      <c r="BQ328" s="289"/>
      <c r="BR328" s="289"/>
      <c r="BS328" s="289"/>
      <c r="BT328" s="289"/>
      <c r="BU328" s="289"/>
      <c r="BV328" s="289"/>
      <c r="BW328" s="289"/>
      <c r="BX328" s="289"/>
      <c r="BY328" s="289"/>
      <c r="BZ328" s="289"/>
      <c r="CA328" s="289"/>
      <c r="CB328" s="289"/>
      <c r="CC328" s="289"/>
      <c r="CD328" s="289"/>
      <c r="CE328" s="289"/>
      <c r="CF328" s="289"/>
      <c r="CG328" s="289"/>
      <c r="CH328" s="289"/>
      <c r="CI328" s="289"/>
      <c r="CJ328" s="289"/>
      <c r="CK328" s="289"/>
      <c r="CL328" s="289"/>
      <c r="CM328" s="289"/>
      <c r="CN328" s="289"/>
      <c r="CO328" s="289"/>
      <c r="CP328" s="289"/>
      <c r="CQ328" s="289"/>
      <c r="CR328" s="289"/>
      <c r="CS328" s="289"/>
      <c r="CT328" s="289"/>
      <c r="CU328" s="289"/>
      <c r="CV328" s="289"/>
      <c r="CW328" s="289"/>
      <c r="CX328" s="289"/>
      <c r="CY328" s="289"/>
      <c r="CZ328" s="289"/>
      <c r="DA328" s="289"/>
      <c r="DB328" s="289"/>
      <c r="DC328" s="289"/>
      <c r="DD328" s="289"/>
      <c r="DE328" s="289"/>
      <c r="DF328" s="289"/>
      <c r="DG328" s="289"/>
      <c r="DH328" s="289"/>
      <c r="DI328" s="289"/>
      <c r="DJ328" s="289"/>
      <c r="DK328" s="289"/>
      <c r="DL328" s="289"/>
      <c r="DM328" s="289"/>
      <c r="DN328" s="289"/>
      <c r="DO328" s="289"/>
      <c r="DP328" s="289"/>
      <c r="DQ328" s="289"/>
      <c r="DR328" s="289"/>
      <c r="DS328" s="289"/>
      <c r="DT328" s="289"/>
      <c r="DU328" s="289"/>
      <c r="DV328" s="289"/>
      <c r="DW328" s="289"/>
      <c r="DX328" s="289"/>
      <c r="DY328" s="289"/>
      <c r="DZ328" s="289"/>
      <c r="EA328" s="289"/>
      <c r="EB328" s="289"/>
      <c r="EC328" s="289"/>
      <c r="ED328" s="289"/>
      <c r="EE328" s="289"/>
      <c r="EF328" s="289"/>
      <c r="EG328" s="289"/>
      <c r="EH328" s="289"/>
      <c r="EI328" s="289"/>
    </row>
    <row r="329" spans="1:139" x14ac:dyDescent="0.3">
      <c r="A329" s="289"/>
      <c r="B329" s="289"/>
      <c r="C329" s="468"/>
      <c r="D329" s="468"/>
      <c r="E329" s="468"/>
      <c r="F329" s="468"/>
      <c r="G329" s="468"/>
      <c r="H329" s="468"/>
      <c r="I329" s="468"/>
      <c r="J329" s="468"/>
      <c r="K329" s="468"/>
      <c r="L329" s="468"/>
      <c r="M329" s="468"/>
      <c r="N329" s="468"/>
      <c r="O329" s="468"/>
      <c r="P329" s="468"/>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289"/>
      <c r="AM329" s="289"/>
      <c r="AN329" s="289"/>
      <c r="AO329" s="289"/>
      <c r="AP329" s="289"/>
      <c r="AQ329" s="289"/>
      <c r="AR329" s="289"/>
      <c r="AS329" s="289"/>
      <c r="AT329" s="289"/>
      <c r="AU329" s="289"/>
      <c r="AV329" s="289"/>
      <c r="AW329" s="289"/>
      <c r="AX329" s="289"/>
      <c r="AY329" s="289"/>
      <c r="AZ329" s="289"/>
      <c r="BA329" s="289"/>
      <c r="BB329" s="289"/>
      <c r="BC329" s="289"/>
      <c r="BD329" s="289"/>
      <c r="BE329" s="289"/>
      <c r="BF329" s="289"/>
      <c r="BG329" s="289"/>
      <c r="BH329" s="289"/>
      <c r="BI329" s="289"/>
      <c r="BJ329" s="289"/>
      <c r="BK329" s="289"/>
      <c r="BL329" s="289"/>
      <c r="BM329" s="289"/>
      <c r="BN329" s="289"/>
      <c r="BO329" s="289"/>
      <c r="BP329" s="289"/>
      <c r="BQ329" s="289"/>
      <c r="BR329" s="289"/>
      <c r="BS329" s="289"/>
      <c r="BT329" s="289"/>
      <c r="BU329" s="289"/>
      <c r="BV329" s="289"/>
      <c r="BW329" s="289"/>
      <c r="BX329" s="289"/>
      <c r="BY329" s="289"/>
      <c r="BZ329" s="289"/>
      <c r="CA329" s="289"/>
      <c r="CB329" s="289"/>
      <c r="CC329" s="289"/>
      <c r="CD329" s="289"/>
      <c r="CE329" s="289"/>
      <c r="CF329" s="289"/>
      <c r="CG329" s="289"/>
      <c r="CH329" s="289"/>
      <c r="CI329" s="289"/>
      <c r="CJ329" s="289"/>
      <c r="CK329" s="289"/>
      <c r="CL329" s="289"/>
      <c r="CM329" s="289"/>
      <c r="CN329" s="289"/>
      <c r="CO329" s="289"/>
      <c r="CP329" s="289"/>
      <c r="CQ329" s="289"/>
      <c r="CR329" s="289"/>
      <c r="CS329" s="289"/>
      <c r="CT329" s="289"/>
      <c r="CU329" s="289"/>
      <c r="CV329" s="289"/>
      <c r="CW329" s="289"/>
      <c r="CX329" s="289"/>
      <c r="CY329" s="289"/>
      <c r="CZ329" s="289"/>
      <c r="DA329" s="289"/>
      <c r="DB329" s="289"/>
      <c r="DC329" s="289"/>
      <c r="DD329" s="289"/>
      <c r="DE329" s="289"/>
      <c r="DF329" s="289"/>
      <c r="DG329" s="289"/>
      <c r="DH329" s="289"/>
      <c r="DI329" s="289"/>
      <c r="DJ329" s="289"/>
      <c r="DK329" s="289"/>
      <c r="DL329" s="289"/>
      <c r="DM329" s="289"/>
      <c r="DN329" s="289"/>
      <c r="DO329" s="289"/>
      <c r="DP329" s="289"/>
      <c r="DQ329" s="289"/>
      <c r="DR329" s="289"/>
      <c r="DS329" s="289"/>
      <c r="DT329" s="289"/>
      <c r="DU329" s="289"/>
      <c r="DV329" s="289"/>
      <c r="DW329" s="289"/>
      <c r="DX329" s="289"/>
      <c r="DY329" s="289"/>
      <c r="DZ329" s="289"/>
      <c r="EA329" s="289"/>
      <c r="EB329" s="289"/>
      <c r="EC329" s="289"/>
      <c r="ED329" s="289"/>
      <c r="EE329" s="289"/>
      <c r="EF329" s="289"/>
      <c r="EG329" s="289"/>
      <c r="EH329" s="289"/>
      <c r="EI329" s="289"/>
    </row>
    <row r="330" spans="1:139" x14ac:dyDescent="0.3">
      <c r="A330" s="289"/>
      <c r="B330" s="289"/>
      <c r="C330" s="468"/>
      <c r="D330" s="468"/>
      <c r="E330" s="468"/>
      <c r="F330" s="468"/>
      <c r="G330" s="468"/>
      <c r="H330" s="468"/>
      <c r="I330" s="468"/>
      <c r="J330" s="468"/>
      <c r="K330" s="468"/>
      <c r="L330" s="468"/>
      <c r="M330" s="468"/>
      <c r="N330" s="468"/>
      <c r="O330" s="468"/>
      <c r="P330" s="468"/>
      <c r="Q330" s="289"/>
      <c r="R330" s="289"/>
      <c r="S330" s="289"/>
      <c r="T330" s="289"/>
      <c r="U330" s="289"/>
      <c r="V330" s="289"/>
      <c r="W330" s="289"/>
      <c r="X330" s="289"/>
      <c r="Y330" s="289"/>
      <c r="Z330" s="289"/>
      <c r="AA330" s="289"/>
      <c r="AB330" s="289"/>
      <c r="AC330" s="289"/>
      <c r="AD330" s="289"/>
      <c r="AE330" s="289"/>
      <c r="AF330" s="289"/>
      <c r="AG330" s="289"/>
      <c r="AH330" s="289"/>
      <c r="AI330" s="289"/>
      <c r="AJ330" s="289"/>
      <c r="AK330" s="289"/>
      <c r="AL330" s="289"/>
      <c r="AM330" s="289"/>
      <c r="AN330" s="289"/>
      <c r="AO330" s="289"/>
      <c r="AP330" s="289"/>
      <c r="AQ330" s="289"/>
      <c r="AR330" s="289"/>
      <c r="AS330" s="289"/>
      <c r="AT330" s="289"/>
      <c r="AU330" s="289"/>
      <c r="AV330" s="289"/>
      <c r="AW330" s="289"/>
      <c r="AX330" s="289"/>
      <c r="AY330" s="289"/>
      <c r="AZ330" s="289"/>
      <c r="BA330" s="289"/>
      <c r="BB330" s="289"/>
      <c r="BC330" s="289"/>
      <c r="BD330" s="289"/>
      <c r="BE330" s="289"/>
      <c r="BF330" s="289"/>
      <c r="BG330" s="289"/>
      <c r="BH330" s="289"/>
      <c r="BI330" s="289"/>
      <c r="BJ330" s="289"/>
      <c r="BK330" s="289"/>
      <c r="BL330" s="289"/>
      <c r="BM330" s="289"/>
      <c r="BN330" s="289"/>
      <c r="BO330" s="289"/>
      <c r="BP330" s="289"/>
      <c r="BQ330" s="289"/>
      <c r="BR330" s="289"/>
      <c r="BS330" s="289"/>
      <c r="BT330" s="289"/>
      <c r="BU330" s="289"/>
      <c r="BV330" s="289"/>
      <c r="BW330" s="289"/>
      <c r="BX330" s="289"/>
      <c r="BY330" s="289"/>
      <c r="BZ330" s="289"/>
      <c r="CA330" s="289"/>
      <c r="CB330" s="289"/>
      <c r="CC330" s="289"/>
      <c r="CD330" s="289"/>
      <c r="CE330" s="289"/>
      <c r="CF330" s="289"/>
      <c r="CG330" s="289"/>
      <c r="CH330" s="289"/>
      <c r="CI330" s="289"/>
      <c r="CJ330" s="289"/>
      <c r="CK330" s="289"/>
      <c r="CL330" s="289"/>
      <c r="CM330" s="289"/>
      <c r="CN330" s="289"/>
      <c r="CO330" s="289"/>
      <c r="CP330" s="289"/>
      <c r="CQ330" s="289"/>
      <c r="CR330" s="289"/>
      <c r="CS330" s="289"/>
      <c r="CT330" s="289"/>
      <c r="CU330" s="289"/>
      <c r="CV330" s="289"/>
      <c r="CW330" s="289"/>
      <c r="CX330" s="289"/>
      <c r="CY330" s="289"/>
      <c r="CZ330" s="289"/>
      <c r="DA330" s="289"/>
      <c r="DB330" s="289"/>
      <c r="DC330" s="289"/>
      <c r="DD330" s="289"/>
      <c r="DE330" s="289"/>
      <c r="DF330" s="289"/>
      <c r="DG330" s="289"/>
      <c r="DH330" s="289"/>
      <c r="DI330" s="289"/>
      <c r="DJ330" s="289"/>
      <c r="DK330" s="289"/>
      <c r="DL330" s="289"/>
      <c r="DM330" s="289"/>
      <c r="DN330" s="289"/>
      <c r="DO330" s="289"/>
      <c r="DP330" s="289"/>
      <c r="DQ330" s="289"/>
      <c r="DR330" s="289"/>
      <c r="DS330" s="289"/>
      <c r="DT330" s="289"/>
      <c r="DU330" s="289"/>
      <c r="DV330" s="289"/>
      <c r="DW330" s="289"/>
      <c r="DX330" s="289"/>
      <c r="DY330" s="289"/>
      <c r="DZ330" s="289"/>
      <c r="EA330" s="289"/>
      <c r="EB330" s="289"/>
      <c r="EC330" s="289"/>
      <c r="ED330" s="289"/>
      <c r="EE330" s="289"/>
      <c r="EF330" s="289"/>
      <c r="EG330" s="289"/>
      <c r="EH330" s="289"/>
      <c r="EI330" s="289"/>
    </row>
    <row r="331" spans="1:139" x14ac:dyDescent="0.3">
      <c r="A331" s="289"/>
      <c r="B331" s="289"/>
      <c r="C331" s="468"/>
      <c r="D331" s="468"/>
      <c r="E331" s="468"/>
      <c r="F331" s="468"/>
      <c r="G331" s="468"/>
      <c r="H331" s="468"/>
      <c r="I331" s="468"/>
      <c r="J331" s="468"/>
      <c r="K331" s="468"/>
      <c r="L331" s="468"/>
      <c r="M331" s="468"/>
      <c r="N331" s="468"/>
      <c r="O331" s="468"/>
      <c r="P331" s="468"/>
      <c r="Q331" s="289"/>
      <c r="R331" s="289"/>
      <c r="S331" s="289"/>
      <c r="T331" s="289"/>
      <c r="U331" s="289"/>
      <c r="V331" s="289"/>
      <c r="W331" s="289"/>
      <c r="X331" s="289"/>
      <c r="Y331" s="289"/>
      <c r="Z331" s="289"/>
      <c r="AA331" s="289"/>
      <c r="AB331" s="289"/>
      <c r="AC331" s="289"/>
      <c r="AD331" s="289"/>
      <c r="AE331" s="289"/>
      <c r="AF331" s="289"/>
      <c r="AG331" s="289"/>
      <c r="AH331" s="289"/>
      <c r="AI331" s="289"/>
      <c r="AJ331" s="289"/>
      <c r="AK331" s="289"/>
      <c r="AL331" s="289"/>
      <c r="AM331" s="289"/>
      <c r="AN331" s="289"/>
      <c r="AO331" s="289"/>
      <c r="AP331" s="289"/>
      <c r="AQ331" s="289"/>
      <c r="AR331" s="289"/>
      <c r="AS331" s="289"/>
      <c r="AT331" s="289"/>
      <c r="AU331" s="289"/>
      <c r="AV331" s="289"/>
      <c r="AW331" s="289"/>
      <c r="AX331" s="289"/>
      <c r="AY331" s="289"/>
      <c r="AZ331" s="289"/>
      <c r="BA331" s="289"/>
      <c r="BB331" s="289"/>
      <c r="BC331" s="289"/>
      <c r="BD331" s="289"/>
      <c r="BE331" s="289"/>
      <c r="BF331" s="289"/>
      <c r="BG331" s="289"/>
      <c r="BH331" s="289"/>
      <c r="BI331" s="289"/>
      <c r="BJ331" s="289"/>
      <c r="BK331" s="289"/>
      <c r="BL331" s="289"/>
      <c r="BM331" s="289"/>
      <c r="BN331" s="289"/>
      <c r="BO331" s="289"/>
      <c r="BP331" s="289"/>
      <c r="BQ331" s="289"/>
      <c r="BR331" s="289"/>
      <c r="BS331" s="289"/>
      <c r="BT331" s="289"/>
      <c r="BU331" s="289"/>
      <c r="BV331" s="289"/>
      <c r="BW331" s="289"/>
      <c r="BX331" s="289"/>
      <c r="BY331" s="289"/>
      <c r="BZ331" s="289"/>
      <c r="CA331" s="289"/>
      <c r="CB331" s="289"/>
      <c r="CC331" s="289"/>
      <c r="CD331" s="289"/>
      <c r="CE331" s="289"/>
      <c r="CF331" s="289"/>
      <c r="CG331" s="289"/>
      <c r="CH331" s="289"/>
      <c r="CI331" s="289"/>
      <c r="CJ331" s="289"/>
      <c r="CK331" s="289"/>
      <c r="CL331" s="289"/>
      <c r="CM331" s="289"/>
      <c r="CN331" s="289"/>
      <c r="CO331" s="289"/>
      <c r="CP331" s="289"/>
      <c r="CQ331" s="289"/>
      <c r="CR331" s="289"/>
      <c r="CS331" s="289"/>
      <c r="CT331" s="289"/>
      <c r="CU331" s="289"/>
      <c r="CV331" s="289"/>
      <c r="CW331" s="289"/>
      <c r="CX331" s="289"/>
      <c r="CY331" s="289"/>
      <c r="CZ331" s="289"/>
      <c r="DA331" s="289"/>
      <c r="DB331" s="289"/>
      <c r="DC331" s="289"/>
      <c r="DD331" s="289"/>
      <c r="DE331" s="289"/>
      <c r="DF331" s="289"/>
      <c r="DG331" s="289"/>
      <c r="DH331" s="289"/>
      <c r="DI331" s="289"/>
      <c r="DJ331" s="289"/>
      <c r="DK331" s="289"/>
      <c r="DL331" s="289"/>
      <c r="DM331" s="289"/>
      <c r="DN331" s="289"/>
      <c r="DO331" s="289"/>
      <c r="DP331" s="289"/>
      <c r="DQ331" s="289"/>
      <c r="DR331" s="289"/>
      <c r="DS331" s="289"/>
      <c r="DT331" s="289"/>
      <c r="DU331" s="289"/>
      <c r="DV331" s="289"/>
      <c r="DW331" s="289"/>
      <c r="DX331" s="289"/>
      <c r="DY331" s="289"/>
      <c r="DZ331" s="289"/>
      <c r="EA331" s="289"/>
      <c r="EB331" s="289"/>
      <c r="EC331" s="289"/>
      <c r="ED331" s="289"/>
      <c r="EE331" s="289"/>
      <c r="EF331" s="289"/>
      <c r="EG331" s="289"/>
      <c r="EH331" s="289"/>
      <c r="EI331" s="289"/>
    </row>
    <row r="332" spans="1:139" x14ac:dyDescent="0.3">
      <c r="A332" s="289"/>
      <c r="B332" s="289"/>
      <c r="C332" s="468"/>
      <c r="D332" s="468"/>
      <c r="E332" s="468"/>
      <c r="F332" s="468"/>
      <c r="G332" s="468"/>
      <c r="H332" s="468"/>
      <c r="I332" s="468"/>
      <c r="J332" s="468"/>
      <c r="K332" s="468"/>
      <c r="L332" s="468"/>
      <c r="M332" s="468"/>
      <c r="N332" s="468"/>
      <c r="O332" s="468"/>
      <c r="P332" s="468"/>
      <c r="Q332" s="289"/>
      <c r="R332" s="289"/>
      <c r="S332" s="289"/>
      <c r="T332" s="289"/>
      <c r="U332" s="289"/>
      <c r="V332" s="289"/>
      <c r="W332" s="289"/>
      <c r="X332" s="289"/>
      <c r="Y332" s="289"/>
      <c r="Z332" s="289"/>
      <c r="AA332" s="289"/>
      <c r="AB332" s="289"/>
      <c r="AC332" s="289"/>
      <c r="AD332" s="289"/>
      <c r="AE332" s="289"/>
      <c r="AF332" s="289"/>
      <c r="AG332" s="289"/>
      <c r="AH332" s="289"/>
      <c r="AI332" s="289"/>
      <c r="AJ332" s="289"/>
      <c r="AK332" s="289"/>
      <c r="AL332" s="289"/>
      <c r="AM332" s="289"/>
      <c r="AN332" s="289"/>
      <c r="AO332" s="289"/>
      <c r="AP332" s="289"/>
      <c r="AQ332" s="289"/>
      <c r="AR332" s="289"/>
      <c r="AS332" s="289"/>
      <c r="AT332" s="289"/>
      <c r="AU332" s="289"/>
      <c r="AV332" s="289"/>
      <c r="AW332" s="289"/>
      <c r="AX332" s="289"/>
      <c r="AY332" s="289"/>
      <c r="AZ332" s="289"/>
      <c r="BA332" s="289"/>
      <c r="BB332" s="289"/>
      <c r="BC332" s="289"/>
      <c r="BD332" s="289"/>
      <c r="BE332" s="289"/>
      <c r="BF332" s="289"/>
      <c r="BG332" s="289"/>
      <c r="BH332" s="289"/>
      <c r="BI332" s="289"/>
      <c r="BJ332" s="289"/>
      <c r="BK332" s="289"/>
      <c r="BL332" s="289"/>
      <c r="BM332" s="289"/>
      <c r="BN332" s="289"/>
      <c r="BO332" s="289"/>
      <c r="BP332" s="289"/>
      <c r="BQ332" s="289"/>
      <c r="BR332" s="289"/>
      <c r="BS332" s="289"/>
      <c r="BT332" s="289"/>
      <c r="BU332" s="289"/>
      <c r="BV332" s="289"/>
      <c r="BW332" s="289"/>
      <c r="BX332" s="289"/>
      <c r="BY332" s="289"/>
      <c r="BZ332" s="289"/>
      <c r="CA332" s="289"/>
      <c r="CB332" s="289"/>
      <c r="CC332" s="289"/>
      <c r="CD332" s="289"/>
      <c r="CE332" s="289"/>
      <c r="CF332" s="289"/>
      <c r="CG332" s="289"/>
      <c r="CH332" s="289"/>
      <c r="CI332" s="289"/>
      <c r="CJ332" s="289"/>
      <c r="CK332" s="289"/>
      <c r="CL332" s="289"/>
      <c r="CM332" s="289"/>
      <c r="CN332" s="289"/>
      <c r="CO332" s="289"/>
      <c r="CP332" s="289"/>
      <c r="CQ332" s="289"/>
      <c r="CR332" s="289"/>
      <c r="CS332" s="289"/>
      <c r="CT332" s="289"/>
      <c r="CU332" s="289"/>
      <c r="CV332" s="289"/>
      <c r="CW332" s="289"/>
      <c r="CX332" s="289"/>
      <c r="CY332" s="289"/>
      <c r="CZ332" s="289"/>
      <c r="DA332" s="289"/>
      <c r="DB332" s="289"/>
      <c r="DC332" s="289"/>
      <c r="DD332" s="289"/>
      <c r="DE332" s="289"/>
      <c r="DF332" s="289"/>
      <c r="DG332" s="289"/>
      <c r="DH332" s="289"/>
      <c r="DI332" s="289"/>
      <c r="DJ332" s="289"/>
      <c r="DK332" s="289"/>
      <c r="DL332" s="289"/>
      <c r="DM332" s="289"/>
      <c r="DN332" s="289"/>
      <c r="DO332" s="289"/>
      <c r="DP332" s="289"/>
      <c r="DQ332" s="289"/>
      <c r="DR332" s="289"/>
      <c r="DS332" s="289"/>
      <c r="DT332" s="289"/>
      <c r="DU332" s="289"/>
      <c r="DV332" s="289"/>
      <c r="DW332" s="289"/>
      <c r="DX332" s="289"/>
      <c r="DY332" s="289"/>
      <c r="DZ332" s="289"/>
      <c r="EA332" s="289"/>
      <c r="EB332" s="289"/>
      <c r="EC332" s="289"/>
      <c r="ED332" s="289"/>
      <c r="EE332" s="289"/>
      <c r="EF332" s="289"/>
      <c r="EG332" s="289"/>
      <c r="EH332" s="289"/>
      <c r="EI332" s="289"/>
    </row>
    <row r="333" spans="1:139" x14ac:dyDescent="0.3">
      <c r="A333" s="289"/>
      <c r="B333" s="289"/>
      <c r="C333" s="468"/>
      <c r="D333" s="468"/>
      <c r="E333" s="468"/>
      <c r="F333" s="468"/>
      <c r="G333" s="468"/>
      <c r="H333" s="468"/>
      <c r="I333" s="468"/>
      <c r="J333" s="468"/>
      <c r="K333" s="468"/>
      <c r="L333" s="468"/>
      <c r="M333" s="468"/>
      <c r="N333" s="468"/>
      <c r="O333" s="468"/>
      <c r="P333" s="468"/>
      <c r="Q333" s="289"/>
      <c r="R333" s="289"/>
      <c r="S333" s="289"/>
      <c r="T333" s="289"/>
      <c r="U333" s="289"/>
      <c r="V333" s="289"/>
      <c r="W333" s="289"/>
      <c r="X333" s="289"/>
      <c r="Y333" s="289"/>
      <c r="Z333" s="289"/>
      <c r="AA333" s="289"/>
      <c r="AB333" s="289"/>
      <c r="AC333" s="289"/>
      <c r="AD333" s="289"/>
      <c r="AE333" s="289"/>
      <c r="AF333" s="289"/>
      <c r="AG333" s="289"/>
      <c r="AH333" s="289"/>
      <c r="AI333" s="289"/>
      <c r="AJ333" s="289"/>
      <c r="AK333" s="289"/>
      <c r="AL333" s="289"/>
      <c r="AM333" s="289"/>
      <c r="AN333" s="289"/>
      <c r="AO333" s="289"/>
      <c r="AP333" s="289"/>
      <c r="AQ333" s="289"/>
      <c r="AR333" s="289"/>
      <c r="AS333" s="289"/>
      <c r="AT333" s="289"/>
      <c r="AU333" s="289"/>
      <c r="AV333" s="289"/>
      <c r="AW333" s="289"/>
      <c r="AX333" s="289"/>
      <c r="AY333" s="289"/>
      <c r="AZ333" s="289"/>
      <c r="BA333" s="289"/>
      <c r="BB333" s="289"/>
      <c r="BC333" s="289"/>
      <c r="BD333" s="289"/>
      <c r="BE333" s="289"/>
      <c r="BF333" s="289"/>
      <c r="BG333" s="289"/>
      <c r="BH333" s="289"/>
      <c r="BI333" s="289"/>
      <c r="BJ333" s="289"/>
      <c r="BK333" s="289"/>
      <c r="BL333" s="289"/>
      <c r="BM333" s="289"/>
      <c r="BN333" s="289"/>
      <c r="BO333" s="289"/>
      <c r="BP333" s="289"/>
      <c r="BQ333" s="289"/>
      <c r="BR333" s="289"/>
      <c r="BS333" s="289"/>
      <c r="BT333" s="289"/>
      <c r="BU333" s="289"/>
      <c r="BV333" s="289"/>
      <c r="BW333" s="289"/>
      <c r="BX333" s="289"/>
      <c r="BY333" s="289"/>
      <c r="BZ333" s="289"/>
      <c r="CA333" s="289"/>
      <c r="CB333" s="289"/>
      <c r="CC333" s="289"/>
      <c r="CD333" s="289"/>
      <c r="CE333" s="289"/>
      <c r="CF333" s="289"/>
      <c r="CG333" s="289"/>
      <c r="CH333" s="289"/>
      <c r="CI333" s="289"/>
      <c r="CJ333" s="289"/>
      <c r="CK333" s="289"/>
      <c r="CL333" s="289"/>
      <c r="CM333" s="289"/>
      <c r="CN333" s="289"/>
      <c r="CO333" s="289"/>
      <c r="CP333" s="289"/>
      <c r="CQ333" s="289"/>
      <c r="CR333" s="289"/>
      <c r="CS333" s="289"/>
      <c r="CT333" s="289"/>
      <c r="CU333" s="289"/>
      <c r="CV333" s="289"/>
      <c r="CW333" s="289"/>
      <c r="CX333" s="289"/>
      <c r="CY333" s="289"/>
      <c r="CZ333" s="289"/>
      <c r="DA333" s="289"/>
      <c r="DB333" s="289"/>
      <c r="DC333" s="289"/>
      <c r="DD333" s="289"/>
      <c r="DE333" s="289"/>
      <c r="DF333" s="289"/>
      <c r="DG333" s="289"/>
      <c r="DH333" s="289"/>
      <c r="DI333" s="289"/>
      <c r="DJ333" s="289"/>
      <c r="DK333" s="289"/>
      <c r="DL333" s="289"/>
      <c r="DM333" s="289"/>
      <c r="DN333" s="289"/>
      <c r="DO333" s="289"/>
      <c r="DP333" s="289"/>
      <c r="DQ333" s="289"/>
      <c r="DR333" s="289"/>
      <c r="DS333" s="289"/>
      <c r="DT333" s="289"/>
      <c r="DU333" s="289"/>
      <c r="DV333" s="289"/>
      <c r="DW333" s="289"/>
      <c r="DX333" s="289"/>
      <c r="DY333" s="289"/>
      <c r="DZ333" s="289"/>
      <c r="EA333" s="289"/>
      <c r="EB333" s="289"/>
      <c r="EC333" s="289"/>
      <c r="ED333" s="289"/>
      <c r="EE333" s="289"/>
      <c r="EF333" s="289"/>
      <c r="EG333" s="289"/>
      <c r="EH333" s="289"/>
      <c r="EI333" s="289"/>
    </row>
    <row r="334" spans="1:139" x14ac:dyDescent="0.3">
      <c r="A334" s="289"/>
      <c r="B334" s="289"/>
      <c r="C334" s="468"/>
      <c r="D334" s="468"/>
      <c r="E334" s="468"/>
      <c r="F334" s="468"/>
      <c r="G334" s="468"/>
      <c r="H334" s="468"/>
      <c r="I334" s="468"/>
      <c r="J334" s="468"/>
      <c r="K334" s="468"/>
      <c r="L334" s="468"/>
      <c r="M334" s="468"/>
      <c r="N334" s="468"/>
      <c r="O334" s="468"/>
      <c r="P334" s="468"/>
      <c r="Q334" s="289"/>
      <c r="R334" s="289"/>
      <c r="S334" s="289"/>
      <c r="T334" s="289"/>
      <c r="U334" s="289"/>
      <c r="V334" s="289"/>
      <c r="W334" s="289"/>
      <c r="X334" s="289"/>
      <c r="Y334" s="289"/>
      <c r="Z334" s="289"/>
      <c r="AA334" s="289"/>
      <c r="AB334" s="289"/>
      <c r="AC334" s="289"/>
      <c r="AD334" s="289"/>
      <c r="AE334" s="289"/>
      <c r="AF334" s="289"/>
      <c r="AG334" s="289"/>
      <c r="AH334" s="289"/>
      <c r="AI334" s="289"/>
      <c r="AJ334" s="289"/>
      <c r="AK334" s="289"/>
      <c r="AL334" s="289"/>
      <c r="AM334" s="289"/>
      <c r="AN334" s="289"/>
      <c r="AO334" s="289"/>
      <c r="AP334" s="289"/>
      <c r="AQ334" s="289"/>
      <c r="AR334" s="289"/>
      <c r="AS334" s="289"/>
      <c r="AT334" s="289"/>
      <c r="AU334" s="289"/>
      <c r="AV334" s="289"/>
      <c r="AW334" s="289"/>
      <c r="AX334" s="289"/>
      <c r="AY334" s="289"/>
      <c r="AZ334" s="289"/>
      <c r="BA334" s="289"/>
      <c r="BB334" s="289"/>
      <c r="BC334" s="289"/>
      <c r="BD334" s="289"/>
      <c r="BE334" s="289"/>
      <c r="BF334" s="289"/>
      <c r="BG334" s="289"/>
      <c r="BH334" s="289"/>
      <c r="BI334" s="289"/>
      <c r="BJ334" s="289"/>
      <c r="BK334" s="289"/>
      <c r="BL334" s="289"/>
      <c r="BM334" s="289"/>
      <c r="BN334" s="289"/>
      <c r="BO334" s="289"/>
      <c r="BP334" s="289"/>
      <c r="BQ334" s="289"/>
      <c r="BR334" s="289"/>
      <c r="BS334" s="289"/>
      <c r="BT334" s="289"/>
      <c r="BU334" s="289"/>
      <c r="BV334" s="289"/>
      <c r="BW334" s="289"/>
      <c r="BX334" s="289"/>
      <c r="BY334" s="289"/>
      <c r="BZ334" s="289"/>
      <c r="CA334" s="289"/>
      <c r="CB334" s="289"/>
      <c r="CC334" s="289"/>
      <c r="CD334" s="289"/>
      <c r="CE334" s="289"/>
      <c r="CF334" s="289"/>
      <c r="CG334" s="289"/>
      <c r="CH334" s="289"/>
      <c r="CI334" s="289"/>
      <c r="CJ334" s="289"/>
      <c r="CK334" s="289"/>
      <c r="CL334" s="289"/>
      <c r="CM334" s="289"/>
      <c r="CN334" s="289"/>
      <c r="CO334" s="289"/>
      <c r="CP334" s="289"/>
      <c r="CQ334" s="289"/>
      <c r="CR334" s="289"/>
      <c r="CS334" s="289"/>
      <c r="CT334" s="289"/>
      <c r="CU334" s="289"/>
      <c r="CV334" s="289"/>
      <c r="CW334" s="289"/>
      <c r="CX334" s="289"/>
      <c r="CY334" s="289"/>
      <c r="CZ334" s="289"/>
      <c r="DA334" s="289"/>
      <c r="DB334" s="289"/>
      <c r="DC334" s="289"/>
      <c r="DD334" s="289"/>
      <c r="DE334" s="289"/>
      <c r="DF334" s="289"/>
      <c r="DG334" s="289"/>
      <c r="DH334" s="289"/>
      <c r="DI334" s="289"/>
      <c r="DJ334" s="289"/>
      <c r="DK334" s="289"/>
      <c r="DL334" s="289"/>
      <c r="DM334" s="289"/>
      <c r="DN334" s="289"/>
      <c r="DO334" s="289"/>
      <c r="DP334" s="289"/>
      <c r="DQ334" s="289"/>
      <c r="DR334" s="289"/>
      <c r="DS334" s="289"/>
      <c r="DT334" s="289"/>
      <c r="DU334" s="289"/>
      <c r="DV334" s="289"/>
      <c r="DW334" s="289"/>
      <c r="DX334" s="289"/>
      <c r="DY334" s="289"/>
      <c r="DZ334" s="289"/>
      <c r="EA334" s="289"/>
      <c r="EB334" s="289"/>
      <c r="EC334" s="289"/>
      <c r="ED334" s="289"/>
      <c r="EE334" s="289"/>
      <c r="EF334" s="289"/>
      <c r="EG334" s="289"/>
      <c r="EH334" s="289"/>
      <c r="EI334" s="289"/>
    </row>
    <row r="335" spans="1:139" x14ac:dyDescent="0.3">
      <c r="A335" s="289"/>
      <c r="B335" s="289"/>
      <c r="C335" s="468"/>
      <c r="D335" s="468"/>
      <c r="E335" s="468"/>
      <c r="F335" s="468"/>
      <c r="G335" s="468"/>
      <c r="H335" s="468"/>
      <c r="I335" s="468"/>
      <c r="J335" s="468"/>
      <c r="K335" s="468"/>
      <c r="L335" s="468"/>
      <c r="M335" s="468"/>
      <c r="N335" s="468"/>
      <c r="O335" s="468"/>
      <c r="P335" s="468"/>
      <c r="Q335" s="289"/>
      <c r="R335" s="289"/>
      <c r="S335" s="289"/>
      <c r="T335" s="289"/>
      <c r="U335" s="289"/>
      <c r="V335" s="289"/>
      <c r="W335" s="289"/>
      <c r="X335" s="289"/>
      <c r="Y335" s="289"/>
      <c r="Z335" s="289"/>
      <c r="AA335" s="289"/>
      <c r="AB335" s="289"/>
      <c r="AC335" s="289"/>
      <c r="AD335" s="289"/>
      <c r="AE335" s="289"/>
      <c r="AF335" s="289"/>
      <c r="AG335" s="289"/>
      <c r="AH335" s="289"/>
      <c r="AI335" s="289"/>
      <c r="AJ335" s="289"/>
      <c r="AK335" s="289"/>
      <c r="AL335" s="289"/>
      <c r="AM335" s="289"/>
      <c r="AN335" s="289"/>
      <c r="AO335" s="289"/>
      <c r="AP335" s="289"/>
      <c r="AQ335" s="289"/>
      <c r="AR335" s="289"/>
      <c r="AS335" s="289"/>
      <c r="AT335" s="289"/>
      <c r="AU335" s="289"/>
      <c r="AV335" s="289"/>
      <c r="AW335" s="289"/>
      <c r="AX335" s="289"/>
      <c r="AY335" s="289"/>
      <c r="AZ335" s="289"/>
      <c r="BA335" s="289"/>
      <c r="BB335" s="289"/>
      <c r="BC335" s="289"/>
      <c r="BD335" s="289"/>
      <c r="BE335" s="289"/>
      <c r="BF335" s="289"/>
      <c r="BG335" s="289"/>
      <c r="BH335" s="289"/>
      <c r="BI335" s="289"/>
      <c r="BJ335" s="289"/>
      <c r="BK335" s="289"/>
      <c r="BL335" s="289"/>
      <c r="BM335" s="289"/>
      <c r="BN335" s="289"/>
      <c r="BO335" s="289"/>
      <c r="BP335" s="289"/>
      <c r="BQ335" s="289"/>
      <c r="BR335" s="289"/>
      <c r="BS335" s="289"/>
      <c r="BT335" s="289"/>
      <c r="BU335" s="289"/>
      <c r="BV335" s="289"/>
      <c r="BW335" s="289"/>
      <c r="BX335" s="289"/>
      <c r="BY335" s="289"/>
      <c r="BZ335" s="289"/>
      <c r="CA335" s="289"/>
      <c r="CB335" s="289"/>
      <c r="CC335" s="289"/>
      <c r="CD335" s="289"/>
      <c r="CE335" s="289"/>
      <c r="CF335" s="289"/>
      <c r="CG335" s="289"/>
      <c r="CH335" s="289"/>
      <c r="CI335" s="289"/>
      <c r="CJ335" s="289"/>
      <c r="CK335" s="289"/>
      <c r="CL335" s="289"/>
      <c r="CM335" s="289"/>
      <c r="CN335" s="289"/>
      <c r="CO335" s="289"/>
      <c r="CP335" s="289"/>
      <c r="CQ335" s="289"/>
      <c r="CR335" s="289"/>
      <c r="CS335" s="289"/>
      <c r="CT335" s="289"/>
      <c r="CU335" s="289"/>
      <c r="CV335" s="289"/>
      <c r="CW335" s="289"/>
      <c r="CX335" s="289"/>
      <c r="CY335" s="289"/>
      <c r="CZ335" s="289"/>
      <c r="DA335" s="289"/>
      <c r="DB335" s="289"/>
      <c r="DC335" s="289"/>
      <c r="DD335" s="289"/>
      <c r="DE335" s="289"/>
      <c r="DF335" s="289"/>
      <c r="DG335" s="289"/>
      <c r="DH335" s="289"/>
      <c r="DI335" s="289"/>
      <c r="DJ335" s="289"/>
      <c r="DK335" s="289"/>
      <c r="DL335" s="289"/>
      <c r="DM335" s="289"/>
      <c r="DN335" s="289"/>
      <c r="DO335" s="289"/>
      <c r="DP335" s="289"/>
      <c r="DQ335" s="289"/>
      <c r="DR335" s="289"/>
      <c r="DS335" s="289"/>
      <c r="DT335" s="289"/>
      <c r="DU335" s="289"/>
      <c r="DV335" s="289"/>
      <c r="DW335" s="289"/>
      <c r="DX335" s="289"/>
      <c r="DY335" s="289"/>
      <c r="DZ335" s="289"/>
      <c r="EA335" s="289"/>
      <c r="EB335" s="289"/>
      <c r="EC335" s="289"/>
      <c r="ED335" s="289"/>
      <c r="EE335" s="289"/>
      <c r="EF335" s="289"/>
      <c r="EG335" s="289"/>
      <c r="EH335" s="289"/>
      <c r="EI335" s="289"/>
    </row>
    <row r="336" spans="1:139" x14ac:dyDescent="0.3">
      <c r="A336" s="289"/>
      <c r="B336" s="289"/>
      <c r="C336" s="468"/>
      <c r="D336" s="468"/>
      <c r="E336" s="468"/>
      <c r="F336" s="468"/>
      <c r="G336" s="468"/>
      <c r="H336" s="468"/>
      <c r="I336" s="468"/>
      <c r="J336" s="468"/>
      <c r="K336" s="468"/>
      <c r="L336" s="468"/>
      <c r="M336" s="468"/>
      <c r="N336" s="468"/>
      <c r="O336" s="468"/>
      <c r="P336" s="468"/>
      <c r="Q336" s="289"/>
      <c r="R336" s="289"/>
      <c r="S336" s="289"/>
      <c r="T336" s="289"/>
      <c r="U336" s="289"/>
      <c r="V336" s="289"/>
      <c r="W336" s="289"/>
      <c r="X336" s="289"/>
      <c r="Y336" s="289"/>
      <c r="Z336" s="289"/>
      <c r="AA336" s="289"/>
      <c r="AB336" s="289"/>
      <c r="AC336" s="289"/>
      <c r="AD336" s="289"/>
      <c r="AE336" s="289"/>
      <c r="AF336" s="289"/>
      <c r="AG336" s="289"/>
      <c r="AH336" s="289"/>
      <c r="AI336" s="289"/>
      <c r="AJ336" s="289"/>
      <c r="AK336" s="289"/>
      <c r="AL336" s="289"/>
      <c r="AM336" s="289"/>
      <c r="AN336" s="289"/>
      <c r="AO336" s="289"/>
      <c r="AP336" s="289"/>
      <c r="AQ336" s="289"/>
      <c r="AR336" s="289"/>
      <c r="AS336" s="289"/>
      <c r="AT336" s="289"/>
      <c r="AU336" s="289"/>
      <c r="AV336" s="289"/>
      <c r="AW336" s="289"/>
      <c r="AX336" s="289"/>
      <c r="AY336" s="289"/>
      <c r="AZ336" s="289"/>
      <c r="BA336" s="289"/>
      <c r="BB336" s="289"/>
      <c r="BC336" s="289"/>
      <c r="BD336" s="289"/>
      <c r="BE336" s="289"/>
      <c r="BF336" s="289"/>
      <c r="BG336" s="289"/>
      <c r="BH336" s="289"/>
      <c r="BI336" s="289"/>
      <c r="BJ336" s="289"/>
      <c r="BK336" s="289"/>
      <c r="BL336" s="289"/>
      <c r="BM336" s="289"/>
      <c r="BN336" s="289"/>
      <c r="BO336" s="289"/>
      <c r="BP336" s="289"/>
      <c r="BQ336" s="289"/>
      <c r="BR336" s="289"/>
      <c r="BS336" s="289"/>
      <c r="BT336" s="289"/>
      <c r="BU336" s="289"/>
      <c r="BV336" s="289"/>
      <c r="BW336" s="289"/>
      <c r="BX336" s="289"/>
      <c r="BY336" s="289"/>
      <c r="BZ336" s="289"/>
      <c r="CA336" s="289"/>
      <c r="CB336" s="289"/>
      <c r="CC336" s="289"/>
      <c r="CD336" s="289"/>
      <c r="CE336" s="289"/>
      <c r="CF336" s="289"/>
      <c r="CG336" s="289"/>
      <c r="CH336" s="289"/>
      <c r="CI336" s="289"/>
      <c r="CJ336" s="289"/>
      <c r="CK336" s="289"/>
      <c r="CL336" s="289"/>
      <c r="CM336" s="289"/>
      <c r="CN336" s="289"/>
      <c r="CO336" s="289"/>
      <c r="CP336" s="289"/>
      <c r="CQ336" s="289"/>
      <c r="CR336" s="289"/>
      <c r="CS336" s="289"/>
      <c r="CT336" s="289"/>
      <c r="CU336" s="289"/>
      <c r="CV336" s="289"/>
      <c r="CW336" s="289"/>
      <c r="CX336" s="289"/>
      <c r="CY336" s="289"/>
      <c r="CZ336" s="289"/>
      <c r="DA336" s="289"/>
      <c r="DB336" s="289"/>
      <c r="DC336" s="289"/>
      <c r="DD336" s="289"/>
      <c r="DE336" s="289"/>
      <c r="DF336" s="289"/>
      <c r="DG336" s="289"/>
      <c r="DH336" s="289"/>
      <c r="DI336" s="289"/>
      <c r="DJ336" s="289"/>
      <c r="DK336" s="289"/>
      <c r="DL336" s="289"/>
      <c r="DM336" s="289"/>
      <c r="DN336" s="289"/>
      <c r="DO336" s="289"/>
      <c r="DP336" s="289"/>
      <c r="DQ336" s="289"/>
      <c r="DR336" s="289"/>
      <c r="DS336" s="289"/>
      <c r="DT336" s="289"/>
      <c r="DU336" s="289"/>
      <c r="DV336" s="289"/>
      <c r="DW336" s="289"/>
      <c r="DX336" s="289"/>
      <c r="DY336" s="289"/>
      <c r="DZ336" s="289"/>
      <c r="EA336" s="289"/>
      <c r="EB336" s="289"/>
      <c r="EC336" s="289"/>
      <c r="ED336" s="289"/>
      <c r="EE336" s="289"/>
      <c r="EF336" s="289"/>
      <c r="EG336" s="289"/>
      <c r="EH336" s="289"/>
      <c r="EI336" s="289"/>
    </row>
    <row r="337" spans="1:139" x14ac:dyDescent="0.3">
      <c r="A337" s="289"/>
      <c r="B337" s="289"/>
      <c r="C337" s="468"/>
      <c r="D337" s="468"/>
      <c r="E337" s="468"/>
      <c r="F337" s="468"/>
      <c r="G337" s="468"/>
      <c r="H337" s="468"/>
      <c r="I337" s="468"/>
      <c r="J337" s="468"/>
      <c r="K337" s="468"/>
      <c r="L337" s="468"/>
      <c r="M337" s="468"/>
      <c r="N337" s="468"/>
      <c r="O337" s="468"/>
      <c r="P337" s="468"/>
      <c r="Q337" s="289"/>
      <c r="R337" s="289"/>
      <c r="S337" s="289"/>
      <c r="T337" s="289"/>
      <c r="U337" s="289"/>
      <c r="V337" s="289"/>
      <c r="W337" s="289"/>
      <c r="X337" s="289"/>
      <c r="Y337" s="289"/>
      <c r="Z337" s="289"/>
      <c r="AA337" s="289"/>
      <c r="AB337" s="289"/>
      <c r="AC337" s="289"/>
      <c r="AD337" s="289"/>
      <c r="AE337" s="289"/>
      <c r="AF337" s="289"/>
      <c r="AG337" s="289"/>
      <c r="AH337" s="289"/>
      <c r="AI337" s="289"/>
      <c r="AJ337" s="289"/>
      <c r="AK337" s="289"/>
      <c r="AL337" s="289"/>
      <c r="AM337" s="289"/>
      <c r="AN337" s="289"/>
      <c r="AO337" s="289"/>
      <c r="AP337" s="289"/>
      <c r="AQ337" s="289"/>
      <c r="AR337" s="289"/>
      <c r="AS337" s="289"/>
      <c r="AT337" s="289"/>
      <c r="AU337" s="289"/>
      <c r="AV337" s="289"/>
      <c r="AW337" s="289"/>
      <c r="AX337" s="289"/>
      <c r="AY337" s="289"/>
      <c r="AZ337" s="289"/>
      <c r="BA337" s="289"/>
      <c r="BB337" s="289"/>
      <c r="BC337" s="289"/>
      <c r="BD337" s="289"/>
      <c r="BE337" s="289"/>
      <c r="BF337" s="289"/>
      <c r="BG337" s="289"/>
      <c r="BH337" s="289"/>
      <c r="BI337" s="289"/>
      <c r="BJ337" s="289"/>
      <c r="BK337" s="289"/>
      <c r="BL337" s="289"/>
      <c r="BM337" s="289"/>
      <c r="BN337" s="289"/>
      <c r="BO337" s="289"/>
      <c r="BP337" s="289"/>
      <c r="BQ337" s="289"/>
      <c r="BR337" s="289"/>
      <c r="BS337" s="289"/>
      <c r="BT337" s="289"/>
      <c r="BU337" s="289"/>
      <c r="BV337" s="289"/>
      <c r="BW337" s="289"/>
      <c r="BX337" s="289"/>
      <c r="BY337" s="289"/>
      <c r="BZ337" s="289"/>
      <c r="CA337" s="289"/>
      <c r="CB337" s="289"/>
      <c r="CC337" s="289"/>
      <c r="CD337" s="289"/>
      <c r="CE337" s="289"/>
      <c r="CF337" s="289"/>
      <c r="CG337" s="289"/>
      <c r="CH337" s="289"/>
      <c r="CI337" s="289"/>
      <c r="CJ337" s="289"/>
      <c r="CK337" s="289"/>
      <c r="CL337" s="289"/>
      <c r="CM337" s="289"/>
      <c r="CN337" s="289"/>
      <c r="CO337" s="289"/>
      <c r="CP337" s="289"/>
      <c r="CQ337" s="289"/>
      <c r="CR337" s="289"/>
      <c r="CS337" s="289"/>
      <c r="CT337" s="289"/>
      <c r="CU337" s="289"/>
      <c r="CV337" s="289"/>
      <c r="CW337" s="289"/>
      <c r="CX337" s="289"/>
      <c r="CY337" s="289"/>
      <c r="CZ337" s="289"/>
      <c r="DA337" s="289"/>
      <c r="DB337" s="289"/>
      <c r="DC337" s="289"/>
      <c r="DD337" s="289"/>
      <c r="DE337" s="289"/>
      <c r="DF337" s="289"/>
      <c r="DG337" s="289"/>
      <c r="DH337" s="289"/>
      <c r="DI337" s="289"/>
      <c r="DJ337" s="289"/>
      <c r="DK337" s="289"/>
      <c r="DL337" s="289"/>
      <c r="DM337" s="289"/>
      <c r="DN337" s="289"/>
      <c r="DO337" s="289"/>
      <c r="DP337" s="289"/>
      <c r="DQ337" s="289"/>
      <c r="DR337" s="289"/>
      <c r="DS337" s="289"/>
      <c r="DT337" s="289"/>
      <c r="DU337" s="289"/>
      <c r="DV337" s="289"/>
      <c r="DW337" s="289"/>
      <c r="DX337" s="289"/>
      <c r="DY337" s="289"/>
      <c r="DZ337" s="289"/>
      <c r="EA337" s="289"/>
      <c r="EB337" s="289"/>
      <c r="EC337" s="289"/>
      <c r="ED337" s="289"/>
      <c r="EE337" s="289"/>
      <c r="EF337" s="289"/>
      <c r="EG337" s="289"/>
      <c r="EH337" s="289"/>
      <c r="EI337" s="289"/>
    </row>
    <row r="338" spans="1:139" x14ac:dyDescent="0.3">
      <c r="A338" s="289"/>
      <c r="B338" s="289"/>
      <c r="C338" s="468"/>
      <c r="D338" s="468"/>
      <c r="E338" s="468"/>
      <c r="F338" s="468"/>
      <c r="G338" s="468"/>
      <c r="H338" s="468"/>
      <c r="I338" s="468"/>
      <c r="J338" s="468"/>
      <c r="K338" s="468"/>
      <c r="L338" s="468"/>
      <c r="M338" s="468"/>
      <c r="N338" s="468"/>
      <c r="O338" s="468"/>
      <c r="P338" s="468"/>
      <c r="Q338" s="289"/>
      <c r="R338" s="289"/>
      <c r="S338" s="289"/>
      <c r="T338" s="289"/>
      <c r="U338" s="289"/>
      <c r="V338" s="289"/>
      <c r="W338" s="289"/>
      <c r="X338" s="289"/>
      <c r="Y338" s="289"/>
      <c r="Z338" s="289"/>
      <c r="AA338" s="289"/>
      <c r="AB338" s="289"/>
      <c r="AC338" s="289"/>
      <c r="AD338" s="289"/>
      <c r="AE338" s="289"/>
      <c r="AF338" s="289"/>
      <c r="AG338" s="289"/>
      <c r="AH338" s="289"/>
      <c r="AI338" s="289"/>
      <c r="AJ338" s="289"/>
      <c r="AK338" s="289"/>
      <c r="AL338" s="289"/>
      <c r="AM338" s="289"/>
      <c r="AN338" s="289"/>
      <c r="AO338" s="289"/>
      <c r="AP338" s="289"/>
      <c r="AQ338" s="289"/>
      <c r="AR338" s="289"/>
      <c r="AS338" s="289"/>
      <c r="AT338" s="289"/>
      <c r="AU338" s="289"/>
      <c r="AV338" s="289"/>
      <c r="AW338" s="289"/>
      <c r="AX338" s="289"/>
      <c r="AY338" s="289"/>
      <c r="AZ338" s="289"/>
      <c r="BA338" s="289"/>
      <c r="BB338" s="289"/>
      <c r="BC338" s="289"/>
      <c r="BD338" s="289"/>
      <c r="BE338" s="289"/>
      <c r="BF338" s="289"/>
      <c r="BG338" s="289"/>
      <c r="BH338" s="289"/>
      <c r="BI338" s="289"/>
      <c r="BJ338" s="289"/>
      <c r="BK338" s="289"/>
      <c r="BL338" s="289"/>
      <c r="BM338" s="289"/>
      <c r="BN338" s="289"/>
      <c r="BO338" s="289"/>
      <c r="BP338" s="289"/>
      <c r="BQ338" s="289"/>
      <c r="BR338" s="289"/>
      <c r="BS338" s="289"/>
      <c r="BT338" s="289"/>
      <c r="BU338" s="289"/>
      <c r="BV338" s="289"/>
      <c r="BW338" s="289"/>
      <c r="BX338" s="289"/>
      <c r="BY338" s="289"/>
      <c r="BZ338" s="289"/>
      <c r="CA338" s="289"/>
      <c r="CB338" s="289"/>
      <c r="CC338" s="289"/>
      <c r="CD338" s="289"/>
      <c r="CE338" s="289"/>
      <c r="CF338" s="289"/>
      <c r="CG338" s="289"/>
      <c r="CH338" s="289"/>
      <c r="CI338" s="289"/>
      <c r="CJ338" s="289"/>
      <c r="CK338" s="289"/>
      <c r="CL338" s="289"/>
      <c r="CM338" s="289"/>
      <c r="CN338" s="289"/>
      <c r="CO338" s="289"/>
      <c r="CP338" s="289"/>
      <c r="CQ338" s="289"/>
      <c r="CR338" s="289"/>
      <c r="CS338" s="289"/>
      <c r="CT338" s="289"/>
      <c r="CU338" s="289"/>
      <c r="CV338" s="289"/>
      <c r="CW338" s="289"/>
      <c r="CX338" s="289"/>
      <c r="CY338" s="289"/>
      <c r="CZ338" s="289"/>
      <c r="DA338" s="289"/>
      <c r="DB338" s="289"/>
      <c r="DC338" s="289"/>
      <c r="DD338" s="289"/>
      <c r="DE338" s="289"/>
      <c r="DF338" s="289"/>
      <c r="DG338" s="289"/>
      <c r="DH338" s="289"/>
      <c r="DI338" s="289"/>
      <c r="DJ338" s="289"/>
      <c r="DK338" s="289"/>
      <c r="DL338" s="289"/>
      <c r="DM338" s="289"/>
      <c r="DN338" s="289"/>
      <c r="DO338" s="289"/>
      <c r="DP338" s="289"/>
      <c r="DQ338" s="289"/>
      <c r="DR338" s="289"/>
      <c r="DS338" s="289"/>
      <c r="DT338" s="289"/>
      <c r="DU338" s="289"/>
      <c r="DV338" s="289"/>
      <c r="DW338" s="289"/>
      <c r="DX338" s="289"/>
      <c r="DY338" s="289"/>
      <c r="DZ338" s="289"/>
      <c r="EA338" s="289"/>
      <c r="EB338" s="289"/>
      <c r="EC338" s="289"/>
      <c r="ED338" s="289"/>
      <c r="EE338" s="289"/>
      <c r="EF338" s="289"/>
      <c r="EG338" s="289"/>
      <c r="EH338" s="289"/>
      <c r="EI338" s="289"/>
    </row>
    <row r="339" spans="1:139" x14ac:dyDescent="0.3">
      <c r="A339" s="289"/>
      <c r="B339" s="289"/>
      <c r="C339" s="468"/>
      <c r="D339" s="468"/>
      <c r="E339" s="468"/>
      <c r="F339" s="468"/>
      <c r="G339" s="468"/>
      <c r="H339" s="468"/>
      <c r="I339" s="468"/>
      <c r="J339" s="468"/>
      <c r="K339" s="468"/>
      <c r="L339" s="468"/>
      <c r="M339" s="468"/>
      <c r="N339" s="468"/>
      <c r="O339" s="468"/>
      <c r="P339" s="468"/>
      <c r="Q339" s="289"/>
      <c r="R339" s="289"/>
      <c r="S339" s="289"/>
      <c r="T339" s="289"/>
      <c r="U339" s="289"/>
      <c r="V339" s="289"/>
      <c r="W339" s="289"/>
      <c r="X339" s="289"/>
      <c r="Y339" s="289"/>
      <c r="Z339" s="289"/>
      <c r="AA339" s="289"/>
      <c r="AB339" s="289"/>
      <c r="AC339" s="289"/>
      <c r="AD339" s="289"/>
      <c r="AE339" s="289"/>
      <c r="AF339" s="289"/>
      <c r="AG339" s="289"/>
      <c r="AH339" s="289"/>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289"/>
      <c r="BM339" s="289"/>
      <c r="BN339" s="289"/>
      <c r="BO339" s="289"/>
      <c r="BP339" s="289"/>
      <c r="BQ339" s="289"/>
      <c r="BR339" s="289"/>
      <c r="BS339" s="289"/>
      <c r="BT339" s="289"/>
      <c r="BU339" s="289"/>
      <c r="BV339" s="289"/>
      <c r="BW339" s="289"/>
      <c r="BX339" s="289"/>
      <c r="BY339" s="289"/>
      <c r="BZ339" s="289"/>
      <c r="CA339" s="289"/>
      <c r="CB339" s="289"/>
      <c r="CC339" s="289"/>
      <c r="CD339" s="289"/>
      <c r="CE339" s="289"/>
      <c r="CF339" s="289"/>
      <c r="CG339" s="289"/>
      <c r="CH339" s="289"/>
      <c r="CI339" s="289"/>
      <c r="CJ339" s="289"/>
      <c r="CK339" s="289"/>
      <c r="CL339" s="289"/>
      <c r="CM339" s="289"/>
      <c r="CN339" s="289"/>
      <c r="CO339" s="289"/>
      <c r="CP339" s="289"/>
      <c r="CQ339" s="289"/>
      <c r="CR339" s="289"/>
      <c r="CS339" s="289"/>
      <c r="CT339" s="289"/>
      <c r="CU339" s="289"/>
      <c r="CV339" s="289"/>
      <c r="CW339" s="289"/>
      <c r="CX339" s="289"/>
      <c r="CY339" s="289"/>
      <c r="CZ339" s="289"/>
      <c r="DA339" s="289"/>
      <c r="DB339" s="289"/>
      <c r="DC339" s="289"/>
      <c r="DD339" s="289"/>
      <c r="DE339" s="289"/>
      <c r="DF339" s="289"/>
      <c r="DG339" s="289"/>
      <c r="DH339" s="289"/>
      <c r="DI339" s="289"/>
      <c r="DJ339" s="289"/>
      <c r="DK339" s="289"/>
      <c r="DL339" s="289"/>
      <c r="DM339" s="289"/>
      <c r="DN339" s="289"/>
      <c r="DO339" s="289"/>
      <c r="DP339" s="289"/>
      <c r="DQ339" s="289"/>
      <c r="DR339" s="289"/>
      <c r="DS339" s="289"/>
      <c r="DT339" s="289"/>
      <c r="DU339" s="289"/>
      <c r="DV339" s="289"/>
      <c r="DW339" s="289"/>
      <c r="DX339" s="289"/>
      <c r="DY339" s="289"/>
      <c r="DZ339" s="289"/>
      <c r="EA339" s="289"/>
      <c r="EB339" s="289"/>
      <c r="EC339" s="289"/>
      <c r="ED339" s="289"/>
      <c r="EE339" s="289"/>
      <c r="EF339" s="289"/>
      <c r="EG339" s="289"/>
      <c r="EH339" s="289"/>
      <c r="EI339" s="289"/>
    </row>
    <row r="340" spans="1:139" x14ac:dyDescent="0.3">
      <c r="A340" s="289"/>
      <c r="B340" s="289"/>
      <c r="C340" s="468"/>
      <c r="D340" s="468"/>
      <c r="E340" s="468"/>
      <c r="F340" s="468"/>
      <c r="G340" s="468"/>
      <c r="H340" s="468"/>
      <c r="I340" s="468"/>
      <c r="J340" s="468"/>
      <c r="K340" s="468"/>
      <c r="L340" s="468"/>
      <c r="M340" s="468"/>
      <c r="N340" s="468"/>
      <c r="O340" s="468"/>
      <c r="P340" s="468"/>
      <c r="Q340" s="289"/>
      <c r="R340" s="289"/>
      <c r="S340" s="289"/>
      <c r="T340" s="289"/>
      <c r="U340" s="289"/>
      <c r="V340" s="289"/>
      <c r="W340" s="289"/>
      <c r="X340" s="289"/>
      <c r="Y340" s="289"/>
      <c r="Z340" s="289"/>
      <c r="AA340" s="289"/>
      <c r="AB340" s="289"/>
      <c r="AC340" s="289"/>
      <c r="AD340" s="289"/>
      <c r="AE340" s="289"/>
      <c r="AF340" s="289"/>
      <c r="AG340" s="289"/>
      <c r="AH340" s="289"/>
      <c r="AI340" s="289"/>
      <c r="AJ340" s="289"/>
      <c r="AK340" s="289"/>
      <c r="AL340" s="289"/>
      <c r="AM340" s="289"/>
      <c r="AN340" s="289"/>
      <c r="AO340" s="289"/>
      <c r="AP340" s="289"/>
      <c r="AQ340" s="289"/>
      <c r="AR340" s="289"/>
      <c r="AS340" s="289"/>
      <c r="AT340" s="289"/>
      <c r="AU340" s="289"/>
      <c r="AV340" s="289"/>
      <c r="AW340" s="289"/>
      <c r="AX340" s="289"/>
      <c r="AY340" s="289"/>
      <c r="AZ340" s="289"/>
      <c r="BA340" s="289"/>
      <c r="BB340" s="289"/>
      <c r="BC340" s="289"/>
      <c r="BD340" s="289"/>
      <c r="BE340" s="289"/>
      <c r="BF340" s="289"/>
      <c r="BG340" s="289"/>
      <c r="BH340" s="289"/>
      <c r="BI340" s="289"/>
      <c r="BJ340" s="289"/>
      <c r="BK340" s="289"/>
      <c r="BL340" s="289"/>
      <c r="BM340" s="289"/>
      <c r="BN340" s="289"/>
      <c r="BO340" s="289"/>
      <c r="BP340" s="289"/>
      <c r="BQ340" s="289"/>
      <c r="BR340" s="289"/>
      <c r="BS340" s="289"/>
      <c r="BT340" s="289"/>
      <c r="BU340" s="289"/>
      <c r="BV340" s="289"/>
      <c r="BW340" s="289"/>
      <c r="BX340" s="289"/>
      <c r="BY340" s="289"/>
      <c r="BZ340" s="289"/>
      <c r="CA340" s="289"/>
      <c r="CB340" s="289"/>
      <c r="CC340" s="289"/>
      <c r="CD340" s="289"/>
      <c r="CE340" s="289"/>
      <c r="CF340" s="289"/>
      <c r="CG340" s="289"/>
      <c r="CH340" s="289"/>
      <c r="CI340" s="289"/>
      <c r="CJ340" s="289"/>
      <c r="CK340" s="289"/>
      <c r="CL340" s="289"/>
      <c r="CM340" s="289"/>
      <c r="CN340" s="289"/>
      <c r="CO340" s="289"/>
      <c r="CP340" s="289"/>
      <c r="CQ340" s="289"/>
      <c r="CR340" s="289"/>
      <c r="CS340" s="289"/>
      <c r="CT340" s="289"/>
      <c r="CU340" s="289"/>
      <c r="CV340" s="289"/>
      <c r="CW340" s="289"/>
      <c r="CX340" s="289"/>
      <c r="CY340" s="289"/>
      <c r="CZ340" s="289"/>
      <c r="DA340" s="289"/>
      <c r="DB340" s="289"/>
      <c r="DC340" s="289"/>
      <c r="DD340" s="289"/>
      <c r="DE340" s="289"/>
      <c r="DF340" s="289"/>
      <c r="DG340" s="289"/>
      <c r="DH340" s="289"/>
      <c r="DI340" s="289"/>
      <c r="DJ340" s="289"/>
      <c r="DK340" s="289"/>
      <c r="DL340" s="289"/>
      <c r="DM340" s="289"/>
      <c r="DN340" s="289"/>
      <c r="DO340" s="289"/>
      <c r="DP340" s="289"/>
      <c r="DQ340" s="289"/>
      <c r="DR340" s="289"/>
      <c r="DS340" s="289"/>
      <c r="DT340" s="289"/>
      <c r="DU340" s="289"/>
      <c r="DV340" s="289"/>
      <c r="DW340" s="289"/>
      <c r="DX340" s="289"/>
      <c r="DY340" s="289"/>
      <c r="DZ340" s="289"/>
      <c r="EA340" s="289"/>
      <c r="EB340" s="289"/>
      <c r="EC340" s="289"/>
      <c r="ED340" s="289"/>
      <c r="EE340" s="289"/>
      <c r="EF340" s="289"/>
      <c r="EG340" s="289"/>
      <c r="EH340" s="289"/>
      <c r="EI340" s="289"/>
    </row>
    <row r="341" spans="1:139" x14ac:dyDescent="0.3">
      <c r="A341" s="289"/>
      <c r="B341" s="289"/>
      <c r="C341" s="468"/>
      <c r="D341" s="468"/>
      <c r="E341" s="468"/>
      <c r="F341" s="468"/>
      <c r="G341" s="468"/>
      <c r="H341" s="468"/>
      <c r="I341" s="468"/>
      <c r="J341" s="468"/>
      <c r="K341" s="468"/>
      <c r="L341" s="468"/>
      <c r="M341" s="468"/>
      <c r="N341" s="468"/>
      <c r="O341" s="468"/>
      <c r="P341" s="468"/>
      <c r="Q341" s="289"/>
      <c r="R341" s="289"/>
      <c r="S341" s="289"/>
      <c r="T341" s="289"/>
      <c r="U341" s="289"/>
      <c r="V341" s="289"/>
      <c r="W341" s="289"/>
      <c r="X341" s="289"/>
      <c r="Y341" s="289"/>
      <c r="Z341" s="289"/>
      <c r="AA341" s="289"/>
      <c r="AB341" s="289"/>
      <c r="AC341" s="289"/>
      <c r="AD341" s="289"/>
      <c r="AE341" s="289"/>
      <c r="AF341" s="289"/>
      <c r="AG341" s="289"/>
      <c r="AH341" s="289"/>
      <c r="AI341" s="289"/>
      <c r="AJ341" s="289"/>
      <c r="AK341" s="289"/>
      <c r="AL341" s="289"/>
      <c r="AM341" s="289"/>
      <c r="AN341" s="289"/>
      <c r="AO341" s="289"/>
      <c r="AP341" s="289"/>
      <c r="AQ341" s="289"/>
      <c r="AR341" s="289"/>
      <c r="AS341" s="289"/>
      <c r="AT341" s="289"/>
      <c r="AU341" s="289"/>
      <c r="AV341" s="289"/>
      <c r="AW341" s="289"/>
      <c r="AX341" s="289"/>
      <c r="AY341" s="289"/>
      <c r="AZ341" s="289"/>
      <c r="BA341" s="289"/>
      <c r="BB341" s="289"/>
      <c r="BC341" s="289"/>
      <c r="BD341" s="289"/>
      <c r="BE341" s="289"/>
      <c r="BF341" s="289"/>
      <c r="BG341" s="289"/>
      <c r="BH341" s="289"/>
      <c r="BI341" s="289"/>
      <c r="BJ341" s="289"/>
      <c r="BK341" s="289"/>
      <c r="BL341" s="289"/>
      <c r="BM341" s="289"/>
      <c r="BN341" s="289"/>
      <c r="BO341" s="289"/>
      <c r="BP341" s="289"/>
      <c r="BQ341" s="289"/>
      <c r="BR341" s="289"/>
      <c r="BS341" s="289"/>
      <c r="BT341" s="289"/>
      <c r="BU341" s="289"/>
      <c r="BV341" s="289"/>
      <c r="BW341" s="289"/>
      <c r="BX341" s="289"/>
      <c r="BY341" s="289"/>
      <c r="BZ341" s="289"/>
      <c r="CA341" s="289"/>
      <c r="CB341" s="289"/>
      <c r="CC341" s="289"/>
      <c r="CD341" s="289"/>
      <c r="CE341" s="289"/>
      <c r="CF341" s="289"/>
      <c r="CG341" s="289"/>
      <c r="CH341" s="289"/>
      <c r="CI341" s="289"/>
      <c r="CJ341" s="289"/>
      <c r="CK341" s="289"/>
      <c r="CL341" s="289"/>
      <c r="CM341" s="289"/>
      <c r="CN341" s="289"/>
      <c r="CO341" s="289"/>
      <c r="CP341" s="289"/>
      <c r="CQ341" s="289"/>
      <c r="CR341" s="289"/>
      <c r="CS341" s="289"/>
      <c r="CT341" s="289"/>
      <c r="CU341" s="289"/>
      <c r="CV341" s="289"/>
      <c r="CW341" s="289"/>
      <c r="CX341" s="289"/>
      <c r="CY341" s="289"/>
      <c r="CZ341" s="289"/>
      <c r="DA341" s="289"/>
      <c r="DB341" s="289"/>
      <c r="DC341" s="289"/>
      <c r="DD341" s="289"/>
      <c r="DE341" s="289"/>
      <c r="DF341" s="289"/>
      <c r="DG341" s="289"/>
      <c r="DH341" s="289"/>
      <c r="DI341" s="289"/>
      <c r="DJ341" s="289"/>
      <c r="DK341" s="289"/>
      <c r="DL341" s="289"/>
      <c r="DM341" s="289"/>
      <c r="DN341" s="289"/>
      <c r="DO341" s="289"/>
      <c r="DP341" s="289"/>
      <c r="DQ341" s="289"/>
      <c r="DR341" s="289"/>
      <c r="DS341" s="289"/>
      <c r="DT341" s="289"/>
      <c r="DU341" s="289"/>
      <c r="DV341" s="289"/>
      <c r="DW341" s="289"/>
      <c r="DX341" s="289"/>
      <c r="DY341" s="289"/>
      <c r="DZ341" s="289"/>
      <c r="EA341" s="289"/>
      <c r="EB341" s="289"/>
      <c r="EC341" s="289"/>
      <c r="ED341" s="289"/>
      <c r="EE341" s="289"/>
      <c r="EF341" s="289"/>
      <c r="EG341" s="289"/>
      <c r="EH341" s="289"/>
      <c r="EI341" s="289"/>
    </row>
    <row r="342" spans="1:139" x14ac:dyDescent="0.3">
      <c r="A342" s="289"/>
      <c r="B342" s="289"/>
      <c r="C342" s="468"/>
      <c r="D342" s="468"/>
      <c r="E342" s="468"/>
      <c r="F342" s="468"/>
      <c r="G342" s="468"/>
      <c r="H342" s="468"/>
      <c r="I342" s="468"/>
      <c r="J342" s="468"/>
      <c r="K342" s="468"/>
      <c r="L342" s="468"/>
      <c r="M342" s="468"/>
      <c r="N342" s="468"/>
      <c r="O342" s="468"/>
      <c r="P342" s="468"/>
      <c r="Q342" s="289"/>
      <c r="R342" s="289"/>
      <c r="S342" s="289"/>
      <c r="T342" s="289"/>
      <c r="U342" s="289"/>
      <c r="V342" s="289"/>
      <c r="W342" s="289"/>
      <c r="X342" s="289"/>
      <c r="Y342" s="289"/>
      <c r="Z342" s="289"/>
      <c r="AA342" s="289"/>
      <c r="AB342" s="289"/>
      <c r="AC342" s="289"/>
      <c r="AD342" s="289"/>
      <c r="AE342" s="289"/>
      <c r="AF342" s="289"/>
      <c r="AG342" s="289"/>
      <c r="AH342" s="289"/>
      <c r="AI342" s="289"/>
      <c r="AJ342" s="289"/>
      <c r="AK342" s="289"/>
      <c r="AL342" s="289"/>
      <c r="AM342" s="289"/>
      <c r="AN342" s="289"/>
      <c r="AO342" s="289"/>
      <c r="AP342" s="289"/>
      <c r="AQ342" s="289"/>
      <c r="AR342" s="289"/>
      <c r="AS342" s="289"/>
      <c r="AT342" s="289"/>
      <c r="AU342" s="289"/>
      <c r="AV342" s="289"/>
      <c r="AW342" s="289"/>
      <c r="AX342" s="289"/>
      <c r="AY342" s="289"/>
      <c r="AZ342" s="289"/>
      <c r="BA342" s="289"/>
      <c r="BB342" s="289"/>
      <c r="BC342" s="289"/>
      <c r="BD342" s="289"/>
      <c r="BE342" s="289"/>
      <c r="BF342" s="289"/>
      <c r="BG342" s="289"/>
      <c r="BH342" s="289"/>
      <c r="BI342" s="289"/>
      <c r="BJ342" s="289"/>
      <c r="BK342" s="289"/>
      <c r="BL342" s="289"/>
      <c r="BM342" s="289"/>
      <c r="BN342" s="289"/>
      <c r="BO342" s="289"/>
      <c r="BP342" s="289"/>
      <c r="BQ342" s="289"/>
      <c r="BR342" s="289"/>
      <c r="BS342" s="289"/>
      <c r="BT342" s="289"/>
      <c r="BU342" s="289"/>
      <c r="BV342" s="289"/>
      <c r="BW342" s="289"/>
      <c r="BX342" s="289"/>
      <c r="BY342" s="289"/>
      <c r="BZ342" s="289"/>
      <c r="CA342" s="289"/>
      <c r="CB342" s="289"/>
      <c r="CC342" s="289"/>
      <c r="CD342" s="289"/>
      <c r="CE342" s="289"/>
      <c r="CF342" s="289"/>
      <c r="CG342" s="289"/>
      <c r="CH342" s="289"/>
      <c r="CI342" s="289"/>
      <c r="CJ342" s="289"/>
      <c r="CK342" s="289"/>
      <c r="CL342" s="289"/>
      <c r="CM342" s="289"/>
      <c r="CN342" s="289"/>
      <c r="CO342" s="289"/>
      <c r="CP342" s="289"/>
      <c r="CQ342" s="289"/>
      <c r="CR342" s="289"/>
      <c r="CS342" s="289"/>
      <c r="CT342" s="289"/>
      <c r="CU342" s="289"/>
      <c r="CV342" s="289"/>
      <c r="CW342" s="289"/>
      <c r="CX342" s="289"/>
      <c r="CY342" s="289"/>
      <c r="CZ342" s="289"/>
      <c r="DA342" s="289"/>
      <c r="DB342" s="289"/>
      <c r="DC342" s="289"/>
      <c r="DD342" s="289"/>
      <c r="DE342" s="289"/>
      <c r="DF342" s="289"/>
      <c r="DG342" s="289"/>
      <c r="DH342" s="289"/>
      <c r="DI342" s="289"/>
      <c r="DJ342" s="289"/>
      <c r="DK342" s="289"/>
      <c r="DL342" s="289"/>
      <c r="DM342" s="289"/>
      <c r="DN342" s="289"/>
      <c r="DO342" s="289"/>
      <c r="DP342" s="289"/>
      <c r="DQ342" s="289"/>
      <c r="DR342" s="289"/>
      <c r="DS342" s="289"/>
      <c r="DT342" s="289"/>
      <c r="DU342" s="289"/>
      <c r="DV342" s="289"/>
      <c r="DW342" s="289"/>
      <c r="DX342" s="289"/>
      <c r="DY342" s="289"/>
      <c r="DZ342" s="289"/>
      <c r="EA342" s="289"/>
      <c r="EB342" s="289"/>
      <c r="EC342" s="289"/>
      <c r="ED342" s="289"/>
      <c r="EE342" s="289"/>
      <c r="EF342" s="289"/>
      <c r="EG342" s="289"/>
      <c r="EH342" s="289"/>
      <c r="EI342" s="289"/>
    </row>
    <row r="343" spans="1:139" x14ac:dyDescent="0.3">
      <c r="A343" s="289"/>
      <c r="B343" s="289"/>
      <c r="C343" s="468"/>
      <c r="D343" s="468"/>
      <c r="E343" s="468"/>
      <c r="F343" s="468"/>
      <c r="G343" s="468"/>
      <c r="H343" s="468"/>
      <c r="I343" s="468"/>
      <c r="J343" s="468"/>
      <c r="K343" s="468"/>
      <c r="L343" s="468"/>
      <c r="M343" s="468"/>
      <c r="N343" s="468"/>
      <c r="O343" s="468"/>
      <c r="P343" s="468"/>
      <c r="Q343" s="289"/>
      <c r="R343" s="289"/>
      <c r="S343" s="289"/>
      <c r="T343" s="289"/>
      <c r="U343" s="289"/>
      <c r="V343" s="289"/>
      <c r="W343" s="289"/>
      <c r="X343" s="289"/>
      <c r="Y343" s="289"/>
      <c r="Z343" s="289"/>
      <c r="AA343" s="289"/>
      <c r="AB343" s="289"/>
      <c r="AC343" s="289"/>
      <c r="AD343" s="289"/>
      <c r="AE343" s="289"/>
      <c r="AF343" s="289"/>
      <c r="AG343" s="289"/>
      <c r="AH343" s="289"/>
      <c r="AI343" s="289"/>
      <c r="AJ343" s="289"/>
      <c r="AK343" s="289"/>
      <c r="AL343" s="289"/>
      <c r="AM343" s="289"/>
      <c r="AN343" s="289"/>
      <c r="AO343" s="289"/>
      <c r="AP343" s="289"/>
      <c r="AQ343" s="289"/>
      <c r="AR343" s="289"/>
      <c r="AS343" s="289"/>
      <c r="AT343" s="289"/>
      <c r="AU343" s="289"/>
      <c r="AV343" s="289"/>
      <c r="AW343" s="289"/>
      <c r="AX343" s="289"/>
      <c r="AY343" s="289"/>
      <c r="AZ343" s="289"/>
      <c r="BA343" s="289"/>
      <c r="BB343" s="289"/>
      <c r="BC343" s="289"/>
      <c r="BD343" s="289"/>
      <c r="BE343" s="289"/>
      <c r="BF343" s="289"/>
      <c r="BG343" s="289"/>
      <c r="BH343" s="289"/>
      <c r="BI343" s="289"/>
      <c r="BJ343" s="289"/>
      <c r="BK343" s="289"/>
      <c r="BL343" s="289"/>
      <c r="BM343" s="289"/>
      <c r="BN343" s="289"/>
      <c r="BO343" s="289"/>
      <c r="BP343" s="289"/>
      <c r="BQ343" s="289"/>
      <c r="BR343" s="289"/>
      <c r="BS343" s="289"/>
      <c r="BT343" s="289"/>
      <c r="BU343" s="289"/>
      <c r="BV343" s="289"/>
      <c r="BW343" s="289"/>
      <c r="BX343" s="289"/>
      <c r="BY343" s="289"/>
      <c r="BZ343" s="289"/>
      <c r="CA343" s="289"/>
      <c r="CB343" s="289"/>
      <c r="CC343" s="289"/>
      <c r="CD343" s="289"/>
      <c r="CE343" s="289"/>
      <c r="CF343" s="289"/>
      <c r="CG343" s="289"/>
      <c r="CH343" s="289"/>
      <c r="CI343" s="289"/>
      <c r="CJ343" s="289"/>
      <c r="CK343" s="289"/>
      <c r="CL343" s="289"/>
      <c r="CM343" s="289"/>
      <c r="CN343" s="289"/>
      <c r="CO343" s="289"/>
      <c r="CP343" s="289"/>
      <c r="CQ343" s="289"/>
      <c r="CR343" s="289"/>
      <c r="CS343" s="289"/>
      <c r="CT343" s="289"/>
      <c r="CU343" s="289"/>
      <c r="CV343" s="289"/>
      <c r="CW343" s="289"/>
      <c r="CX343" s="289"/>
      <c r="CY343" s="289"/>
      <c r="CZ343" s="289"/>
      <c r="DA343" s="289"/>
      <c r="DB343" s="289"/>
      <c r="DC343" s="289"/>
      <c r="DD343" s="289"/>
      <c r="DE343" s="289"/>
      <c r="DF343" s="289"/>
      <c r="DG343" s="289"/>
      <c r="DH343" s="289"/>
      <c r="DI343" s="289"/>
      <c r="DJ343" s="289"/>
      <c r="DK343" s="289"/>
      <c r="DL343" s="289"/>
      <c r="DM343" s="289"/>
      <c r="DN343" s="289"/>
      <c r="DO343" s="289"/>
      <c r="DP343" s="289"/>
      <c r="DQ343" s="289"/>
      <c r="DR343" s="289"/>
      <c r="DS343" s="289"/>
      <c r="DT343" s="289"/>
      <c r="DU343" s="289"/>
      <c r="DV343" s="289"/>
      <c r="DW343" s="289"/>
      <c r="DX343" s="289"/>
      <c r="DY343" s="289"/>
      <c r="DZ343" s="289"/>
      <c r="EA343" s="289"/>
      <c r="EB343" s="289"/>
      <c r="EC343" s="289"/>
      <c r="ED343" s="289"/>
      <c r="EE343" s="289"/>
      <c r="EF343" s="289"/>
      <c r="EG343" s="289"/>
      <c r="EH343" s="289"/>
      <c r="EI343" s="289"/>
    </row>
    <row r="344" spans="1:139" x14ac:dyDescent="0.3">
      <c r="A344" s="289"/>
      <c r="B344" s="289"/>
      <c r="C344" s="468"/>
      <c r="D344" s="468"/>
      <c r="E344" s="468"/>
      <c r="F344" s="468"/>
      <c r="G344" s="468"/>
      <c r="H344" s="468"/>
      <c r="I344" s="468"/>
      <c r="J344" s="468"/>
      <c r="K344" s="468"/>
      <c r="L344" s="468"/>
      <c r="M344" s="468"/>
      <c r="N344" s="468"/>
      <c r="O344" s="468"/>
      <c r="P344" s="468"/>
      <c r="Q344" s="289"/>
      <c r="R344" s="289"/>
      <c r="S344" s="289"/>
      <c r="T344" s="289"/>
      <c r="U344" s="289"/>
      <c r="V344" s="289"/>
      <c r="W344" s="289"/>
      <c r="X344" s="289"/>
      <c r="Y344" s="289"/>
      <c r="Z344" s="289"/>
      <c r="AA344" s="289"/>
      <c r="AB344" s="289"/>
      <c r="AC344" s="289"/>
      <c r="AD344" s="289"/>
      <c r="AE344" s="289"/>
      <c r="AF344" s="289"/>
      <c r="AG344" s="289"/>
      <c r="AH344" s="289"/>
      <c r="AI344" s="289"/>
      <c r="AJ344" s="289"/>
      <c r="AK344" s="289"/>
      <c r="AL344" s="289"/>
      <c r="AM344" s="289"/>
      <c r="AN344" s="289"/>
      <c r="AO344" s="289"/>
      <c r="AP344" s="289"/>
      <c r="AQ344" s="289"/>
      <c r="AR344" s="289"/>
      <c r="AS344" s="289"/>
      <c r="AT344" s="289"/>
      <c r="AU344" s="289"/>
      <c r="AV344" s="289"/>
      <c r="AW344" s="289"/>
      <c r="AX344" s="289"/>
      <c r="AY344" s="289"/>
      <c r="AZ344" s="289"/>
      <c r="BA344" s="289"/>
      <c r="BB344" s="289"/>
      <c r="BC344" s="289"/>
      <c r="BD344" s="289"/>
      <c r="BE344" s="289"/>
      <c r="BF344" s="289"/>
      <c r="BG344" s="289"/>
      <c r="BH344" s="289"/>
      <c r="BI344" s="289"/>
      <c r="BJ344" s="289"/>
      <c r="BK344" s="289"/>
      <c r="BL344" s="289"/>
      <c r="BM344" s="289"/>
      <c r="BN344" s="289"/>
      <c r="BO344" s="289"/>
      <c r="BP344" s="289"/>
      <c r="BQ344" s="289"/>
      <c r="BR344" s="289"/>
      <c r="BS344" s="289"/>
      <c r="BT344" s="289"/>
      <c r="BU344" s="289"/>
      <c r="BV344" s="289"/>
      <c r="BW344" s="289"/>
      <c r="BX344" s="289"/>
      <c r="BY344" s="289"/>
      <c r="BZ344" s="289"/>
      <c r="CA344" s="289"/>
      <c r="CB344" s="289"/>
      <c r="CC344" s="289"/>
      <c r="CD344" s="289"/>
      <c r="CE344" s="289"/>
      <c r="CF344" s="289"/>
      <c r="CG344" s="289"/>
      <c r="CH344" s="289"/>
      <c r="CI344" s="289"/>
      <c r="CJ344" s="289"/>
      <c r="CK344" s="289"/>
      <c r="CL344" s="289"/>
      <c r="CM344" s="289"/>
      <c r="CN344" s="289"/>
      <c r="CO344" s="289"/>
      <c r="CP344" s="289"/>
      <c r="CQ344" s="289"/>
      <c r="CR344" s="289"/>
      <c r="CS344" s="289"/>
      <c r="CT344" s="289"/>
      <c r="CU344" s="289"/>
      <c r="CV344" s="289"/>
      <c r="CW344" s="289"/>
      <c r="CX344" s="289"/>
      <c r="CY344" s="289"/>
      <c r="CZ344" s="289"/>
      <c r="DA344" s="289"/>
      <c r="DB344" s="289"/>
      <c r="DC344" s="289"/>
      <c r="DD344" s="289"/>
      <c r="DE344" s="289"/>
      <c r="DF344" s="289"/>
      <c r="DG344" s="289"/>
      <c r="DH344" s="289"/>
      <c r="DI344" s="289"/>
      <c r="DJ344" s="289"/>
      <c r="DK344" s="289"/>
      <c r="DL344" s="289"/>
      <c r="DM344" s="289"/>
      <c r="DN344" s="289"/>
      <c r="DO344" s="289"/>
      <c r="DP344" s="289"/>
      <c r="DQ344" s="289"/>
      <c r="DR344" s="289"/>
      <c r="DS344" s="289"/>
      <c r="DT344" s="289"/>
      <c r="DU344" s="289"/>
      <c r="DV344" s="289"/>
      <c r="DW344" s="289"/>
      <c r="DX344" s="289"/>
      <c r="DY344" s="289"/>
      <c r="DZ344" s="289"/>
      <c r="EA344" s="289"/>
      <c r="EB344" s="289"/>
      <c r="EC344" s="289"/>
      <c r="ED344" s="289"/>
      <c r="EE344" s="289"/>
      <c r="EF344" s="289"/>
      <c r="EG344" s="289"/>
      <c r="EH344" s="289"/>
      <c r="EI344" s="289"/>
    </row>
    <row r="345" spans="1:139" x14ac:dyDescent="0.3">
      <c r="A345" s="289"/>
      <c r="B345" s="289"/>
      <c r="C345" s="468"/>
      <c r="D345" s="468"/>
      <c r="E345" s="468"/>
      <c r="F345" s="468"/>
      <c r="G345" s="468"/>
      <c r="H345" s="468"/>
      <c r="I345" s="468"/>
      <c r="J345" s="468"/>
      <c r="K345" s="468"/>
      <c r="L345" s="468"/>
      <c r="M345" s="468"/>
      <c r="N345" s="468"/>
      <c r="O345" s="468"/>
      <c r="P345" s="468"/>
      <c r="Q345" s="289"/>
      <c r="R345" s="289"/>
      <c r="S345" s="289"/>
      <c r="T345" s="289"/>
      <c r="U345" s="289"/>
      <c r="V345" s="289"/>
      <c r="W345" s="289"/>
      <c r="X345" s="289"/>
      <c r="Y345" s="289"/>
      <c r="Z345" s="289"/>
      <c r="AA345" s="289"/>
      <c r="AB345" s="289"/>
      <c r="AC345" s="289"/>
      <c r="AD345" s="289"/>
      <c r="AE345" s="289"/>
      <c r="AF345" s="289"/>
      <c r="AG345" s="289"/>
      <c r="AH345" s="289"/>
      <c r="AI345" s="289"/>
      <c r="AJ345" s="289"/>
      <c r="AK345" s="289"/>
      <c r="AL345" s="289"/>
      <c r="AM345" s="289"/>
      <c r="AN345" s="289"/>
      <c r="AO345" s="289"/>
      <c r="AP345" s="289"/>
      <c r="AQ345" s="289"/>
      <c r="AR345" s="289"/>
      <c r="AS345" s="289"/>
      <c r="AT345" s="289"/>
      <c r="AU345" s="289"/>
      <c r="AV345" s="289"/>
      <c r="AW345" s="289"/>
      <c r="AX345" s="289"/>
      <c r="AY345" s="289"/>
      <c r="AZ345" s="289"/>
      <c r="BA345" s="289"/>
      <c r="BB345" s="289"/>
      <c r="BC345" s="289"/>
      <c r="BD345" s="289"/>
      <c r="BE345" s="289"/>
      <c r="BF345" s="289"/>
      <c r="BG345" s="289"/>
      <c r="BH345" s="289"/>
      <c r="BI345" s="289"/>
      <c r="BJ345" s="289"/>
      <c r="BK345" s="289"/>
      <c r="BL345" s="289"/>
      <c r="BM345" s="289"/>
      <c r="BN345" s="289"/>
      <c r="BO345" s="289"/>
      <c r="BP345" s="289"/>
      <c r="BQ345" s="289"/>
      <c r="BR345" s="289"/>
      <c r="BS345" s="289"/>
      <c r="BT345" s="289"/>
      <c r="BU345" s="289"/>
      <c r="BV345" s="289"/>
      <c r="BW345" s="289"/>
      <c r="BX345" s="289"/>
      <c r="BY345" s="289"/>
      <c r="BZ345" s="289"/>
      <c r="CA345" s="289"/>
      <c r="CB345" s="289"/>
      <c r="CC345" s="289"/>
      <c r="CD345" s="289"/>
      <c r="CE345" s="289"/>
      <c r="CF345" s="289"/>
      <c r="CG345" s="289"/>
      <c r="CH345" s="289"/>
      <c r="CI345" s="289"/>
      <c r="CJ345" s="289"/>
      <c r="CK345" s="289"/>
      <c r="CL345" s="289"/>
      <c r="CM345" s="289"/>
      <c r="CN345" s="289"/>
      <c r="CO345" s="289"/>
      <c r="CP345" s="289"/>
      <c r="CQ345" s="289"/>
      <c r="CR345" s="289"/>
      <c r="CS345" s="289"/>
      <c r="CT345" s="289"/>
      <c r="CU345" s="289"/>
      <c r="CV345" s="289"/>
      <c r="CW345" s="289"/>
      <c r="CX345" s="289"/>
      <c r="CY345" s="289"/>
      <c r="CZ345" s="289"/>
      <c r="DA345" s="289"/>
      <c r="DB345" s="289"/>
      <c r="DC345" s="289"/>
      <c r="DD345" s="289"/>
      <c r="DE345" s="289"/>
      <c r="DF345" s="289"/>
      <c r="DG345" s="289"/>
      <c r="DH345" s="289"/>
      <c r="DI345" s="289"/>
      <c r="DJ345" s="289"/>
      <c r="DK345" s="289"/>
      <c r="DL345" s="289"/>
      <c r="DM345" s="289"/>
      <c r="DN345" s="289"/>
      <c r="DO345" s="289"/>
      <c r="DP345" s="289"/>
      <c r="DQ345" s="289"/>
      <c r="DR345" s="289"/>
      <c r="DS345" s="289"/>
      <c r="DT345" s="289"/>
      <c r="DU345" s="289"/>
      <c r="DV345" s="289"/>
      <c r="DW345" s="289"/>
      <c r="DX345" s="289"/>
      <c r="DY345" s="289"/>
      <c r="DZ345" s="289"/>
      <c r="EA345" s="289"/>
      <c r="EB345" s="289"/>
      <c r="EC345" s="289"/>
      <c r="ED345" s="289"/>
      <c r="EE345" s="289"/>
      <c r="EF345" s="289"/>
      <c r="EG345" s="289"/>
      <c r="EH345" s="289"/>
      <c r="EI345" s="289"/>
    </row>
    <row r="346" spans="1:139" x14ac:dyDescent="0.3">
      <c r="A346" s="289"/>
      <c r="B346" s="289"/>
      <c r="C346" s="468"/>
      <c r="D346" s="468"/>
      <c r="E346" s="468"/>
      <c r="F346" s="468"/>
      <c r="G346" s="468"/>
      <c r="H346" s="468"/>
      <c r="I346" s="468"/>
      <c r="J346" s="468"/>
      <c r="K346" s="468"/>
      <c r="L346" s="468"/>
      <c r="M346" s="468"/>
      <c r="N346" s="468"/>
      <c r="O346" s="468"/>
      <c r="P346" s="468"/>
      <c r="Q346" s="289"/>
      <c r="R346" s="289"/>
      <c r="S346" s="289"/>
      <c r="T346" s="289"/>
      <c r="U346" s="289"/>
      <c r="V346" s="289"/>
      <c r="W346" s="289"/>
      <c r="X346" s="289"/>
      <c r="Y346" s="289"/>
      <c r="Z346" s="289"/>
      <c r="AA346" s="289"/>
      <c r="AB346" s="289"/>
      <c r="AC346" s="289"/>
      <c r="AD346" s="289"/>
      <c r="AE346" s="289"/>
      <c r="AF346" s="289"/>
      <c r="AG346" s="289"/>
      <c r="AH346" s="289"/>
      <c r="AI346" s="289"/>
      <c r="AJ346" s="289"/>
      <c r="AK346" s="289"/>
      <c r="AL346" s="289"/>
      <c r="AM346" s="289"/>
      <c r="AN346" s="289"/>
      <c r="AO346" s="289"/>
      <c r="AP346" s="289"/>
      <c r="AQ346" s="289"/>
      <c r="AR346" s="289"/>
      <c r="AS346" s="289"/>
      <c r="AT346" s="289"/>
      <c r="AU346" s="289"/>
      <c r="AV346" s="289"/>
      <c r="AW346" s="289"/>
      <c r="AX346" s="289"/>
      <c r="AY346" s="289"/>
      <c r="AZ346" s="289"/>
      <c r="BA346" s="289"/>
      <c r="BB346" s="289"/>
      <c r="BC346" s="289"/>
      <c r="BD346" s="289"/>
      <c r="BE346" s="289"/>
      <c r="BF346" s="289"/>
      <c r="BG346" s="289"/>
      <c r="BH346" s="289"/>
      <c r="BI346" s="289"/>
      <c r="BJ346" s="289"/>
      <c r="BK346" s="289"/>
      <c r="BL346" s="289"/>
      <c r="BM346" s="289"/>
      <c r="BN346" s="289"/>
      <c r="BO346" s="289"/>
      <c r="BP346" s="289"/>
      <c r="BQ346" s="289"/>
      <c r="BR346" s="289"/>
      <c r="BS346" s="289"/>
      <c r="BT346" s="289"/>
      <c r="BU346" s="289"/>
      <c r="BV346" s="289"/>
      <c r="BW346" s="289"/>
      <c r="BX346" s="289"/>
      <c r="BY346" s="289"/>
      <c r="BZ346" s="289"/>
      <c r="CA346" s="289"/>
      <c r="CB346" s="289"/>
      <c r="CC346" s="289"/>
      <c r="CD346" s="289"/>
      <c r="CE346" s="289"/>
      <c r="CF346" s="289"/>
      <c r="CG346" s="289"/>
      <c r="CH346" s="289"/>
      <c r="CI346" s="289"/>
      <c r="CJ346" s="289"/>
      <c r="CK346" s="289"/>
      <c r="CL346" s="289"/>
      <c r="CM346" s="289"/>
      <c r="CN346" s="289"/>
      <c r="CO346" s="289"/>
      <c r="CP346" s="289"/>
      <c r="CQ346" s="289"/>
      <c r="CR346" s="289"/>
      <c r="CS346" s="289"/>
      <c r="CT346" s="289"/>
      <c r="CU346" s="289"/>
      <c r="CV346" s="289"/>
      <c r="CW346" s="289"/>
      <c r="CX346" s="289"/>
      <c r="CY346" s="289"/>
      <c r="CZ346" s="289"/>
      <c r="DA346" s="289"/>
      <c r="DB346" s="289"/>
      <c r="DC346" s="289"/>
      <c r="DD346" s="289"/>
      <c r="DE346" s="289"/>
      <c r="DF346" s="289"/>
      <c r="DG346" s="289"/>
      <c r="DH346" s="289"/>
      <c r="DI346" s="289"/>
      <c r="DJ346" s="289"/>
      <c r="DK346" s="289"/>
      <c r="DL346" s="289"/>
      <c r="DM346" s="289"/>
      <c r="DN346" s="289"/>
      <c r="DO346" s="289"/>
      <c r="DP346" s="289"/>
      <c r="DQ346" s="289"/>
      <c r="DR346" s="289"/>
      <c r="DS346" s="289"/>
      <c r="DT346" s="289"/>
      <c r="DU346" s="289"/>
      <c r="DV346" s="289"/>
      <c r="DW346" s="289"/>
      <c r="DX346" s="289"/>
      <c r="DY346" s="289"/>
      <c r="DZ346" s="289"/>
      <c r="EA346" s="289"/>
      <c r="EB346" s="289"/>
      <c r="EC346" s="289"/>
      <c r="ED346" s="289"/>
      <c r="EE346" s="289"/>
      <c r="EF346" s="289"/>
      <c r="EG346" s="289"/>
      <c r="EH346" s="289"/>
      <c r="EI346" s="289"/>
    </row>
    <row r="347" spans="1:139" x14ac:dyDescent="0.3">
      <c r="A347" s="289"/>
      <c r="B347" s="289"/>
      <c r="C347" s="468"/>
      <c r="D347" s="468"/>
      <c r="E347" s="468"/>
      <c r="F347" s="468"/>
      <c r="G347" s="468"/>
      <c r="H347" s="468"/>
      <c r="I347" s="468"/>
      <c r="J347" s="468"/>
      <c r="K347" s="468"/>
      <c r="L347" s="468"/>
      <c r="M347" s="468"/>
      <c r="N347" s="468"/>
      <c r="O347" s="468"/>
      <c r="P347" s="468"/>
      <c r="Q347" s="289"/>
      <c r="R347" s="289"/>
      <c r="S347" s="289"/>
      <c r="T347" s="289"/>
      <c r="U347" s="289"/>
      <c r="V347" s="289"/>
      <c r="W347" s="289"/>
      <c r="X347" s="289"/>
      <c r="Y347" s="289"/>
      <c r="Z347" s="289"/>
      <c r="AA347" s="289"/>
      <c r="AB347" s="289"/>
      <c r="AC347" s="289"/>
      <c r="AD347" s="289"/>
      <c r="AE347" s="289"/>
      <c r="AF347" s="289"/>
      <c r="AG347" s="289"/>
      <c r="AH347" s="289"/>
      <c r="AI347" s="289"/>
      <c r="AJ347" s="289"/>
      <c r="AK347" s="289"/>
      <c r="AL347" s="289"/>
      <c r="AM347" s="289"/>
      <c r="AN347" s="289"/>
      <c r="AO347" s="289"/>
      <c r="AP347" s="289"/>
      <c r="AQ347" s="289"/>
      <c r="AR347" s="289"/>
      <c r="AS347" s="289"/>
      <c r="AT347" s="289"/>
      <c r="AU347" s="289"/>
      <c r="AV347" s="289"/>
      <c r="AW347" s="289"/>
      <c r="AX347" s="289"/>
      <c r="AY347" s="289"/>
      <c r="AZ347" s="289"/>
      <c r="BA347" s="289"/>
      <c r="BB347" s="289"/>
      <c r="BC347" s="289"/>
      <c r="BD347" s="289"/>
      <c r="BE347" s="289"/>
      <c r="BF347" s="289"/>
      <c r="BG347" s="289"/>
      <c r="BH347" s="289"/>
      <c r="BI347" s="289"/>
      <c r="BJ347" s="289"/>
      <c r="BK347" s="289"/>
      <c r="BL347" s="289"/>
      <c r="BM347" s="289"/>
      <c r="BN347" s="289"/>
      <c r="BO347" s="289"/>
      <c r="BP347" s="289"/>
      <c r="BQ347" s="289"/>
      <c r="BR347" s="289"/>
      <c r="BS347" s="289"/>
      <c r="BT347" s="289"/>
      <c r="BU347" s="289"/>
      <c r="BV347" s="289"/>
      <c r="BW347" s="289"/>
      <c r="BX347" s="289"/>
      <c r="BY347" s="289"/>
      <c r="BZ347" s="289"/>
      <c r="CA347" s="289"/>
      <c r="CB347" s="289"/>
      <c r="CC347" s="289"/>
      <c r="CD347" s="289"/>
      <c r="CE347" s="289"/>
      <c r="CF347" s="289"/>
      <c r="CG347" s="289"/>
      <c r="CH347" s="289"/>
      <c r="CI347" s="289"/>
      <c r="CJ347" s="289"/>
      <c r="CK347" s="289"/>
      <c r="CL347" s="289"/>
      <c r="CM347" s="289"/>
      <c r="CN347" s="289"/>
      <c r="CO347" s="289"/>
      <c r="CP347" s="289"/>
      <c r="CQ347" s="289"/>
      <c r="CR347" s="289"/>
      <c r="CS347" s="289"/>
      <c r="CT347" s="289"/>
      <c r="CU347" s="289"/>
      <c r="CV347" s="289"/>
      <c r="CW347" s="289"/>
      <c r="CX347" s="289"/>
      <c r="CY347" s="289"/>
      <c r="CZ347" s="289"/>
      <c r="DA347" s="289"/>
      <c r="DB347" s="289"/>
      <c r="DC347" s="289"/>
      <c r="DD347" s="289"/>
      <c r="DE347" s="289"/>
      <c r="DF347" s="289"/>
      <c r="DG347" s="289"/>
      <c r="DH347" s="289"/>
      <c r="DI347" s="289"/>
      <c r="DJ347" s="289"/>
      <c r="DK347" s="289"/>
      <c r="DL347" s="289"/>
      <c r="DM347" s="289"/>
      <c r="DN347" s="289"/>
      <c r="DO347" s="289"/>
      <c r="DP347" s="289"/>
      <c r="DQ347" s="289"/>
      <c r="DR347" s="289"/>
      <c r="DS347" s="289"/>
      <c r="DT347" s="289"/>
      <c r="DU347" s="289"/>
      <c r="DV347" s="289"/>
      <c r="DW347" s="289"/>
      <c r="DX347" s="289"/>
      <c r="DY347" s="289"/>
      <c r="DZ347" s="289"/>
      <c r="EA347" s="289"/>
      <c r="EB347" s="289"/>
      <c r="EC347" s="289"/>
      <c r="ED347" s="289"/>
      <c r="EE347" s="289"/>
      <c r="EF347" s="289"/>
      <c r="EG347" s="289"/>
      <c r="EH347" s="289"/>
      <c r="EI347" s="289"/>
    </row>
    <row r="348" spans="1:139" x14ac:dyDescent="0.3">
      <c r="A348" s="289"/>
      <c r="B348" s="289"/>
      <c r="C348" s="468"/>
      <c r="D348" s="468"/>
      <c r="E348" s="468"/>
      <c r="F348" s="468"/>
      <c r="G348" s="468"/>
      <c r="H348" s="468"/>
      <c r="I348" s="468"/>
      <c r="J348" s="468"/>
      <c r="K348" s="468"/>
      <c r="L348" s="468"/>
      <c r="M348" s="468"/>
      <c r="N348" s="468"/>
      <c r="O348" s="468"/>
      <c r="P348" s="468"/>
      <c r="Q348" s="289"/>
      <c r="R348" s="289"/>
      <c r="S348" s="289"/>
      <c r="T348" s="289"/>
      <c r="U348" s="289"/>
      <c r="V348" s="289"/>
      <c r="W348" s="289"/>
      <c r="X348" s="289"/>
      <c r="Y348" s="289"/>
      <c r="Z348" s="289"/>
      <c r="AA348" s="289"/>
      <c r="AB348" s="289"/>
      <c r="AC348" s="289"/>
      <c r="AD348" s="289"/>
      <c r="AE348" s="289"/>
      <c r="AF348" s="289"/>
      <c r="AG348" s="289"/>
      <c r="AH348" s="289"/>
      <c r="AI348" s="289"/>
      <c r="AJ348" s="289"/>
      <c r="AK348" s="289"/>
      <c r="AL348" s="289"/>
      <c r="AM348" s="289"/>
      <c r="AN348" s="289"/>
      <c r="AO348" s="289"/>
      <c r="AP348" s="289"/>
      <c r="AQ348" s="289"/>
      <c r="AR348" s="289"/>
      <c r="AS348" s="289"/>
      <c r="AT348" s="289"/>
      <c r="AU348" s="289"/>
      <c r="AV348" s="289"/>
      <c r="AW348" s="289"/>
      <c r="AX348" s="289"/>
      <c r="AY348" s="289"/>
      <c r="AZ348" s="289"/>
      <c r="BA348" s="289"/>
      <c r="BB348" s="289"/>
      <c r="BC348" s="289"/>
      <c r="BD348" s="289"/>
      <c r="BE348" s="289"/>
      <c r="BF348" s="289"/>
      <c r="BG348" s="289"/>
      <c r="BH348" s="289"/>
      <c r="BI348" s="289"/>
      <c r="BJ348" s="289"/>
      <c r="BK348" s="289"/>
      <c r="BL348" s="289"/>
      <c r="BM348" s="289"/>
      <c r="BN348" s="289"/>
      <c r="BO348" s="289"/>
      <c r="BP348" s="289"/>
      <c r="BQ348" s="289"/>
      <c r="BR348" s="289"/>
      <c r="BS348" s="289"/>
      <c r="BT348" s="289"/>
      <c r="BU348" s="289"/>
      <c r="BV348" s="289"/>
      <c r="BW348" s="289"/>
      <c r="BX348" s="289"/>
      <c r="BY348" s="289"/>
      <c r="BZ348" s="289"/>
      <c r="CA348" s="289"/>
      <c r="CB348" s="289"/>
      <c r="CC348" s="289"/>
      <c r="CD348" s="289"/>
      <c r="CE348" s="289"/>
      <c r="CF348" s="289"/>
      <c r="CG348" s="289"/>
      <c r="CH348" s="289"/>
      <c r="CI348" s="289"/>
      <c r="CJ348" s="289"/>
      <c r="CK348" s="289"/>
      <c r="CL348" s="289"/>
      <c r="CM348" s="289"/>
      <c r="CN348" s="289"/>
      <c r="CO348" s="289"/>
      <c r="CP348" s="289"/>
      <c r="CQ348" s="289"/>
      <c r="CR348" s="289"/>
      <c r="CS348" s="289"/>
      <c r="CT348" s="289"/>
      <c r="CU348" s="289"/>
      <c r="CV348" s="289"/>
      <c r="CW348" s="289"/>
      <c r="CX348" s="289"/>
      <c r="CY348" s="289"/>
      <c r="CZ348" s="289"/>
      <c r="DA348" s="289"/>
      <c r="DB348" s="289"/>
      <c r="DC348" s="289"/>
      <c r="DD348" s="289"/>
      <c r="DE348" s="289"/>
      <c r="DF348" s="289"/>
      <c r="DG348" s="289"/>
      <c r="DH348" s="289"/>
      <c r="DI348" s="289"/>
      <c r="DJ348" s="289"/>
      <c r="DK348" s="289"/>
      <c r="DL348" s="289"/>
      <c r="DM348" s="289"/>
      <c r="DN348" s="289"/>
      <c r="DO348" s="289"/>
      <c r="DP348" s="289"/>
      <c r="DQ348" s="289"/>
      <c r="DR348" s="289"/>
      <c r="DS348" s="289"/>
      <c r="DT348" s="289"/>
      <c r="DU348" s="289"/>
      <c r="DV348" s="289"/>
      <c r="DW348" s="289"/>
      <c r="DX348" s="289"/>
      <c r="DY348" s="289"/>
      <c r="DZ348" s="289"/>
      <c r="EA348" s="289"/>
      <c r="EB348" s="289"/>
      <c r="EC348" s="289"/>
      <c r="ED348" s="289"/>
      <c r="EE348" s="289"/>
      <c r="EF348" s="289"/>
      <c r="EG348" s="289"/>
      <c r="EH348" s="289"/>
      <c r="EI348" s="289"/>
    </row>
    <row r="349" spans="1:139" x14ac:dyDescent="0.3">
      <c r="A349" s="289"/>
      <c r="B349" s="289"/>
      <c r="C349" s="468"/>
      <c r="D349" s="468"/>
      <c r="E349" s="468"/>
      <c r="F349" s="468"/>
      <c r="G349" s="468"/>
      <c r="H349" s="468"/>
      <c r="I349" s="468"/>
      <c r="J349" s="468"/>
      <c r="K349" s="468"/>
      <c r="L349" s="468"/>
      <c r="M349" s="468"/>
      <c r="N349" s="468"/>
      <c r="O349" s="468"/>
      <c r="P349" s="468"/>
      <c r="Q349" s="289"/>
      <c r="R349" s="289"/>
      <c r="S349" s="289"/>
      <c r="T349" s="289"/>
      <c r="U349" s="289"/>
      <c r="V349" s="289"/>
      <c r="W349" s="289"/>
      <c r="X349" s="289"/>
      <c r="Y349" s="289"/>
      <c r="Z349" s="289"/>
      <c r="AA349" s="289"/>
      <c r="AB349" s="289"/>
      <c r="AC349" s="289"/>
      <c r="AD349" s="289"/>
      <c r="AE349" s="289"/>
      <c r="AF349" s="289"/>
      <c r="AG349" s="289"/>
      <c r="AH349" s="289"/>
      <c r="AI349" s="289"/>
      <c r="AJ349" s="289"/>
      <c r="AK349" s="289"/>
      <c r="AL349" s="289"/>
      <c r="AM349" s="289"/>
      <c r="AN349" s="289"/>
      <c r="AO349" s="289"/>
      <c r="AP349" s="289"/>
      <c r="AQ349" s="289"/>
      <c r="AR349" s="289"/>
      <c r="AS349" s="289"/>
      <c r="AT349" s="289"/>
      <c r="AU349" s="289"/>
      <c r="AV349" s="289"/>
      <c r="AW349" s="289"/>
      <c r="AX349" s="289"/>
      <c r="AY349" s="289"/>
      <c r="AZ349" s="289"/>
      <c r="BA349" s="289"/>
      <c r="BB349" s="289"/>
      <c r="BC349" s="289"/>
      <c r="BD349" s="289"/>
      <c r="BE349" s="289"/>
      <c r="BF349" s="289"/>
      <c r="BG349" s="289"/>
      <c r="BH349" s="289"/>
      <c r="BI349" s="289"/>
      <c r="BJ349" s="289"/>
      <c r="BK349" s="289"/>
      <c r="BL349" s="289"/>
      <c r="BM349" s="289"/>
      <c r="BN349" s="289"/>
      <c r="BO349" s="289"/>
      <c r="BP349" s="289"/>
      <c r="BQ349" s="289"/>
      <c r="BR349" s="289"/>
      <c r="BS349" s="289"/>
      <c r="BT349" s="289"/>
      <c r="BU349" s="289"/>
      <c r="BV349" s="289"/>
      <c r="BW349" s="289"/>
      <c r="BX349" s="289"/>
      <c r="BY349" s="289"/>
      <c r="BZ349" s="289"/>
      <c r="CA349" s="289"/>
      <c r="CB349" s="289"/>
      <c r="CC349" s="289"/>
      <c r="CD349" s="289"/>
      <c r="CE349" s="289"/>
      <c r="CF349" s="289"/>
      <c r="CG349" s="289"/>
      <c r="CH349" s="289"/>
      <c r="CI349" s="289"/>
      <c r="CJ349" s="289"/>
      <c r="CK349" s="289"/>
      <c r="CL349" s="289"/>
      <c r="CM349" s="289"/>
      <c r="CN349" s="289"/>
      <c r="CO349" s="289"/>
      <c r="CP349" s="289"/>
      <c r="CQ349" s="289"/>
      <c r="CR349" s="289"/>
      <c r="CS349" s="289"/>
      <c r="CT349" s="289"/>
      <c r="CU349" s="289"/>
      <c r="CV349" s="289"/>
      <c r="CW349" s="289"/>
      <c r="CX349" s="289"/>
      <c r="CY349" s="289"/>
      <c r="CZ349" s="289"/>
      <c r="DA349" s="289"/>
      <c r="DB349" s="289"/>
      <c r="DC349" s="289"/>
      <c r="DD349" s="289"/>
      <c r="DE349" s="289"/>
      <c r="DF349" s="289"/>
      <c r="DG349" s="289"/>
      <c r="DH349" s="289"/>
      <c r="DI349" s="289"/>
      <c r="DJ349" s="289"/>
      <c r="DK349" s="289"/>
      <c r="DL349" s="289"/>
      <c r="DM349" s="289"/>
      <c r="DN349" s="289"/>
      <c r="DO349" s="289"/>
      <c r="DP349" s="289"/>
      <c r="DQ349" s="289"/>
      <c r="DR349" s="289"/>
      <c r="DS349" s="289"/>
      <c r="DT349" s="289"/>
      <c r="DU349" s="289"/>
      <c r="DV349" s="289"/>
      <c r="DW349" s="289"/>
      <c r="DX349" s="289"/>
      <c r="DY349" s="289"/>
      <c r="DZ349" s="289"/>
      <c r="EA349" s="289"/>
      <c r="EB349" s="289"/>
      <c r="EC349" s="289"/>
      <c r="ED349" s="289"/>
      <c r="EE349" s="289"/>
      <c r="EF349" s="289"/>
      <c r="EG349" s="289"/>
      <c r="EH349" s="289"/>
      <c r="EI349" s="289"/>
    </row>
    <row r="350" spans="1:139" x14ac:dyDescent="0.3">
      <c r="A350" s="289"/>
      <c r="B350" s="289"/>
      <c r="C350" s="468"/>
      <c r="D350" s="468"/>
      <c r="E350" s="468"/>
      <c r="F350" s="468"/>
      <c r="G350" s="468"/>
      <c r="H350" s="468"/>
      <c r="I350" s="468"/>
      <c r="J350" s="468"/>
      <c r="K350" s="468"/>
      <c r="L350" s="468"/>
      <c r="M350" s="468"/>
      <c r="N350" s="468"/>
      <c r="O350" s="468"/>
      <c r="P350" s="468"/>
      <c r="Q350" s="289"/>
      <c r="R350" s="289"/>
      <c r="S350" s="289"/>
      <c r="T350" s="289"/>
      <c r="U350" s="289"/>
      <c r="V350" s="289"/>
      <c r="W350" s="289"/>
      <c r="X350" s="289"/>
      <c r="Y350" s="289"/>
      <c r="Z350" s="289"/>
      <c r="AA350" s="289"/>
      <c r="AB350" s="289"/>
      <c r="AC350" s="289"/>
      <c r="AD350" s="289"/>
      <c r="AE350" s="289"/>
      <c r="AF350" s="289"/>
      <c r="AG350" s="289"/>
      <c r="AH350" s="289"/>
      <c r="AI350" s="289"/>
      <c r="AJ350" s="289"/>
      <c r="AK350" s="289"/>
      <c r="AL350" s="289"/>
      <c r="AM350" s="289"/>
      <c r="AN350" s="289"/>
      <c r="AO350" s="289"/>
      <c r="AP350" s="289"/>
      <c r="AQ350" s="289"/>
      <c r="AR350" s="289"/>
      <c r="AS350" s="289"/>
      <c r="AT350" s="289"/>
      <c r="AU350" s="289"/>
      <c r="AV350" s="289"/>
      <c r="AW350" s="289"/>
      <c r="AX350" s="289"/>
      <c r="AY350" s="289"/>
      <c r="AZ350" s="289"/>
      <c r="BA350" s="289"/>
      <c r="BB350" s="289"/>
      <c r="BC350" s="289"/>
      <c r="BD350" s="289"/>
      <c r="BE350" s="289"/>
      <c r="BF350" s="289"/>
      <c r="BG350" s="289"/>
      <c r="BH350" s="289"/>
      <c r="BI350" s="289"/>
      <c r="BJ350" s="289"/>
      <c r="BK350" s="289"/>
      <c r="BL350" s="289"/>
      <c r="BM350" s="289"/>
      <c r="BN350" s="289"/>
      <c r="BO350" s="289"/>
      <c r="BP350" s="289"/>
      <c r="BQ350" s="289"/>
      <c r="BR350" s="289"/>
      <c r="BS350" s="289"/>
      <c r="BT350" s="289"/>
      <c r="BU350" s="289"/>
      <c r="BV350" s="289"/>
      <c r="BW350" s="289"/>
      <c r="BX350" s="289"/>
      <c r="BY350" s="289"/>
      <c r="BZ350" s="289"/>
      <c r="CA350" s="289"/>
      <c r="CB350" s="289"/>
      <c r="CC350" s="289"/>
      <c r="CD350" s="289"/>
      <c r="CE350" s="289"/>
      <c r="CF350" s="289"/>
      <c r="CG350" s="289"/>
      <c r="CH350" s="289"/>
      <c r="CI350" s="289"/>
      <c r="CJ350" s="289"/>
      <c r="CK350" s="289"/>
      <c r="CL350" s="289"/>
      <c r="CM350" s="289"/>
      <c r="CN350" s="289"/>
      <c r="CO350" s="289"/>
      <c r="CP350" s="289"/>
      <c r="CQ350" s="289"/>
      <c r="CR350" s="289"/>
      <c r="CS350" s="289"/>
      <c r="CT350" s="289"/>
      <c r="CU350" s="289"/>
      <c r="CV350" s="289"/>
      <c r="CW350" s="289"/>
      <c r="CX350" s="289"/>
      <c r="CY350" s="289"/>
      <c r="CZ350" s="289"/>
      <c r="DA350" s="289"/>
      <c r="DB350" s="289"/>
      <c r="DC350" s="289"/>
      <c r="DD350" s="289"/>
      <c r="DE350" s="289"/>
      <c r="DF350" s="289"/>
      <c r="DG350" s="289"/>
      <c r="DH350" s="289"/>
      <c r="DI350" s="289"/>
      <c r="DJ350" s="289"/>
      <c r="DK350" s="289"/>
      <c r="DL350" s="289"/>
      <c r="DM350" s="289"/>
      <c r="DN350" s="289"/>
      <c r="DO350" s="289"/>
      <c r="DP350" s="289"/>
      <c r="DQ350" s="289"/>
      <c r="DR350" s="289"/>
      <c r="DS350" s="289"/>
      <c r="DT350" s="289"/>
      <c r="DU350" s="289"/>
      <c r="DV350" s="289"/>
      <c r="DW350" s="289"/>
      <c r="DX350" s="289"/>
      <c r="DY350" s="289"/>
      <c r="DZ350" s="289"/>
      <c r="EA350" s="289"/>
      <c r="EB350" s="289"/>
      <c r="EC350" s="289"/>
      <c r="ED350" s="289"/>
      <c r="EE350" s="289"/>
      <c r="EF350" s="289"/>
      <c r="EG350" s="289"/>
      <c r="EH350" s="289"/>
      <c r="EI350" s="289"/>
    </row>
    <row r="351" spans="1:139" x14ac:dyDescent="0.3">
      <c r="A351" s="289"/>
      <c r="B351" s="289"/>
      <c r="C351" s="468"/>
      <c r="D351" s="468"/>
      <c r="E351" s="468"/>
      <c r="F351" s="468"/>
      <c r="G351" s="468"/>
      <c r="H351" s="468"/>
      <c r="I351" s="468"/>
      <c r="J351" s="468"/>
      <c r="K351" s="468"/>
      <c r="L351" s="468"/>
      <c r="M351" s="468"/>
      <c r="N351" s="468"/>
      <c r="O351" s="468"/>
      <c r="P351" s="468"/>
      <c r="Q351" s="289"/>
      <c r="R351" s="289"/>
      <c r="S351" s="289"/>
      <c r="T351" s="289"/>
      <c r="U351" s="289"/>
      <c r="V351" s="289"/>
      <c r="W351" s="289"/>
      <c r="X351" s="289"/>
      <c r="Y351" s="289"/>
      <c r="Z351" s="289"/>
      <c r="AA351" s="289"/>
      <c r="AB351" s="289"/>
      <c r="AC351" s="289"/>
      <c r="AD351" s="289"/>
      <c r="AE351" s="289"/>
      <c r="AF351" s="289"/>
      <c r="AG351" s="289"/>
      <c r="AH351" s="289"/>
      <c r="AI351" s="289"/>
      <c r="AJ351" s="289"/>
      <c r="AK351" s="289"/>
      <c r="AL351" s="289"/>
      <c r="AM351" s="289"/>
      <c r="AN351" s="289"/>
      <c r="AO351" s="289"/>
      <c r="AP351" s="289"/>
      <c r="AQ351" s="289"/>
      <c r="AR351" s="289"/>
      <c r="AS351" s="289"/>
      <c r="AT351" s="289"/>
      <c r="AU351" s="289"/>
      <c r="AV351" s="289"/>
      <c r="AW351" s="289"/>
      <c r="AX351" s="289"/>
      <c r="AY351" s="289"/>
      <c r="AZ351" s="289"/>
      <c r="BA351" s="289"/>
      <c r="BB351" s="289"/>
      <c r="BC351" s="289"/>
      <c r="BD351" s="289"/>
      <c r="BE351" s="289"/>
      <c r="BF351" s="289"/>
      <c r="BG351" s="289"/>
      <c r="BH351" s="289"/>
      <c r="BI351" s="289"/>
      <c r="BJ351" s="289"/>
      <c r="BK351" s="289"/>
      <c r="BL351" s="289"/>
      <c r="BM351" s="289"/>
      <c r="BN351" s="289"/>
      <c r="BO351" s="289"/>
      <c r="BP351" s="289"/>
      <c r="BQ351" s="289"/>
      <c r="BR351" s="289"/>
      <c r="BS351" s="289"/>
      <c r="BT351" s="289"/>
      <c r="BU351" s="289"/>
      <c r="BV351" s="289"/>
      <c r="BW351" s="289"/>
      <c r="BX351" s="289"/>
      <c r="BY351" s="289"/>
      <c r="BZ351" s="289"/>
      <c r="CA351" s="289"/>
      <c r="CB351" s="289"/>
      <c r="CC351" s="289"/>
      <c r="CD351" s="289"/>
      <c r="CE351" s="289"/>
      <c r="CF351" s="289"/>
      <c r="CG351" s="289"/>
      <c r="CH351" s="289"/>
      <c r="CI351" s="289"/>
      <c r="CJ351" s="289"/>
      <c r="CK351" s="289"/>
      <c r="CL351" s="289"/>
      <c r="CM351" s="289"/>
      <c r="CN351" s="289"/>
      <c r="CO351" s="289"/>
      <c r="CP351" s="289"/>
      <c r="CQ351" s="289"/>
      <c r="CR351" s="289"/>
      <c r="CS351" s="289"/>
      <c r="CT351" s="289"/>
      <c r="CU351" s="289"/>
      <c r="CV351" s="289"/>
      <c r="CW351" s="289"/>
      <c r="CX351" s="289"/>
      <c r="CY351" s="289"/>
      <c r="CZ351" s="289"/>
      <c r="DA351" s="289"/>
      <c r="DB351" s="289"/>
      <c r="DC351" s="289"/>
      <c r="DD351" s="289"/>
      <c r="DE351" s="289"/>
      <c r="DF351" s="289"/>
      <c r="DG351" s="289"/>
      <c r="DH351" s="289"/>
      <c r="DI351" s="289"/>
      <c r="DJ351" s="289"/>
      <c r="DK351" s="289"/>
      <c r="DL351" s="289"/>
      <c r="DM351" s="289"/>
      <c r="DN351" s="289"/>
      <c r="DO351" s="289"/>
      <c r="DP351" s="289"/>
      <c r="DQ351" s="289"/>
      <c r="DR351" s="289"/>
      <c r="DS351" s="289"/>
      <c r="DT351" s="289"/>
      <c r="DU351" s="289"/>
      <c r="DV351" s="289"/>
      <c r="DW351" s="289"/>
      <c r="DX351" s="289"/>
      <c r="DY351" s="289"/>
      <c r="DZ351" s="289"/>
      <c r="EA351" s="289"/>
      <c r="EB351" s="289"/>
      <c r="EC351" s="289"/>
      <c r="ED351" s="289"/>
      <c r="EE351" s="289"/>
      <c r="EF351" s="289"/>
      <c r="EG351" s="289"/>
      <c r="EH351" s="289"/>
      <c r="EI351" s="289"/>
    </row>
    <row r="352" spans="1:139" x14ac:dyDescent="0.3">
      <c r="A352" s="289"/>
      <c r="B352" s="289"/>
      <c r="C352" s="468"/>
      <c r="D352" s="468"/>
      <c r="E352" s="468"/>
      <c r="F352" s="468"/>
      <c r="G352" s="468"/>
      <c r="H352" s="468"/>
      <c r="I352" s="468"/>
      <c r="J352" s="468"/>
      <c r="K352" s="468"/>
      <c r="L352" s="468"/>
      <c r="M352" s="468"/>
      <c r="N352" s="468"/>
      <c r="O352" s="468"/>
      <c r="P352" s="468"/>
      <c r="Q352" s="289"/>
      <c r="R352" s="289"/>
      <c r="S352" s="289"/>
      <c r="T352" s="289"/>
      <c r="U352" s="289"/>
      <c r="V352" s="289"/>
      <c r="W352" s="289"/>
      <c r="X352" s="289"/>
      <c r="Y352" s="289"/>
      <c r="Z352" s="289"/>
      <c r="AA352" s="289"/>
      <c r="AB352" s="289"/>
      <c r="AC352" s="289"/>
      <c r="AD352" s="289"/>
      <c r="AE352" s="289"/>
      <c r="AF352" s="289"/>
      <c r="AG352" s="289"/>
      <c r="AH352" s="289"/>
      <c r="AI352" s="289"/>
      <c r="AJ352" s="289"/>
      <c r="AK352" s="289"/>
      <c r="AL352" s="289"/>
      <c r="AM352" s="289"/>
      <c r="AN352" s="289"/>
      <c r="AO352" s="289"/>
      <c r="AP352" s="289"/>
      <c r="AQ352" s="289"/>
      <c r="AR352" s="289"/>
      <c r="AS352" s="289"/>
      <c r="AT352" s="289"/>
      <c r="AU352" s="289"/>
      <c r="AV352" s="289"/>
      <c r="AW352" s="289"/>
      <c r="AX352" s="289"/>
      <c r="AY352" s="289"/>
      <c r="AZ352" s="289"/>
      <c r="BA352" s="289"/>
      <c r="BB352" s="289"/>
      <c r="BC352" s="289"/>
      <c r="BD352" s="289"/>
      <c r="BE352" s="289"/>
      <c r="BF352" s="289"/>
      <c r="BG352" s="289"/>
      <c r="BH352" s="289"/>
      <c r="BI352" s="289"/>
      <c r="BJ352" s="289"/>
      <c r="BK352" s="289"/>
      <c r="BL352" s="289"/>
      <c r="BM352" s="289"/>
      <c r="BN352" s="289"/>
      <c r="BO352" s="289"/>
      <c r="BP352" s="289"/>
      <c r="BQ352" s="289"/>
      <c r="BR352" s="289"/>
      <c r="BS352" s="289"/>
      <c r="BT352" s="289"/>
      <c r="BU352" s="289"/>
      <c r="BV352" s="289"/>
      <c r="BW352" s="289"/>
      <c r="BX352" s="289"/>
      <c r="BY352" s="289"/>
      <c r="BZ352" s="289"/>
      <c r="CA352" s="289"/>
      <c r="CB352" s="289"/>
      <c r="CC352" s="289"/>
      <c r="CD352" s="289"/>
      <c r="CE352" s="289"/>
      <c r="CF352" s="289"/>
      <c r="CG352" s="289"/>
      <c r="CH352" s="289"/>
      <c r="CI352" s="289"/>
      <c r="CJ352" s="289"/>
      <c r="CK352" s="289"/>
      <c r="CL352" s="289"/>
      <c r="CM352" s="289"/>
      <c r="CN352" s="289"/>
      <c r="CO352" s="289"/>
      <c r="CP352" s="289"/>
      <c r="CQ352" s="289"/>
      <c r="CR352" s="289"/>
      <c r="CS352" s="289"/>
      <c r="CT352" s="289"/>
      <c r="CU352" s="289"/>
      <c r="CV352" s="289"/>
      <c r="CW352" s="289"/>
      <c r="CX352" s="289"/>
      <c r="CY352" s="289"/>
      <c r="CZ352" s="289"/>
      <c r="DA352" s="289"/>
      <c r="DB352" s="289"/>
      <c r="DC352" s="289"/>
      <c r="DD352" s="289"/>
      <c r="DE352" s="289"/>
      <c r="DF352" s="289"/>
      <c r="DG352" s="289"/>
      <c r="DH352" s="289"/>
      <c r="DI352" s="289"/>
      <c r="DJ352" s="289"/>
      <c r="DK352" s="289"/>
      <c r="DL352" s="289"/>
      <c r="DM352" s="289"/>
      <c r="DN352" s="289"/>
      <c r="DO352" s="289"/>
      <c r="DP352" s="289"/>
      <c r="DQ352" s="289"/>
      <c r="DR352" s="289"/>
      <c r="DS352" s="289"/>
      <c r="DT352" s="289"/>
      <c r="DU352" s="289"/>
      <c r="DV352" s="289"/>
      <c r="DW352" s="289"/>
      <c r="DX352" s="289"/>
      <c r="DY352" s="289"/>
      <c r="DZ352" s="289"/>
      <c r="EA352" s="289"/>
      <c r="EB352" s="289"/>
      <c r="EC352" s="289"/>
      <c r="ED352" s="289"/>
      <c r="EE352" s="289"/>
      <c r="EF352" s="289"/>
      <c r="EG352" s="289"/>
      <c r="EH352" s="289"/>
      <c r="EI352" s="289"/>
    </row>
    <row r="353" spans="1:139" x14ac:dyDescent="0.3">
      <c r="A353" s="289"/>
      <c r="B353" s="289"/>
      <c r="C353" s="468"/>
      <c r="D353" s="468"/>
      <c r="E353" s="468"/>
      <c r="F353" s="468"/>
      <c r="G353" s="468"/>
      <c r="H353" s="468"/>
      <c r="I353" s="468"/>
      <c r="J353" s="468"/>
      <c r="K353" s="468"/>
      <c r="L353" s="468"/>
      <c r="M353" s="468"/>
      <c r="N353" s="468"/>
      <c r="O353" s="468"/>
      <c r="P353" s="468"/>
      <c r="Q353" s="289"/>
      <c r="R353" s="289"/>
      <c r="S353" s="289"/>
      <c r="T353" s="289"/>
      <c r="U353" s="289"/>
      <c r="V353" s="289"/>
      <c r="W353" s="289"/>
      <c r="X353" s="289"/>
      <c r="Y353" s="289"/>
      <c r="Z353" s="289"/>
      <c r="AA353" s="289"/>
      <c r="AB353" s="289"/>
      <c r="AC353" s="289"/>
      <c r="AD353" s="289"/>
      <c r="AE353" s="289"/>
      <c r="AF353" s="289"/>
      <c r="AG353" s="289"/>
      <c r="AH353" s="289"/>
      <c r="AI353" s="289"/>
      <c r="AJ353" s="289"/>
      <c r="AK353" s="289"/>
      <c r="AL353" s="289"/>
      <c r="AM353" s="289"/>
      <c r="AN353" s="289"/>
      <c r="AO353" s="289"/>
      <c r="AP353" s="289"/>
      <c r="AQ353" s="289"/>
      <c r="AR353" s="289"/>
      <c r="AS353" s="289"/>
      <c r="AT353" s="289"/>
      <c r="AU353" s="289"/>
      <c r="AV353" s="289"/>
      <c r="AW353" s="289"/>
      <c r="AX353" s="289"/>
      <c r="AY353" s="289"/>
      <c r="AZ353" s="289"/>
      <c r="BA353" s="289"/>
      <c r="BB353" s="289"/>
      <c r="BC353" s="289"/>
      <c r="BD353" s="289"/>
      <c r="BE353" s="289"/>
      <c r="BF353" s="289"/>
      <c r="BG353" s="289"/>
      <c r="BH353" s="289"/>
      <c r="BI353" s="289"/>
      <c r="BJ353" s="289"/>
      <c r="BK353" s="289"/>
      <c r="BL353" s="289"/>
      <c r="BM353" s="289"/>
      <c r="BN353" s="289"/>
      <c r="BO353" s="289"/>
      <c r="BP353" s="289"/>
      <c r="BQ353" s="289"/>
      <c r="BR353" s="289"/>
      <c r="BS353" s="289"/>
      <c r="BT353" s="289"/>
      <c r="BU353" s="289"/>
      <c r="BV353" s="289"/>
      <c r="BW353" s="289"/>
      <c r="BX353" s="289"/>
      <c r="BY353" s="289"/>
      <c r="BZ353" s="289"/>
      <c r="CA353" s="289"/>
      <c r="CB353" s="289"/>
      <c r="CC353" s="289"/>
      <c r="CD353" s="289"/>
      <c r="CE353" s="289"/>
      <c r="CF353" s="289"/>
      <c r="CG353" s="289"/>
      <c r="CH353" s="289"/>
      <c r="CI353" s="289"/>
      <c r="CJ353" s="289"/>
      <c r="CK353" s="289"/>
      <c r="CL353" s="289"/>
      <c r="CM353" s="289"/>
      <c r="CN353" s="289"/>
      <c r="CO353" s="289"/>
      <c r="CP353" s="289"/>
      <c r="CQ353" s="289"/>
      <c r="CR353" s="289"/>
      <c r="CS353" s="289"/>
      <c r="CT353" s="289"/>
      <c r="CU353" s="289"/>
      <c r="CV353" s="289"/>
      <c r="CW353" s="289"/>
      <c r="CX353" s="289"/>
      <c r="CY353" s="289"/>
      <c r="CZ353" s="289"/>
      <c r="DA353" s="289"/>
      <c r="DB353" s="289"/>
      <c r="DC353" s="289"/>
      <c r="DD353" s="289"/>
      <c r="DE353" s="289"/>
      <c r="DF353" s="289"/>
      <c r="DG353" s="289"/>
      <c r="DH353" s="289"/>
      <c r="DI353" s="289"/>
      <c r="DJ353" s="289"/>
      <c r="DK353" s="289"/>
      <c r="DL353" s="289"/>
      <c r="DM353" s="289"/>
      <c r="DN353" s="289"/>
      <c r="DO353" s="289"/>
      <c r="DP353" s="289"/>
      <c r="DQ353" s="289"/>
      <c r="DR353" s="289"/>
      <c r="DS353" s="289"/>
      <c r="DT353" s="289"/>
      <c r="DU353" s="289"/>
      <c r="DV353" s="289"/>
      <c r="DW353" s="289"/>
      <c r="DX353" s="289"/>
      <c r="DY353" s="289"/>
      <c r="DZ353" s="289"/>
      <c r="EA353" s="289"/>
      <c r="EB353" s="289"/>
      <c r="EC353" s="289"/>
      <c r="ED353" s="289"/>
      <c r="EE353" s="289"/>
      <c r="EF353" s="289"/>
      <c r="EG353" s="289"/>
      <c r="EH353" s="289"/>
      <c r="EI353" s="289"/>
    </row>
    <row r="354" spans="1:139" x14ac:dyDescent="0.3">
      <c r="A354" s="289"/>
      <c r="B354" s="289"/>
      <c r="C354" s="468"/>
      <c r="D354" s="468"/>
      <c r="E354" s="468"/>
      <c r="F354" s="468"/>
      <c r="G354" s="468"/>
      <c r="H354" s="468"/>
      <c r="I354" s="468"/>
      <c r="J354" s="468"/>
      <c r="K354" s="468"/>
      <c r="L354" s="468"/>
      <c r="M354" s="468"/>
      <c r="N354" s="468"/>
      <c r="O354" s="468"/>
      <c r="P354" s="468"/>
      <c r="Q354" s="289"/>
      <c r="R354" s="289"/>
      <c r="S354" s="289"/>
      <c r="T354" s="289"/>
      <c r="U354" s="289"/>
      <c r="V354" s="289"/>
      <c r="W354" s="289"/>
      <c r="X354" s="289"/>
      <c r="Y354" s="289"/>
      <c r="Z354" s="289"/>
      <c r="AA354" s="289"/>
      <c r="AB354" s="289"/>
      <c r="AC354" s="289"/>
      <c r="AD354" s="289"/>
      <c r="AE354" s="289"/>
      <c r="AF354" s="289"/>
      <c r="AG354" s="289"/>
      <c r="AH354" s="289"/>
      <c r="AI354" s="289"/>
      <c r="AJ354" s="289"/>
      <c r="AK354" s="289"/>
      <c r="AL354" s="289"/>
      <c r="AM354" s="289"/>
      <c r="AN354" s="289"/>
      <c r="AO354" s="289"/>
      <c r="AP354" s="289"/>
      <c r="AQ354" s="289"/>
      <c r="AR354" s="289"/>
      <c r="AS354" s="289"/>
      <c r="AT354" s="289"/>
      <c r="AU354" s="289"/>
      <c r="AV354" s="289"/>
      <c r="AW354" s="289"/>
      <c r="AX354" s="289"/>
      <c r="AY354" s="289"/>
      <c r="AZ354" s="289"/>
      <c r="BA354" s="289"/>
      <c r="BB354" s="289"/>
      <c r="BC354" s="289"/>
      <c r="BD354" s="289"/>
      <c r="BE354" s="289"/>
      <c r="BF354" s="289"/>
      <c r="BG354" s="289"/>
      <c r="BH354" s="289"/>
      <c r="BI354" s="289"/>
      <c r="BJ354" s="289"/>
      <c r="BK354" s="289"/>
      <c r="BL354" s="289"/>
      <c r="BM354" s="289"/>
      <c r="BN354" s="289"/>
      <c r="BO354" s="289"/>
      <c r="BP354" s="289"/>
      <c r="BQ354" s="289"/>
      <c r="BR354" s="289"/>
      <c r="BS354" s="289"/>
      <c r="BT354" s="289"/>
      <c r="BU354" s="289"/>
      <c r="BV354" s="289"/>
      <c r="BW354" s="289"/>
      <c r="BX354" s="289"/>
      <c r="BY354" s="289"/>
      <c r="BZ354" s="289"/>
      <c r="CA354" s="289"/>
      <c r="CB354" s="289"/>
      <c r="CC354" s="289"/>
      <c r="CD354" s="289"/>
      <c r="CE354" s="289"/>
      <c r="CF354" s="289"/>
      <c r="CG354" s="289"/>
      <c r="CH354" s="289"/>
      <c r="CI354" s="289"/>
      <c r="CJ354" s="289"/>
      <c r="CK354" s="289"/>
      <c r="CL354" s="289"/>
      <c r="CM354" s="289"/>
      <c r="CN354" s="289"/>
      <c r="CO354" s="289"/>
      <c r="CP354" s="289"/>
      <c r="CQ354" s="289"/>
      <c r="CR354" s="289"/>
      <c r="CS354" s="289"/>
      <c r="CT354" s="289"/>
      <c r="CU354" s="289"/>
      <c r="CV354" s="289"/>
      <c r="CW354" s="289"/>
      <c r="CX354" s="289"/>
      <c r="CY354" s="289"/>
      <c r="CZ354" s="289"/>
      <c r="DA354" s="289"/>
      <c r="DB354" s="289"/>
      <c r="DC354" s="289"/>
      <c r="DD354" s="289"/>
      <c r="DE354" s="289"/>
      <c r="DF354" s="289"/>
      <c r="DG354" s="289"/>
      <c r="DH354" s="289"/>
      <c r="DI354" s="289"/>
      <c r="DJ354" s="289"/>
      <c r="DK354" s="289"/>
      <c r="DL354" s="289"/>
      <c r="DM354" s="289"/>
      <c r="DN354" s="289"/>
      <c r="DO354" s="289"/>
      <c r="DP354" s="289"/>
      <c r="DQ354" s="289"/>
      <c r="DR354" s="289"/>
      <c r="DS354" s="289"/>
      <c r="DT354" s="289"/>
      <c r="DU354" s="289"/>
      <c r="DV354" s="289"/>
      <c r="DW354" s="289"/>
      <c r="DX354" s="289"/>
      <c r="DY354" s="289"/>
      <c r="DZ354" s="289"/>
      <c r="EA354" s="289"/>
      <c r="EB354" s="289"/>
      <c r="EC354" s="289"/>
      <c r="ED354" s="289"/>
      <c r="EE354" s="289"/>
      <c r="EF354" s="289"/>
      <c r="EG354" s="289"/>
      <c r="EH354" s="289"/>
      <c r="EI354" s="289"/>
    </row>
    <row r="355" spans="1:139" x14ac:dyDescent="0.3">
      <c r="A355" s="289"/>
      <c r="B355" s="289"/>
      <c r="C355" s="468"/>
      <c r="D355" s="468"/>
      <c r="E355" s="468"/>
      <c r="F355" s="468"/>
      <c r="G355" s="468"/>
      <c r="H355" s="468"/>
      <c r="I355" s="468"/>
      <c r="J355" s="468"/>
      <c r="K355" s="468"/>
      <c r="L355" s="468"/>
      <c r="M355" s="468"/>
      <c r="N355" s="468"/>
      <c r="O355" s="468"/>
      <c r="P355" s="468"/>
      <c r="Q355" s="289"/>
      <c r="R355" s="289"/>
      <c r="S355" s="289"/>
      <c r="T355" s="289"/>
      <c r="U355" s="289"/>
      <c r="V355" s="289"/>
      <c r="W355" s="289"/>
      <c r="X355" s="289"/>
      <c r="Y355" s="289"/>
      <c r="Z355" s="289"/>
      <c r="AA355" s="289"/>
      <c r="AB355" s="289"/>
      <c r="AC355" s="289"/>
      <c r="AD355" s="289"/>
      <c r="AE355" s="289"/>
      <c r="AF355" s="289"/>
      <c r="AG355" s="289"/>
      <c r="AH355" s="289"/>
      <c r="AI355" s="289"/>
      <c r="AJ355" s="289"/>
      <c r="AK355" s="289"/>
      <c r="AL355" s="289"/>
      <c r="AM355" s="289"/>
      <c r="AN355" s="289"/>
      <c r="AO355" s="289"/>
      <c r="AP355" s="289"/>
      <c r="AQ355" s="289"/>
      <c r="AR355" s="289"/>
      <c r="AS355" s="289"/>
      <c r="AT355" s="289"/>
      <c r="AU355" s="289"/>
      <c r="AV355" s="289"/>
      <c r="AW355" s="289"/>
      <c r="AX355" s="289"/>
      <c r="AY355" s="289"/>
      <c r="AZ355" s="289"/>
      <c r="BA355" s="289"/>
      <c r="BB355" s="289"/>
      <c r="BC355" s="289"/>
      <c r="BD355" s="289"/>
      <c r="BE355" s="289"/>
      <c r="BF355" s="289"/>
      <c r="BG355" s="289"/>
      <c r="BH355" s="289"/>
      <c r="BI355" s="289"/>
      <c r="BJ355" s="289"/>
      <c r="BK355" s="289"/>
      <c r="BL355" s="289"/>
      <c r="BM355" s="289"/>
      <c r="BN355" s="289"/>
      <c r="BO355" s="289"/>
      <c r="BP355" s="289"/>
      <c r="BQ355" s="289"/>
      <c r="BR355" s="289"/>
      <c r="BS355" s="289"/>
      <c r="BT355" s="289"/>
      <c r="BU355" s="289"/>
      <c r="BV355" s="289"/>
      <c r="BW355" s="289"/>
      <c r="BX355" s="289"/>
      <c r="BY355" s="289"/>
      <c r="BZ355" s="289"/>
      <c r="CA355" s="289"/>
      <c r="CB355" s="289"/>
      <c r="CC355" s="289"/>
      <c r="CD355" s="289"/>
      <c r="CE355" s="289"/>
      <c r="CF355" s="289"/>
      <c r="CG355" s="289"/>
      <c r="CH355" s="289"/>
      <c r="CI355" s="289"/>
      <c r="CJ355" s="289"/>
      <c r="CK355" s="289"/>
      <c r="CL355" s="289"/>
      <c r="CM355" s="289"/>
      <c r="CN355" s="289"/>
      <c r="CO355" s="289"/>
      <c r="CP355" s="289"/>
      <c r="CQ355" s="289"/>
      <c r="CR355" s="289"/>
      <c r="CS355" s="289"/>
      <c r="CT355" s="289"/>
      <c r="CU355" s="289"/>
      <c r="CV355" s="289"/>
      <c r="CW355" s="289"/>
      <c r="CX355" s="289"/>
      <c r="CY355" s="289"/>
      <c r="CZ355" s="289"/>
      <c r="DA355" s="289"/>
      <c r="DB355" s="289"/>
      <c r="DC355" s="289"/>
      <c r="DD355" s="289"/>
      <c r="DE355" s="289"/>
      <c r="DF355" s="289"/>
      <c r="DG355" s="289"/>
      <c r="DH355" s="289"/>
      <c r="DI355" s="289"/>
      <c r="DJ355" s="289"/>
      <c r="DK355" s="289"/>
      <c r="DL355" s="289"/>
      <c r="DM355" s="289"/>
      <c r="DN355" s="289"/>
      <c r="DO355" s="289"/>
      <c r="DP355" s="289"/>
      <c r="DQ355" s="289"/>
      <c r="DR355" s="289"/>
      <c r="DS355" s="289"/>
      <c r="DT355" s="289"/>
      <c r="DU355" s="289"/>
      <c r="DV355" s="289"/>
      <c r="DW355" s="289"/>
      <c r="DX355" s="289"/>
      <c r="DY355" s="289"/>
      <c r="DZ355" s="289"/>
      <c r="EA355" s="289"/>
      <c r="EB355" s="289"/>
      <c r="EC355" s="289"/>
      <c r="ED355" s="289"/>
      <c r="EE355" s="289"/>
      <c r="EF355" s="289"/>
      <c r="EG355" s="289"/>
      <c r="EH355" s="289"/>
      <c r="EI355" s="289"/>
    </row>
    <row r="356" spans="1:139" x14ac:dyDescent="0.3">
      <c r="A356" s="289"/>
      <c r="B356" s="289"/>
      <c r="C356" s="468"/>
      <c r="D356" s="468"/>
      <c r="E356" s="468"/>
      <c r="F356" s="468"/>
      <c r="G356" s="468"/>
      <c r="H356" s="468"/>
      <c r="I356" s="468"/>
      <c r="J356" s="468"/>
      <c r="K356" s="468"/>
      <c r="L356" s="468"/>
      <c r="M356" s="468"/>
      <c r="N356" s="468"/>
      <c r="O356" s="468"/>
      <c r="P356" s="468"/>
      <c r="Q356" s="289"/>
      <c r="R356" s="289"/>
      <c r="S356" s="289"/>
      <c r="T356" s="289"/>
      <c r="U356" s="289"/>
      <c r="V356" s="289"/>
      <c r="W356" s="289"/>
      <c r="X356" s="289"/>
      <c r="Y356" s="289"/>
      <c r="Z356" s="289"/>
      <c r="AA356" s="289"/>
      <c r="AB356" s="289"/>
      <c r="AC356" s="289"/>
      <c r="AD356" s="289"/>
      <c r="AE356" s="289"/>
      <c r="AF356" s="289"/>
      <c r="AG356" s="289"/>
      <c r="AH356" s="289"/>
      <c r="AI356" s="289"/>
      <c r="AJ356" s="289"/>
      <c r="AK356" s="289"/>
      <c r="AL356" s="289"/>
      <c r="AM356" s="289"/>
      <c r="AN356" s="289"/>
      <c r="AO356" s="289"/>
      <c r="AP356" s="289"/>
      <c r="AQ356" s="289"/>
      <c r="AR356" s="289"/>
      <c r="AS356" s="289"/>
      <c r="AT356" s="289"/>
      <c r="AU356" s="289"/>
      <c r="AV356" s="289"/>
      <c r="AW356" s="289"/>
      <c r="AX356" s="289"/>
      <c r="AY356" s="289"/>
      <c r="AZ356" s="289"/>
      <c r="BA356" s="289"/>
      <c r="BB356" s="289"/>
      <c r="BC356" s="289"/>
      <c r="BD356" s="289"/>
      <c r="BE356" s="289"/>
      <c r="BF356" s="289"/>
      <c r="BG356" s="289"/>
      <c r="BH356" s="289"/>
      <c r="BI356" s="289"/>
      <c r="BJ356" s="289"/>
      <c r="BK356" s="289"/>
      <c r="BL356" s="289"/>
      <c r="BM356" s="289"/>
      <c r="BN356" s="289"/>
      <c r="BO356" s="289"/>
      <c r="BP356" s="289"/>
      <c r="BQ356" s="289"/>
      <c r="BR356" s="289"/>
      <c r="BS356" s="289"/>
      <c r="BT356" s="289"/>
      <c r="BU356" s="289"/>
      <c r="BV356" s="289"/>
      <c r="BW356" s="289"/>
      <c r="BX356" s="289"/>
      <c r="BY356" s="289"/>
      <c r="BZ356" s="289"/>
      <c r="CA356" s="289"/>
      <c r="CB356" s="289"/>
      <c r="CC356" s="289"/>
      <c r="CD356" s="289"/>
      <c r="CE356" s="289"/>
      <c r="CF356" s="289"/>
      <c r="CG356" s="289"/>
      <c r="CH356" s="289"/>
      <c r="CI356" s="289"/>
      <c r="CJ356" s="289"/>
      <c r="CK356" s="289"/>
      <c r="CL356" s="289"/>
      <c r="CM356" s="289"/>
      <c r="CN356" s="289"/>
      <c r="CO356" s="289"/>
      <c r="CP356" s="289"/>
      <c r="CQ356" s="289"/>
      <c r="CR356" s="289"/>
      <c r="CS356" s="289"/>
      <c r="CT356" s="289"/>
      <c r="CU356" s="289"/>
      <c r="CV356" s="289"/>
      <c r="CW356" s="289"/>
      <c r="CX356" s="289"/>
      <c r="CY356" s="289"/>
      <c r="CZ356" s="289"/>
      <c r="DA356" s="289"/>
      <c r="DB356" s="289"/>
      <c r="DC356" s="289"/>
      <c r="DD356" s="289"/>
      <c r="DE356" s="289"/>
      <c r="DF356" s="289"/>
      <c r="DG356" s="289"/>
      <c r="DH356" s="289"/>
      <c r="DI356" s="289"/>
      <c r="DJ356" s="289"/>
      <c r="DK356" s="289"/>
      <c r="DL356" s="289"/>
      <c r="DM356" s="289"/>
      <c r="DN356" s="289"/>
      <c r="DO356" s="289"/>
      <c r="DP356" s="289"/>
      <c r="DQ356" s="289"/>
      <c r="DR356" s="289"/>
      <c r="DS356" s="289"/>
      <c r="DT356" s="289"/>
      <c r="DU356" s="289"/>
      <c r="DV356" s="289"/>
      <c r="DW356" s="289"/>
      <c r="DX356" s="289"/>
      <c r="DY356" s="289"/>
      <c r="DZ356" s="289"/>
      <c r="EA356" s="289"/>
      <c r="EB356" s="289"/>
      <c r="EC356" s="289"/>
      <c r="ED356" s="289"/>
      <c r="EE356" s="289"/>
      <c r="EF356" s="289"/>
      <c r="EG356" s="289"/>
      <c r="EH356" s="289"/>
      <c r="EI356" s="289"/>
    </row>
    <row r="357" spans="1:139" x14ac:dyDescent="0.3">
      <c r="A357" s="289"/>
      <c r="B357" s="289"/>
      <c r="C357" s="468"/>
      <c r="D357" s="468"/>
      <c r="E357" s="468"/>
      <c r="F357" s="468"/>
      <c r="G357" s="468"/>
      <c r="H357" s="468"/>
      <c r="I357" s="468"/>
      <c r="J357" s="468"/>
      <c r="K357" s="468"/>
      <c r="L357" s="468"/>
      <c r="M357" s="468"/>
      <c r="N357" s="468"/>
      <c r="O357" s="468"/>
      <c r="P357" s="468"/>
      <c r="Q357" s="289"/>
      <c r="R357" s="289"/>
      <c r="S357" s="289"/>
      <c r="T357" s="289"/>
      <c r="U357" s="289"/>
      <c r="V357" s="289"/>
      <c r="W357" s="289"/>
      <c r="X357" s="289"/>
      <c r="Y357" s="289"/>
      <c r="Z357" s="289"/>
      <c r="AA357" s="289"/>
      <c r="AB357" s="289"/>
      <c r="AC357" s="289"/>
      <c r="AD357" s="289"/>
      <c r="AE357" s="289"/>
      <c r="AF357" s="289"/>
      <c r="AG357" s="289"/>
      <c r="AH357" s="289"/>
      <c r="AI357" s="289"/>
      <c r="AJ357" s="289"/>
      <c r="AK357" s="289"/>
      <c r="AL357" s="289"/>
      <c r="AM357" s="289"/>
      <c r="AN357" s="289"/>
      <c r="AO357" s="289"/>
      <c r="AP357" s="289"/>
      <c r="AQ357" s="289"/>
      <c r="AR357" s="289"/>
      <c r="AS357" s="289"/>
      <c r="AT357" s="289"/>
      <c r="AU357" s="289"/>
      <c r="AV357" s="289"/>
      <c r="AW357" s="289"/>
      <c r="AX357" s="289"/>
      <c r="AY357" s="289"/>
      <c r="AZ357" s="289"/>
      <c r="BA357" s="289"/>
      <c r="BB357" s="289"/>
      <c r="BC357" s="289"/>
      <c r="BD357" s="289"/>
      <c r="BE357" s="289"/>
      <c r="BF357" s="289"/>
      <c r="BG357" s="289"/>
      <c r="BH357" s="289"/>
      <c r="BI357" s="289"/>
      <c r="BJ357" s="289"/>
      <c r="BK357" s="289"/>
      <c r="BL357" s="289"/>
      <c r="BM357" s="289"/>
      <c r="BN357" s="289"/>
      <c r="BO357" s="289"/>
      <c r="BP357" s="289"/>
      <c r="BQ357" s="289"/>
      <c r="BR357" s="289"/>
      <c r="BS357" s="289"/>
      <c r="BT357" s="289"/>
      <c r="BU357" s="289"/>
      <c r="BV357" s="289"/>
      <c r="BW357" s="289"/>
      <c r="BX357" s="289"/>
      <c r="BY357" s="289"/>
      <c r="BZ357" s="289"/>
      <c r="CA357" s="289"/>
      <c r="CB357" s="289"/>
      <c r="CC357" s="289"/>
      <c r="CD357" s="289"/>
      <c r="CE357" s="289"/>
      <c r="CF357" s="289"/>
      <c r="CG357" s="289"/>
      <c r="CH357" s="289"/>
      <c r="CI357" s="289"/>
      <c r="CJ357" s="289"/>
      <c r="CK357" s="289"/>
      <c r="CL357" s="289"/>
      <c r="CM357" s="289"/>
      <c r="CN357" s="289"/>
      <c r="CO357" s="289"/>
      <c r="CP357" s="289"/>
      <c r="CQ357" s="289"/>
      <c r="CR357" s="289"/>
      <c r="CS357" s="289"/>
      <c r="CT357" s="289"/>
      <c r="CU357" s="289"/>
      <c r="CV357" s="289"/>
      <c r="CW357" s="289"/>
      <c r="CX357" s="289"/>
      <c r="CY357" s="289"/>
      <c r="CZ357" s="289"/>
      <c r="DA357" s="289"/>
      <c r="DB357" s="289"/>
      <c r="DC357" s="289"/>
      <c r="DD357" s="289"/>
      <c r="DE357" s="289"/>
      <c r="DF357" s="289"/>
      <c r="DG357" s="289"/>
      <c r="DH357" s="289"/>
      <c r="DI357" s="289"/>
      <c r="DJ357" s="289"/>
      <c r="DK357" s="289"/>
      <c r="DL357" s="289"/>
      <c r="DM357" s="289"/>
      <c r="DN357" s="289"/>
      <c r="DO357" s="289"/>
      <c r="DP357" s="289"/>
      <c r="DQ357" s="289"/>
      <c r="DR357" s="289"/>
      <c r="DS357" s="289"/>
      <c r="DT357" s="289"/>
      <c r="DU357" s="289"/>
      <c r="DV357" s="289"/>
      <c r="DW357" s="289"/>
      <c r="DX357" s="289"/>
      <c r="DY357" s="289"/>
      <c r="DZ357" s="289"/>
      <c r="EA357" s="289"/>
      <c r="EB357" s="289"/>
      <c r="EC357" s="289"/>
      <c r="ED357" s="289"/>
      <c r="EE357" s="289"/>
      <c r="EF357" s="289"/>
      <c r="EG357" s="289"/>
      <c r="EH357" s="289"/>
      <c r="EI357" s="289"/>
    </row>
    <row r="358" spans="1:139" x14ac:dyDescent="0.3">
      <c r="A358" s="289"/>
      <c r="B358" s="289"/>
      <c r="C358" s="468"/>
      <c r="D358" s="468"/>
      <c r="E358" s="468"/>
      <c r="F358" s="468"/>
      <c r="G358" s="468"/>
      <c r="H358" s="468"/>
      <c r="I358" s="468"/>
      <c r="J358" s="468"/>
      <c r="K358" s="468"/>
      <c r="L358" s="468"/>
      <c r="M358" s="468"/>
      <c r="N358" s="468"/>
      <c r="O358" s="468"/>
      <c r="P358" s="468"/>
      <c r="Q358" s="289"/>
      <c r="R358" s="289"/>
      <c r="S358" s="289"/>
      <c r="T358" s="289"/>
      <c r="U358" s="289"/>
      <c r="V358" s="289"/>
      <c r="W358" s="289"/>
      <c r="X358" s="289"/>
      <c r="Y358" s="289"/>
      <c r="Z358" s="289"/>
      <c r="AA358" s="289"/>
      <c r="AB358" s="289"/>
      <c r="AC358" s="289"/>
      <c r="AD358" s="289"/>
      <c r="AE358" s="289"/>
      <c r="AF358" s="289"/>
      <c r="AG358" s="289"/>
      <c r="AH358" s="289"/>
      <c r="AI358" s="289"/>
      <c r="AJ358" s="289"/>
      <c r="AK358" s="289"/>
      <c r="AL358" s="289"/>
      <c r="AM358" s="289"/>
      <c r="AN358" s="289"/>
      <c r="AO358" s="289"/>
      <c r="AP358" s="289"/>
      <c r="AQ358" s="289"/>
      <c r="AR358" s="289"/>
      <c r="AS358" s="289"/>
      <c r="AT358" s="289"/>
      <c r="AU358" s="289"/>
      <c r="AV358" s="289"/>
      <c r="AW358" s="289"/>
      <c r="AX358" s="289"/>
      <c r="AY358" s="289"/>
      <c r="AZ358" s="289"/>
      <c r="BA358" s="289"/>
      <c r="BB358" s="289"/>
      <c r="BC358" s="289"/>
      <c r="BD358" s="289"/>
      <c r="BE358" s="289"/>
      <c r="BF358" s="289"/>
      <c r="BG358" s="289"/>
      <c r="BH358" s="289"/>
      <c r="BI358" s="289"/>
      <c r="BJ358" s="289"/>
      <c r="BK358" s="289"/>
      <c r="BL358" s="289"/>
      <c r="BM358" s="289"/>
      <c r="BN358" s="289"/>
      <c r="BO358" s="289"/>
      <c r="BP358" s="289"/>
      <c r="BQ358" s="289"/>
      <c r="BR358" s="289"/>
      <c r="BS358" s="289"/>
      <c r="BT358" s="289"/>
      <c r="BU358" s="289"/>
      <c r="BV358" s="289"/>
      <c r="BW358" s="289"/>
      <c r="BX358" s="289"/>
      <c r="BY358" s="289"/>
      <c r="BZ358" s="289"/>
      <c r="CA358" s="289"/>
      <c r="CB358" s="289"/>
      <c r="CC358" s="289"/>
      <c r="CD358" s="289"/>
      <c r="CE358" s="289"/>
      <c r="CF358" s="289"/>
      <c r="CG358" s="289"/>
      <c r="CH358" s="289"/>
      <c r="CI358" s="289"/>
      <c r="CJ358" s="289"/>
      <c r="CK358" s="289"/>
      <c r="CL358" s="289"/>
      <c r="CM358" s="289"/>
      <c r="CN358" s="289"/>
      <c r="CO358" s="289"/>
      <c r="CP358" s="289"/>
      <c r="CQ358" s="289"/>
      <c r="CR358" s="289"/>
      <c r="CS358" s="289"/>
      <c r="CT358" s="289"/>
      <c r="CU358" s="289"/>
      <c r="CV358" s="289"/>
      <c r="CW358" s="289"/>
      <c r="CX358" s="289"/>
      <c r="CY358" s="289"/>
      <c r="CZ358" s="289"/>
      <c r="DA358" s="289"/>
      <c r="DB358" s="289"/>
      <c r="DC358" s="289"/>
      <c r="DD358" s="289"/>
      <c r="DE358" s="289"/>
      <c r="DF358" s="289"/>
      <c r="DG358" s="289"/>
      <c r="DH358" s="289"/>
      <c r="DI358" s="289"/>
      <c r="DJ358" s="289"/>
      <c r="DK358" s="289"/>
      <c r="DL358" s="289"/>
      <c r="DM358" s="289"/>
      <c r="DN358" s="289"/>
      <c r="DO358" s="289"/>
      <c r="DP358" s="289"/>
      <c r="DQ358" s="289"/>
      <c r="DR358" s="289"/>
      <c r="DS358" s="289"/>
      <c r="DT358" s="289"/>
      <c r="DU358" s="289"/>
      <c r="DV358" s="289"/>
      <c r="DW358" s="289"/>
      <c r="DX358" s="289"/>
      <c r="DY358" s="289"/>
      <c r="DZ358" s="289"/>
      <c r="EA358" s="289"/>
      <c r="EB358" s="289"/>
      <c r="EC358" s="289"/>
      <c r="ED358" s="289"/>
      <c r="EE358" s="289"/>
      <c r="EF358" s="289"/>
      <c r="EG358" s="289"/>
      <c r="EH358" s="289"/>
      <c r="EI358" s="289"/>
    </row>
    <row r="359" spans="1:139" x14ac:dyDescent="0.3">
      <c r="A359" s="289"/>
      <c r="B359" s="289"/>
      <c r="C359" s="468"/>
      <c r="D359" s="468"/>
      <c r="E359" s="468"/>
      <c r="F359" s="468"/>
      <c r="G359" s="468"/>
      <c r="H359" s="468"/>
      <c r="I359" s="468"/>
      <c r="J359" s="468"/>
      <c r="K359" s="468"/>
      <c r="L359" s="468"/>
      <c r="M359" s="468"/>
      <c r="N359" s="468"/>
      <c r="O359" s="468"/>
      <c r="P359" s="468"/>
      <c r="Q359" s="289"/>
      <c r="R359" s="289"/>
      <c r="S359" s="289"/>
      <c r="T359" s="289"/>
      <c r="U359" s="289"/>
      <c r="V359" s="289"/>
      <c r="W359" s="289"/>
      <c r="X359" s="289"/>
      <c r="Y359" s="289"/>
      <c r="Z359" s="289"/>
      <c r="AA359" s="289"/>
      <c r="AB359" s="289"/>
      <c r="AC359" s="289"/>
      <c r="AD359" s="289"/>
      <c r="AE359" s="289"/>
      <c r="AF359" s="289"/>
      <c r="AG359" s="289"/>
      <c r="AH359" s="289"/>
      <c r="AI359" s="289"/>
      <c r="AJ359" s="289"/>
      <c r="AK359" s="289"/>
      <c r="AL359" s="289"/>
      <c r="AM359" s="289"/>
      <c r="AN359" s="289"/>
      <c r="AO359" s="289"/>
      <c r="AP359" s="289"/>
      <c r="AQ359" s="289"/>
      <c r="AR359" s="289"/>
      <c r="AS359" s="289"/>
      <c r="AT359" s="289"/>
      <c r="AU359" s="289"/>
      <c r="AV359" s="289"/>
      <c r="AW359" s="289"/>
      <c r="AX359" s="289"/>
      <c r="AY359" s="289"/>
      <c r="AZ359" s="289"/>
      <c r="BA359" s="289"/>
      <c r="BB359" s="289"/>
      <c r="BC359" s="289"/>
      <c r="BD359" s="289"/>
      <c r="BE359" s="289"/>
      <c r="BF359" s="289"/>
      <c r="BG359" s="289"/>
      <c r="BH359" s="289"/>
      <c r="BI359" s="289"/>
      <c r="BJ359" s="289"/>
      <c r="BK359" s="289"/>
      <c r="BL359" s="289"/>
      <c r="BM359" s="289"/>
      <c r="BN359" s="289"/>
      <c r="BO359" s="289"/>
      <c r="BP359" s="289"/>
      <c r="BQ359" s="289"/>
      <c r="BR359" s="289"/>
      <c r="BS359" s="289"/>
      <c r="BT359" s="289"/>
      <c r="BU359" s="289"/>
      <c r="BV359" s="289"/>
      <c r="BW359" s="289"/>
      <c r="BX359" s="289"/>
      <c r="BY359" s="289"/>
      <c r="BZ359" s="289"/>
      <c r="CA359" s="289"/>
      <c r="CB359" s="289"/>
      <c r="CC359" s="289"/>
      <c r="CD359" s="289"/>
      <c r="CE359" s="289"/>
      <c r="CF359" s="289"/>
      <c r="CG359" s="289"/>
      <c r="CH359" s="289"/>
      <c r="CI359" s="289"/>
      <c r="CJ359" s="289"/>
      <c r="CK359" s="289"/>
      <c r="CL359" s="289"/>
      <c r="CM359" s="289"/>
      <c r="CN359" s="289"/>
      <c r="CO359" s="289"/>
      <c r="CP359" s="289"/>
      <c r="CQ359" s="289"/>
      <c r="CR359" s="289"/>
      <c r="CS359" s="289"/>
      <c r="CT359" s="289"/>
      <c r="CU359" s="289"/>
      <c r="CV359" s="289"/>
      <c r="CW359" s="289"/>
      <c r="CX359" s="289"/>
      <c r="CY359" s="289"/>
      <c r="CZ359" s="289"/>
      <c r="DA359" s="289"/>
      <c r="DB359" s="289"/>
      <c r="DC359" s="289"/>
      <c r="DD359" s="289"/>
      <c r="DE359" s="289"/>
      <c r="DF359" s="289"/>
      <c r="DG359" s="289"/>
      <c r="DH359" s="289"/>
      <c r="DI359" s="289"/>
      <c r="DJ359" s="289"/>
      <c r="DK359" s="289"/>
      <c r="DL359" s="289"/>
      <c r="DM359" s="289"/>
      <c r="DN359" s="289"/>
      <c r="DO359" s="289"/>
      <c r="DP359" s="289"/>
      <c r="DQ359" s="289"/>
      <c r="DR359" s="289"/>
      <c r="DS359" s="289"/>
      <c r="DT359" s="289"/>
      <c r="DU359" s="289"/>
      <c r="DV359" s="289"/>
      <c r="DW359" s="289"/>
      <c r="DX359" s="289"/>
      <c r="DY359" s="289"/>
      <c r="DZ359" s="289"/>
      <c r="EA359" s="289"/>
      <c r="EB359" s="289"/>
      <c r="EC359" s="289"/>
      <c r="ED359" s="289"/>
      <c r="EE359" s="289"/>
      <c r="EF359" s="289"/>
      <c r="EG359" s="289"/>
      <c r="EH359" s="289"/>
      <c r="EI359" s="289"/>
    </row>
    <row r="360" spans="1:139" x14ac:dyDescent="0.3">
      <c r="A360" s="289"/>
      <c r="B360" s="289"/>
      <c r="C360" s="468"/>
      <c r="D360" s="468"/>
      <c r="E360" s="468"/>
      <c r="F360" s="468"/>
      <c r="G360" s="468"/>
      <c r="H360" s="468"/>
      <c r="I360" s="468"/>
      <c r="J360" s="468"/>
      <c r="K360" s="468"/>
      <c r="L360" s="468"/>
      <c r="M360" s="468"/>
      <c r="N360" s="468"/>
      <c r="O360" s="468"/>
      <c r="P360" s="468"/>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89"/>
      <c r="AL360" s="289"/>
      <c r="AM360" s="289"/>
      <c r="AN360" s="289"/>
      <c r="AO360" s="289"/>
      <c r="AP360" s="289"/>
      <c r="AQ360" s="289"/>
      <c r="AR360" s="289"/>
      <c r="AS360" s="289"/>
      <c r="AT360" s="289"/>
      <c r="AU360" s="289"/>
      <c r="AV360" s="289"/>
      <c r="AW360" s="289"/>
      <c r="AX360" s="289"/>
      <c r="AY360" s="289"/>
      <c r="AZ360" s="289"/>
      <c r="BA360" s="289"/>
      <c r="BB360" s="289"/>
      <c r="BC360" s="289"/>
      <c r="BD360" s="289"/>
      <c r="BE360" s="289"/>
      <c r="BF360" s="289"/>
      <c r="BG360" s="289"/>
      <c r="BH360" s="289"/>
      <c r="BI360" s="289"/>
      <c r="BJ360" s="289"/>
      <c r="BK360" s="289"/>
      <c r="BL360" s="289"/>
      <c r="BM360" s="289"/>
      <c r="BN360" s="289"/>
      <c r="BO360" s="289"/>
      <c r="BP360" s="289"/>
      <c r="BQ360" s="289"/>
      <c r="BR360" s="289"/>
      <c r="BS360" s="289"/>
      <c r="BT360" s="289"/>
      <c r="BU360" s="289"/>
      <c r="BV360" s="289"/>
      <c r="BW360" s="289"/>
      <c r="BX360" s="289"/>
      <c r="BY360" s="289"/>
      <c r="BZ360" s="289"/>
      <c r="CA360" s="289"/>
      <c r="CB360" s="289"/>
      <c r="CC360" s="289"/>
      <c r="CD360" s="289"/>
      <c r="CE360" s="289"/>
      <c r="CF360" s="289"/>
      <c r="CG360" s="289"/>
      <c r="CH360" s="289"/>
      <c r="CI360" s="289"/>
      <c r="CJ360" s="289"/>
      <c r="CK360" s="289"/>
      <c r="CL360" s="289"/>
      <c r="CM360" s="289"/>
      <c r="CN360" s="289"/>
      <c r="CO360" s="289"/>
      <c r="CP360" s="289"/>
      <c r="CQ360" s="289"/>
      <c r="CR360" s="289"/>
      <c r="CS360" s="289"/>
      <c r="CT360" s="289"/>
      <c r="CU360" s="289"/>
      <c r="CV360" s="289"/>
      <c r="CW360" s="289"/>
      <c r="CX360" s="289"/>
      <c r="CY360" s="289"/>
      <c r="CZ360" s="289"/>
      <c r="DA360" s="289"/>
      <c r="DB360" s="289"/>
      <c r="DC360" s="289"/>
      <c r="DD360" s="289"/>
      <c r="DE360" s="289"/>
      <c r="DF360" s="289"/>
      <c r="DG360" s="289"/>
      <c r="DH360" s="289"/>
      <c r="DI360" s="289"/>
      <c r="DJ360" s="289"/>
      <c r="DK360" s="289"/>
      <c r="DL360" s="289"/>
      <c r="DM360" s="289"/>
      <c r="DN360" s="289"/>
      <c r="DO360" s="289"/>
      <c r="DP360" s="289"/>
      <c r="DQ360" s="289"/>
      <c r="DR360" s="289"/>
      <c r="DS360" s="289"/>
      <c r="DT360" s="289"/>
      <c r="DU360" s="289"/>
      <c r="DV360" s="289"/>
      <c r="DW360" s="289"/>
      <c r="DX360" s="289"/>
      <c r="DY360" s="289"/>
      <c r="DZ360" s="289"/>
      <c r="EA360" s="289"/>
      <c r="EB360" s="289"/>
      <c r="EC360" s="289"/>
      <c r="ED360" s="289"/>
      <c r="EE360" s="289"/>
      <c r="EF360" s="289"/>
      <c r="EG360" s="289"/>
      <c r="EH360" s="289"/>
      <c r="EI360" s="289"/>
    </row>
    <row r="361" spans="1:139" x14ac:dyDescent="0.3">
      <c r="A361" s="289"/>
      <c r="B361" s="289"/>
      <c r="C361" s="468"/>
      <c r="D361" s="468"/>
      <c r="E361" s="468"/>
      <c r="F361" s="468"/>
      <c r="G361" s="468"/>
      <c r="H361" s="468"/>
      <c r="I361" s="468"/>
      <c r="J361" s="468"/>
      <c r="K361" s="468"/>
      <c r="L361" s="468"/>
      <c r="M361" s="468"/>
      <c r="N361" s="468"/>
      <c r="O361" s="468"/>
      <c r="P361" s="468"/>
      <c r="Q361" s="289"/>
      <c r="R361" s="289"/>
      <c r="S361" s="289"/>
      <c r="T361" s="289"/>
      <c r="U361" s="289"/>
      <c r="V361" s="289"/>
      <c r="W361" s="289"/>
      <c r="X361" s="289"/>
      <c r="Y361" s="289"/>
      <c r="Z361" s="289"/>
      <c r="AA361" s="289"/>
      <c r="AB361" s="289"/>
      <c r="AC361" s="289"/>
      <c r="AD361" s="289"/>
      <c r="AE361" s="289"/>
      <c r="AF361" s="289"/>
      <c r="AG361" s="289"/>
      <c r="AH361" s="289"/>
      <c r="AI361" s="289"/>
      <c r="AJ361" s="289"/>
      <c r="AK361" s="289"/>
      <c r="AL361" s="289"/>
      <c r="AM361" s="289"/>
      <c r="AN361" s="289"/>
      <c r="AO361" s="289"/>
      <c r="AP361" s="289"/>
      <c r="AQ361" s="289"/>
      <c r="AR361" s="289"/>
      <c r="AS361" s="289"/>
      <c r="AT361" s="289"/>
      <c r="AU361" s="289"/>
      <c r="AV361" s="289"/>
      <c r="AW361" s="289"/>
      <c r="AX361" s="289"/>
      <c r="AY361" s="289"/>
      <c r="AZ361" s="289"/>
      <c r="BA361" s="289"/>
      <c r="BB361" s="289"/>
      <c r="BC361" s="289"/>
      <c r="BD361" s="289"/>
      <c r="BE361" s="289"/>
      <c r="BF361" s="289"/>
      <c r="BG361" s="289"/>
      <c r="BH361" s="289"/>
      <c r="BI361" s="289"/>
      <c r="BJ361" s="289"/>
      <c r="BK361" s="289"/>
      <c r="BL361" s="289"/>
      <c r="BM361" s="289"/>
      <c r="BN361" s="289"/>
      <c r="BO361" s="289"/>
      <c r="BP361" s="289"/>
      <c r="BQ361" s="289"/>
      <c r="BR361" s="289"/>
      <c r="BS361" s="289"/>
      <c r="BT361" s="289"/>
      <c r="BU361" s="289"/>
      <c r="BV361" s="289"/>
      <c r="BW361" s="289"/>
      <c r="BX361" s="289"/>
      <c r="BY361" s="289"/>
      <c r="BZ361" s="289"/>
      <c r="CA361" s="289"/>
      <c r="CB361" s="289"/>
      <c r="CC361" s="289"/>
      <c r="CD361" s="289"/>
      <c r="CE361" s="289"/>
      <c r="CF361" s="289"/>
      <c r="CG361" s="289"/>
      <c r="CH361" s="289"/>
      <c r="CI361" s="289"/>
      <c r="CJ361" s="289"/>
      <c r="CK361" s="289"/>
      <c r="CL361" s="289"/>
      <c r="CM361" s="289"/>
      <c r="CN361" s="289"/>
      <c r="CO361" s="289"/>
      <c r="CP361" s="289"/>
      <c r="CQ361" s="289"/>
      <c r="CR361" s="289"/>
      <c r="CS361" s="289"/>
      <c r="CT361" s="289"/>
      <c r="CU361" s="289"/>
      <c r="CV361" s="289"/>
      <c r="CW361" s="289"/>
      <c r="CX361" s="289"/>
      <c r="CY361" s="289"/>
      <c r="CZ361" s="289"/>
      <c r="DA361" s="289"/>
      <c r="DB361" s="289"/>
      <c r="DC361" s="289"/>
      <c r="DD361" s="289"/>
      <c r="DE361" s="289"/>
      <c r="DF361" s="289"/>
      <c r="DG361" s="289"/>
      <c r="DH361" s="289"/>
      <c r="DI361" s="289"/>
      <c r="DJ361" s="289"/>
      <c r="DK361" s="289"/>
      <c r="DL361" s="289"/>
      <c r="DM361" s="289"/>
      <c r="DN361" s="289"/>
      <c r="DO361" s="289"/>
      <c r="DP361" s="289"/>
      <c r="DQ361" s="289"/>
      <c r="DR361" s="289"/>
      <c r="DS361" s="289"/>
      <c r="DT361" s="289"/>
      <c r="DU361" s="289"/>
      <c r="DV361" s="289"/>
      <c r="DW361" s="289"/>
      <c r="DX361" s="289"/>
      <c r="DY361" s="289"/>
      <c r="DZ361" s="289"/>
      <c r="EA361" s="289"/>
      <c r="EB361" s="289"/>
      <c r="EC361" s="289"/>
      <c r="ED361" s="289"/>
      <c r="EE361" s="289"/>
      <c r="EF361" s="289"/>
      <c r="EG361" s="289"/>
      <c r="EH361" s="289"/>
      <c r="EI361" s="289"/>
    </row>
    <row r="362" spans="1:139" x14ac:dyDescent="0.3">
      <c r="A362" s="289"/>
      <c r="B362" s="289"/>
      <c r="C362" s="468"/>
      <c r="D362" s="468"/>
      <c r="E362" s="468"/>
      <c r="F362" s="468"/>
      <c r="G362" s="468"/>
      <c r="H362" s="468"/>
      <c r="I362" s="468"/>
      <c r="J362" s="468"/>
      <c r="K362" s="468"/>
      <c r="L362" s="468"/>
      <c r="M362" s="468"/>
      <c r="N362" s="468"/>
      <c r="O362" s="468"/>
      <c r="P362" s="468"/>
      <c r="Q362" s="289"/>
      <c r="R362" s="289"/>
      <c r="S362" s="289"/>
      <c r="T362" s="289"/>
      <c r="U362" s="289"/>
      <c r="V362" s="289"/>
      <c r="W362" s="289"/>
      <c r="X362" s="289"/>
      <c r="Y362" s="289"/>
      <c r="Z362" s="289"/>
      <c r="AA362" s="289"/>
      <c r="AB362" s="289"/>
      <c r="AC362" s="289"/>
      <c r="AD362" s="289"/>
      <c r="AE362" s="289"/>
      <c r="AF362" s="289"/>
      <c r="AG362" s="289"/>
      <c r="AH362" s="289"/>
      <c r="AI362" s="289"/>
      <c r="AJ362" s="289"/>
      <c r="AK362" s="289"/>
      <c r="AL362" s="289"/>
      <c r="AM362" s="289"/>
      <c r="AN362" s="289"/>
      <c r="AO362" s="289"/>
      <c r="AP362" s="289"/>
      <c r="AQ362" s="289"/>
      <c r="AR362" s="289"/>
      <c r="AS362" s="289"/>
      <c r="AT362" s="289"/>
      <c r="AU362" s="289"/>
      <c r="AV362" s="289"/>
      <c r="AW362" s="289"/>
      <c r="AX362" s="289"/>
      <c r="AY362" s="289"/>
      <c r="AZ362" s="289"/>
      <c r="BA362" s="289"/>
      <c r="BB362" s="289"/>
      <c r="BC362" s="289"/>
      <c r="BD362" s="289"/>
      <c r="BE362" s="289"/>
      <c r="BF362" s="289"/>
      <c r="BG362" s="289"/>
      <c r="BH362" s="289"/>
      <c r="BI362" s="289"/>
      <c r="BJ362" s="289"/>
      <c r="BK362" s="289"/>
      <c r="BL362" s="289"/>
      <c r="BM362" s="289"/>
      <c r="BN362" s="289"/>
      <c r="BO362" s="289"/>
      <c r="BP362" s="289"/>
      <c r="BQ362" s="289"/>
      <c r="BR362" s="289"/>
      <c r="BS362" s="289"/>
      <c r="BT362" s="289"/>
      <c r="BU362" s="289"/>
      <c r="BV362" s="289"/>
      <c r="BW362" s="289"/>
      <c r="BX362" s="289"/>
      <c r="BY362" s="289"/>
      <c r="BZ362" s="289"/>
      <c r="CA362" s="289"/>
      <c r="CB362" s="289"/>
      <c r="CC362" s="289"/>
      <c r="CD362" s="289"/>
      <c r="CE362" s="289"/>
      <c r="CF362" s="289"/>
      <c r="CG362" s="289"/>
      <c r="CH362" s="289"/>
      <c r="CI362" s="289"/>
      <c r="CJ362" s="289"/>
      <c r="CK362" s="289"/>
      <c r="CL362" s="289"/>
      <c r="CM362" s="289"/>
      <c r="CN362" s="289"/>
      <c r="CO362" s="289"/>
      <c r="CP362" s="289"/>
      <c r="CQ362" s="289"/>
      <c r="CR362" s="289"/>
      <c r="CS362" s="289"/>
      <c r="CT362" s="289"/>
      <c r="CU362" s="289"/>
      <c r="CV362" s="289"/>
      <c r="CW362" s="289"/>
      <c r="CX362" s="289"/>
      <c r="CY362" s="289"/>
      <c r="CZ362" s="289"/>
      <c r="DA362" s="289"/>
      <c r="DB362" s="289"/>
      <c r="DC362" s="289"/>
      <c r="DD362" s="289"/>
      <c r="DE362" s="289"/>
      <c r="DF362" s="289"/>
      <c r="DG362" s="289"/>
      <c r="DH362" s="289"/>
      <c r="DI362" s="289"/>
      <c r="DJ362" s="289"/>
      <c r="DK362" s="289"/>
      <c r="DL362" s="289"/>
      <c r="DM362" s="289"/>
      <c r="DN362" s="289"/>
      <c r="DO362" s="289"/>
      <c r="DP362" s="289"/>
      <c r="DQ362" s="289"/>
      <c r="DR362" s="289"/>
      <c r="DS362" s="289"/>
      <c r="DT362" s="289"/>
      <c r="DU362" s="289"/>
      <c r="DV362" s="289"/>
      <c r="DW362" s="289"/>
      <c r="DX362" s="289"/>
      <c r="DY362" s="289"/>
      <c r="DZ362" s="289"/>
      <c r="EA362" s="289"/>
      <c r="EB362" s="289"/>
      <c r="EC362" s="289"/>
      <c r="ED362" s="289"/>
      <c r="EE362" s="289"/>
      <c r="EF362" s="289"/>
      <c r="EG362" s="289"/>
      <c r="EH362" s="289"/>
      <c r="EI362" s="289"/>
    </row>
    <row r="363" spans="1:139" x14ac:dyDescent="0.3">
      <c r="A363" s="289"/>
      <c r="B363" s="289"/>
      <c r="C363" s="468"/>
      <c r="D363" s="468"/>
      <c r="E363" s="468"/>
      <c r="F363" s="468"/>
      <c r="G363" s="468"/>
      <c r="H363" s="468"/>
      <c r="I363" s="468"/>
      <c r="J363" s="468"/>
      <c r="K363" s="468"/>
      <c r="L363" s="468"/>
      <c r="M363" s="468"/>
      <c r="N363" s="468"/>
      <c r="O363" s="468"/>
      <c r="P363" s="468"/>
      <c r="Q363" s="289"/>
      <c r="R363" s="289"/>
      <c r="S363" s="289"/>
      <c r="T363" s="289"/>
      <c r="U363" s="289"/>
      <c r="V363" s="289"/>
      <c r="W363" s="289"/>
      <c r="X363" s="289"/>
      <c r="Y363" s="289"/>
      <c r="Z363" s="289"/>
      <c r="AA363" s="289"/>
      <c r="AB363" s="289"/>
      <c r="AC363" s="289"/>
      <c r="AD363" s="289"/>
      <c r="AE363" s="289"/>
      <c r="AF363" s="289"/>
      <c r="AG363" s="289"/>
      <c r="AH363" s="289"/>
      <c r="AI363" s="289"/>
      <c r="AJ363" s="289"/>
      <c r="AK363" s="289"/>
      <c r="AL363" s="289"/>
      <c r="AM363" s="289"/>
      <c r="AN363" s="289"/>
      <c r="AO363" s="289"/>
      <c r="AP363" s="289"/>
      <c r="AQ363" s="289"/>
      <c r="AR363" s="289"/>
      <c r="AS363" s="289"/>
      <c r="AT363" s="289"/>
      <c r="AU363" s="289"/>
      <c r="AV363" s="289"/>
      <c r="AW363" s="289"/>
      <c r="AX363" s="289"/>
      <c r="AY363" s="289"/>
      <c r="AZ363" s="289"/>
      <c r="BA363" s="289"/>
      <c r="BB363" s="289"/>
      <c r="BC363" s="289"/>
      <c r="BD363" s="289"/>
      <c r="BE363" s="289"/>
      <c r="BF363" s="289"/>
      <c r="BG363" s="289"/>
      <c r="BH363" s="289"/>
      <c r="BI363" s="289"/>
      <c r="BJ363" s="289"/>
      <c r="BK363" s="289"/>
      <c r="BL363" s="289"/>
      <c r="BM363" s="289"/>
      <c r="BN363" s="289"/>
      <c r="BO363" s="289"/>
      <c r="BP363" s="289"/>
      <c r="BQ363" s="289"/>
      <c r="BR363" s="289"/>
      <c r="BS363" s="289"/>
      <c r="BT363" s="289"/>
      <c r="BU363" s="289"/>
      <c r="BV363" s="289"/>
      <c r="BW363" s="289"/>
      <c r="BX363" s="289"/>
      <c r="BY363" s="289"/>
      <c r="BZ363" s="289"/>
      <c r="CA363" s="289"/>
      <c r="CB363" s="289"/>
      <c r="CC363" s="289"/>
      <c r="CD363" s="289"/>
      <c r="CE363" s="289"/>
      <c r="CF363" s="289"/>
      <c r="CG363" s="289"/>
      <c r="CH363" s="289"/>
      <c r="CI363" s="289"/>
      <c r="CJ363" s="289"/>
      <c r="CK363" s="289"/>
      <c r="CL363" s="289"/>
      <c r="CM363" s="289"/>
      <c r="CN363" s="289"/>
      <c r="CO363" s="289"/>
      <c r="CP363" s="289"/>
      <c r="CQ363" s="289"/>
      <c r="CR363" s="289"/>
      <c r="CS363" s="289"/>
      <c r="CT363" s="289"/>
      <c r="CU363" s="289"/>
      <c r="CV363" s="289"/>
      <c r="CW363" s="289"/>
      <c r="CX363" s="289"/>
      <c r="CY363" s="289"/>
      <c r="CZ363" s="289"/>
      <c r="DA363" s="289"/>
      <c r="DB363" s="289"/>
      <c r="DC363" s="289"/>
      <c r="DD363" s="289"/>
      <c r="DE363" s="289"/>
      <c r="DF363" s="289"/>
      <c r="DG363" s="289"/>
      <c r="DH363" s="289"/>
      <c r="DI363" s="289"/>
      <c r="DJ363" s="289"/>
      <c r="DK363" s="289"/>
      <c r="DL363" s="289"/>
      <c r="DM363" s="289"/>
      <c r="DN363" s="289"/>
      <c r="DO363" s="289"/>
      <c r="DP363" s="289"/>
      <c r="DQ363" s="289"/>
      <c r="DR363" s="289"/>
      <c r="DS363" s="289"/>
      <c r="DT363" s="289"/>
      <c r="DU363" s="289"/>
      <c r="DV363" s="289"/>
      <c r="DW363" s="289"/>
      <c r="DX363" s="289"/>
      <c r="DY363" s="289"/>
      <c r="DZ363" s="289"/>
      <c r="EA363" s="289"/>
      <c r="EB363" s="289"/>
      <c r="EC363" s="289"/>
      <c r="ED363" s="289"/>
      <c r="EE363" s="289"/>
      <c r="EF363" s="289"/>
      <c r="EG363" s="289"/>
      <c r="EH363" s="289"/>
      <c r="EI363" s="289"/>
    </row>
    <row r="364" spans="1:139" x14ac:dyDescent="0.3">
      <c r="A364" s="289"/>
      <c r="B364" s="289"/>
      <c r="C364" s="468"/>
      <c r="D364" s="468"/>
      <c r="E364" s="468"/>
      <c r="F364" s="468"/>
      <c r="G364" s="468"/>
      <c r="H364" s="468"/>
      <c r="I364" s="468"/>
      <c r="J364" s="468"/>
      <c r="K364" s="468"/>
      <c r="L364" s="468"/>
      <c r="M364" s="468"/>
      <c r="N364" s="468"/>
      <c r="O364" s="468"/>
      <c r="P364" s="468"/>
      <c r="Q364" s="289"/>
      <c r="R364" s="289"/>
      <c r="S364" s="289"/>
      <c r="T364" s="289"/>
      <c r="U364" s="289"/>
      <c r="V364" s="289"/>
      <c r="W364" s="289"/>
      <c r="X364" s="289"/>
      <c r="Y364" s="289"/>
      <c r="Z364" s="289"/>
      <c r="AA364" s="289"/>
      <c r="AB364" s="289"/>
      <c r="AC364" s="289"/>
      <c r="AD364" s="289"/>
      <c r="AE364" s="289"/>
      <c r="AF364" s="289"/>
      <c r="AG364" s="289"/>
      <c r="AH364" s="289"/>
      <c r="AI364" s="289"/>
      <c r="AJ364" s="289"/>
      <c r="AK364" s="289"/>
      <c r="AL364" s="289"/>
      <c r="AM364" s="289"/>
      <c r="AN364" s="289"/>
      <c r="AO364" s="289"/>
      <c r="AP364" s="289"/>
      <c r="AQ364" s="289"/>
      <c r="AR364" s="289"/>
      <c r="AS364" s="289"/>
      <c r="AT364" s="289"/>
      <c r="AU364" s="289"/>
      <c r="AV364" s="289"/>
      <c r="AW364" s="289"/>
      <c r="AX364" s="289"/>
      <c r="AY364" s="289"/>
      <c r="AZ364" s="289"/>
      <c r="BA364" s="289"/>
      <c r="BB364" s="289"/>
      <c r="BC364" s="289"/>
      <c r="BD364" s="289"/>
      <c r="BE364" s="289"/>
      <c r="BF364" s="289"/>
      <c r="BG364" s="289"/>
      <c r="BH364" s="289"/>
      <c r="BI364" s="289"/>
      <c r="BJ364" s="289"/>
      <c r="BK364" s="289"/>
      <c r="BL364" s="289"/>
      <c r="BM364" s="289"/>
      <c r="BN364" s="289"/>
      <c r="BO364" s="289"/>
      <c r="BP364" s="289"/>
      <c r="BQ364" s="289"/>
      <c r="BR364" s="289"/>
      <c r="BS364" s="289"/>
      <c r="BT364" s="289"/>
      <c r="BU364" s="289"/>
      <c r="BV364" s="289"/>
      <c r="BW364" s="289"/>
      <c r="BX364" s="289"/>
      <c r="BY364" s="289"/>
      <c r="BZ364" s="289"/>
      <c r="CA364" s="289"/>
      <c r="CB364" s="289"/>
      <c r="CC364" s="289"/>
      <c r="CD364" s="289"/>
      <c r="CE364" s="289"/>
      <c r="CF364" s="289"/>
      <c r="CG364" s="289"/>
      <c r="CH364" s="289"/>
      <c r="CI364" s="289"/>
      <c r="CJ364" s="289"/>
      <c r="CK364" s="289"/>
      <c r="CL364" s="289"/>
      <c r="CM364" s="289"/>
      <c r="CN364" s="289"/>
      <c r="CO364" s="289"/>
      <c r="CP364" s="289"/>
      <c r="CQ364" s="289"/>
      <c r="CR364" s="289"/>
      <c r="CS364" s="289"/>
      <c r="CT364" s="289"/>
      <c r="CU364" s="289"/>
      <c r="CV364" s="289"/>
      <c r="CW364" s="289"/>
      <c r="CX364" s="289"/>
      <c r="CY364" s="289"/>
      <c r="CZ364" s="289"/>
      <c r="DA364" s="289"/>
      <c r="DB364" s="289"/>
      <c r="DC364" s="289"/>
      <c r="DD364" s="289"/>
      <c r="DE364" s="289"/>
      <c r="DF364" s="289"/>
      <c r="DG364" s="289"/>
      <c r="DH364" s="289"/>
      <c r="DI364" s="289"/>
      <c r="DJ364" s="289"/>
      <c r="DK364" s="289"/>
      <c r="DL364" s="289"/>
      <c r="DM364" s="289"/>
      <c r="DN364" s="289"/>
      <c r="DO364" s="289"/>
      <c r="DP364" s="289"/>
      <c r="DQ364" s="289"/>
      <c r="DR364" s="289"/>
      <c r="DS364" s="289"/>
      <c r="DT364" s="289"/>
      <c r="DU364" s="289"/>
      <c r="DV364" s="289"/>
      <c r="DW364" s="289"/>
      <c r="DX364" s="289"/>
      <c r="DY364" s="289"/>
      <c r="DZ364" s="289"/>
      <c r="EA364" s="289"/>
      <c r="EB364" s="289"/>
      <c r="EC364" s="289"/>
      <c r="ED364" s="289"/>
      <c r="EE364" s="289"/>
      <c r="EF364" s="289"/>
      <c r="EG364" s="289"/>
      <c r="EH364" s="289"/>
      <c r="EI364" s="289"/>
    </row>
    <row r="365" spans="1:139" x14ac:dyDescent="0.3">
      <c r="A365" s="289"/>
      <c r="B365" s="289"/>
      <c r="C365" s="468"/>
      <c r="D365" s="468"/>
      <c r="E365" s="468"/>
      <c r="F365" s="468"/>
      <c r="G365" s="468"/>
      <c r="H365" s="468"/>
      <c r="I365" s="468"/>
      <c r="J365" s="468"/>
      <c r="K365" s="468"/>
      <c r="L365" s="468"/>
      <c r="M365" s="468"/>
      <c r="N365" s="468"/>
      <c r="O365" s="468"/>
      <c r="P365" s="468"/>
      <c r="Q365" s="289"/>
      <c r="R365" s="289"/>
      <c r="S365" s="289"/>
      <c r="T365" s="289"/>
      <c r="U365" s="289"/>
      <c r="V365" s="289"/>
      <c r="W365" s="289"/>
      <c r="X365" s="289"/>
      <c r="Y365" s="289"/>
      <c r="Z365" s="289"/>
      <c r="AA365" s="289"/>
      <c r="AB365" s="289"/>
      <c r="AC365" s="289"/>
      <c r="AD365" s="289"/>
      <c r="AE365" s="289"/>
      <c r="AF365" s="289"/>
      <c r="AG365" s="289"/>
      <c r="AH365" s="289"/>
      <c r="AI365" s="289"/>
      <c r="AJ365" s="289"/>
      <c r="AK365" s="289"/>
      <c r="AL365" s="289"/>
      <c r="AM365" s="289"/>
      <c r="AN365" s="289"/>
      <c r="AO365" s="289"/>
      <c r="AP365" s="289"/>
      <c r="AQ365" s="289"/>
      <c r="AR365" s="289"/>
      <c r="AS365" s="289"/>
      <c r="AT365" s="289"/>
      <c r="AU365" s="289"/>
      <c r="AV365" s="289"/>
      <c r="AW365" s="289"/>
      <c r="AX365" s="289"/>
      <c r="AY365" s="289"/>
      <c r="AZ365" s="289"/>
      <c r="BA365" s="289"/>
      <c r="BB365" s="289"/>
      <c r="BC365" s="289"/>
      <c r="BD365" s="289"/>
      <c r="BE365" s="289"/>
      <c r="BF365" s="289"/>
      <c r="BG365" s="289"/>
      <c r="BH365" s="289"/>
      <c r="BI365" s="289"/>
      <c r="BJ365" s="289"/>
      <c r="BK365" s="289"/>
      <c r="BL365" s="289"/>
      <c r="BM365" s="289"/>
      <c r="BN365" s="289"/>
      <c r="BO365" s="289"/>
      <c r="BP365" s="289"/>
      <c r="BQ365" s="289"/>
      <c r="BR365" s="289"/>
      <c r="BS365" s="289"/>
      <c r="BT365" s="289"/>
      <c r="BU365" s="289"/>
      <c r="BV365" s="289"/>
      <c r="BW365" s="289"/>
      <c r="BX365" s="289"/>
      <c r="BY365" s="289"/>
      <c r="BZ365" s="289"/>
      <c r="CA365" s="289"/>
      <c r="CB365" s="289"/>
      <c r="CC365" s="289"/>
      <c r="CD365" s="289"/>
      <c r="CE365" s="289"/>
      <c r="CF365" s="289"/>
      <c r="CG365" s="289"/>
      <c r="CH365" s="289"/>
      <c r="CI365" s="289"/>
      <c r="CJ365" s="289"/>
      <c r="CK365" s="289"/>
      <c r="CL365" s="289"/>
      <c r="CM365" s="289"/>
      <c r="CN365" s="289"/>
      <c r="CO365" s="289"/>
      <c r="CP365" s="289"/>
      <c r="CQ365" s="289"/>
      <c r="CR365" s="289"/>
      <c r="CS365" s="289"/>
      <c r="CT365" s="289"/>
      <c r="CU365" s="289"/>
      <c r="CV365" s="289"/>
      <c r="CW365" s="289"/>
      <c r="CX365" s="289"/>
      <c r="CY365" s="289"/>
      <c r="CZ365" s="289"/>
      <c r="DA365" s="289"/>
      <c r="DB365" s="289"/>
      <c r="DC365" s="289"/>
      <c r="DD365" s="289"/>
      <c r="DE365" s="289"/>
      <c r="DF365" s="289"/>
      <c r="DG365" s="289"/>
      <c r="DH365" s="289"/>
      <c r="DI365" s="289"/>
      <c r="DJ365" s="289"/>
      <c r="DK365" s="289"/>
      <c r="DL365" s="289"/>
      <c r="DM365" s="289"/>
      <c r="DN365" s="289"/>
      <c r="DO365" s="289"/>
      <c r="DP365" s="289"/>
      <c r="DQ365" s="289"/>
      <c r="DR365" s="289"/>
      <c r="DS365" s="289"/>
      <c r="DT365" s="289"/>
      <c r="DU365" s="289"/>
      <c r="DV365" s="289"/>
      <c r="DW365" s="289"/>
      <c r="DX365" s="289"/>
      <c r="DY365" s="289"/>
      <c r="DZ365" s="289"/>
      <c r="EA365" s="289"/>
      <c r="EB365" s="289"/>
      <c r="EC365" s="289"/>
      <c r="ED365" s="289"/>
      <c r="EE365" s="289"/>
      <c r="EF365" s="289"/>
      <c r="EG365" s="289"/>
      <c r="EH365" s="289"/>
      <c r="EI365" s="289"/>
    </row>
    <row r="366" spans="1:139" x14ac:dyDescent="0.3">
      <c r="A366" s="289"/>
      <c r="B366" s="289"/>
      <c r="C366" s="468"/>
      <c r="D366" s="468"/>
      <c r="E366" s="468"/>
      <c r="F366" s="468"/>
      <c r="G366" s="468"/>
      <c r="H366" s="468"/>
      <c r="I366" s="468"/>
      <c r="J366" s="468"/>
      <c r="K366" s="468"/>
      <c r="L366" s="468"/>
      <c r="M366" s="468"/>
      <c r="N366" s="468"/>
      <c r="O366" s="468"/>
      <c r="P366" s="468"/>
      <c r="Q366" s="289"/>
      <c r="R366" s="289"/>
      <c r="S366" s="289"/>
      <c r="T366" s="289"/>
      <c r="U366" s="289"/>
      <c r="V366" s="289"/>
      <c r="W366" s="289"/>
      <c r="X366" s="289"/>
      <c r="Y366" s="289"/>
      <c r="Z366" s="289"/>
      <c r="AA366" s="289"/>
      <c r="AB366" s="289"/>
      <c r="AC366" s="289"/>
      <c r="AD366" s="289"/>
      <c r="AE366" s="289"/>
      <c r="AF366" s="289"/>
      <c r="AG366" s="289"/>
      <c r="AH366" s="289"/>
      <c r="AI366" s="289"/>
      <c r="AJ366" s="289"/>
      <c r="AK366" s="289"/>
      <c r="AL366" s="289"/>
      <c r="AM366" s="289"/>
      <c r="AN366" s="289"/>
      <c r="AO366" s="289"/>
      <c r="AP366" s="289"/>
      <c r="AQ366" s="289"/>
      <c r="AR366" s="289"/>
      <c r="AS366" s="289"/>
      <c r="AT366" s="289"/>
      <c r="AU366" s="289"/>
      <c r="AV366" s="289"/>
      <c r="AW366" s="289"/>
      <c r="AX366" s="289"/>
      <c r="AY366" s="289"/>
      <c r="AZ366" s="289"/>
      <c r="BA366" s="289"/>
      <c r="BB366" s="289"/>
      <c r="BC366" s="289"/>
      <c r="BD366" s="289"/>
      <c r="BE366" s="289"/>
      <c r="BF366" s="289"/>
      <c r="BG366" s="289"/>
      <c r="BH366" s="289"/>
      <c r="BI366" s="289"/>
      <c r="BJ366" s="289"/>
      <c r="BK366" s="289"/>
      <c r="BL366" s="289"/>
      <c r="BM366" s="289"/>
      <c r="BN366" s="289"/>
      <c r="BO366" s="289"/>
      <c r="BP366" s="289"/>
      <c r="BQ366" s="289"/>
      <c r="BR366" s="289"/>
      <c r="BS366" s="289"/>
      <c r="BT366" s="289"/>
      <c r="BU366" s="289"/>
      <c r="BV366" s="289"/>
      <c r="BW366" s="289"/>
      <c r="BX366" s="289"/>
      <c r="BY366" s="289"/>
      <c r="BZ366" s="289"/>
      <c r="CA366" s="289"/>
      <c r="CB366" s="289"/>
      <c r="CC366" s="289"/>
      <c r="CD366" s="289"/>
      <c r="CE366" s="289"/>
      <c r="CF366" s="289"/>
      <c r="CG366" s="289"/>
      <c r="CH366" s="289"/>
      <c r="CI366" s="289"/>
      <c r="CJ366" s="289"/>
      <c r="CK366" s="289"/>
      <c r="CL366" s="289"/>
      <c r="CM366" s="289"/>
      <c r="CN366" s="289"/>
      <c r="CO366" s="289"/>
      <c r="CP366" s="289"/>
      <c r="CQ366" s="289"/>
      <c r="CR366" s="289"/>
      <c r="CS366" s="289"/>
      <c r="CT366" s="289"/>
      <c r="CU366" s="289"/>
      <c r="CV366" s="289"/>
      <c r="CW366" s="289"/>
      <c r="CX366" s="289"/>
      <c r="CY366" s="289"/>
      <c r="CZ366" s="289"/>
      <c r="DA366" s="289"/>
      <c r="DB366" s="289"/>
      <c r="DC366" s="289"/>
      <c r="DD366" s="289"/>
      <c r="DE366" s="289"/>
      <c r="DF366" s="289"/>
      <c r="DG366" s="289"/>
      <c r="DH366" s="289"/>
      <c r="DI366" s="289"/>
      <c r="DJ366" s="289"/>
      <c r="DK366" s="289"/>
      <c r="DL366" s="289"/>
      <c r="DM366" s="289"/>
      <c r="DN366" s="289"/>
      <c r="DO366" s="289"/>
      <c r="DP366" s="289"/>
      <c r="DQ366" s="289"/>
      <c r="DR366" s="289"/>
      <c r="DS366" s="289"/>
      <c r="DT366" s="289"/>
      <c r="DU366" s="289"/>
      <c r="DV366" s="289"/>
      <c r="DW366" s="289"/>
      <c r="DX366" s="289"/>
      <c r="DY366" s="289"/>
      <c r="DZ366" s="289"/>
      <c r="EA366" s="289"/>
      <c r="EB366" s="289"/>
      <c r="EC366" s="289"/>
      <c r="ED366" s="289"/>
      <c r="EE366" s="289"/>
      <c r="EF366" s="289"/>
      <c r="EG366" s="289"/>
      <c r="EH366" s="289"/>
      <c r="EI366" s="289"/>
    </row>
    <row r="367" spans="1:139" x14ac:dyDescent="0.3">
      <c r="A367" s="289"/>
      <c r="B367" s="289"/>
      <c r="C367" s="468"/>
      <c r="D367" s="468"/>
      <c r="E367" s="468"/>
      <c r="F367" s="468"/>
      <c r="G367" s="468"/>
      <c r="H367" s="468"/>
      <c r="I367" s="468"/>
      <c r="J367" s="468"/>
      <c r="K367" s="468"/>
      <c r="L367" s="468"/>
      <c r="M367" s="468"/>
      <c r="N367" s="468"/>
      <c r="O367" s="468"/>
      <c r="P367" s="468"/>
      <c r="Q367" s="289"/>
      <c r="R367" s="289"/>
      <c r="S367" s="289"/>
      <c r="T367" s="289"/>
      <c r="U367" s="289"/>
      <c r="V367" s="289"/>
      <c r="W367" s="289"/>
      <c r="X367" s="289"/>
      <c r="Y367" s="289"/>
      <c r="Z367" s="289"/>
      <c r="AA367" s="289"/>
      <c r="AB367" s="289"/>
      <c r="AC367" s="289"/>
      <c r="AD367" s="289"/>
      <c r="AE367" s="289"/>
      <c r="AF367" s="289"/>
      <c r="AG367" s="289"/>
      <c r="AH367" s="289"/>
      <c r="AI367" s="289"/>
      <c r="AJ367" s="289"/>
      <c r="AK367" s="289"/>
      <c r="AL367" s="289"/>
      <c r="AM367" s="289"/>
      <c r="AN367" s="289"/>
      <c r="AO367" s="289"/>
      <c r="AP367" s="289"/>
      <c r="AQ367" s="289"/>
      <c r="AR367" s="289"/>
      <c r="AS367" s="289"/>
      <c r="AT367" s="289"/>
      <c r="AU367" s="289"/>
      <c r="AV367" s="289"/>
      <c r="AW367" s="289"/>
      <c r="AX367" s="289"/>
      <c r="AY367" s="289"/>
      <c r="AZ367" s="289"/>
      <c r="BA367" s="289"/>
      <c r="BB367" s="289"/>
      <c r="BC367" s="289"/>
      <c r="BD367" s="289"/>
      <c r="BE367" s="289"/>
      <c r="BF367" s="289"/>
      <c r="BG367" s="289"/>
      <c r="BH367" s="289"/>
      <c r="BI367" s="289"/>
      <c r="BJ367" s="289"/>
      <c r="BK367" s="289"/>
      <c r="BL367" s="289"/>
      <c r="BM367" s="289"/>
      <c r="BN367" s="289"/>
      <c r="BO367" s="289"/>
      <c r="BP367" s="289"/>
      <c r="BQ367" s="289"/>
      <c r="BR367" s="289"/>
      <c r="BS367" s="289"/>
      <c r="BT367" s="289"/>
      <c r="BU367" s="289"/>
      <c r="BV367" s="289"/>
      <c r="BW367" s="289"/>
      <c r="BX367" s="289"/>
      <c r="BY367" s="289"/>
      <c r="BZ367" s="289"/>
      <c r="CA367" s="289"/>
      <c r="CB367" s="289"/>
      <c r="CC367" s="289"/>
      <c r="CD367" s="289"/>
      <c r="CE367" s="289"/>
      <c r="CF367" s="289"/>
      <c r="CG367" s="289"/>
      <c r="CH367" s="289"/>
      <c r="CI367" s="289"/>
      <c r="CJ367" s="289"/>
      <c r="CK367" s="289"/>
      <c r="CL367" s="289"/>
      <c r="CM367" s="289"/>
      <c r="CN367" s="289"/>
      <c r="CO367" s="289"/>
      <c r="CP367" s="289"/>
      <c r="CQ367" s="289"/>
      <c r="CR367" s="289"/>
      <c r="CS367" s="289"/>
      <c r="CT367" s="289"/>
      <c r="CU367" s="289"/>
      <c r="CV367" s="289"/>
      <c r="CW367" s="289"/>
      <c r="CX367" s="289"/>
      <c r="CY367" s="289"/>
      <c r="CZ367" s="289"/>
      <c r="DA367" s="289"/>
      <c r="DB367" s="289"/>
      <c r="DC367" s="289"/>
      <c r="DD367" s="289"/>
      <c r="DE367" s="289"/>
      <c r="DF367" s="289"/>
      <c r="DG367" s="289"/>
      <c r="DH367" s="289"/>
      <c r="DI367" s="289"/>
      <c r="DJ367" s="289"/>
      <c r="DK367" s="289"/>
      <c r="DL367" s="289"/>
      <c r="DM367" s="289"/>
      <c r="DN367" s="289"/>
      <c r="DO367" s="289"/>
      <c r="DP367" s="289"/>
      <c r="DQ367" s="289"/>
      <c r="DR367" s="289"/>
      <c r="DS367" s="289"/>
      <c r="DT367" s="289"/>
      <c r="DU367" s="289"/>
      <c r="DV367" s="289"/>
      <c r="DW367" s="289"/>
      <c r="DX367" s="289"/>
      <c r="DY367" s="289"/>
      <c r="DZ367" s="289"/>
      <c r="EA367" s="289"/>
      <c r="EB367" s="289"/>
      <c r="EC367" s="289"/>
      <c r="ED367" s="289"/>
      <c r="EE367" s="289"/>
      <c r="EF367" s="289"/>
      <c r="EG367" s="289"/>
      <c r="EH367" s="289"/>
      <c r="EI367" s="289"/>
    </row>
    <row r="368" spans="1:139" x14ac:dyDescent="0.3">
      <c r="A368" s="289"/>
      <c r="B368" s="289"/>
      <c r="C368" s="468"/>
      <c r="D368" s="468"/>
      <c r="E368" s="468"/>
      <c r="F368" s="468"/>
      <c r="G368" s="468"/>
      <c r="H368" s="468"/>
      <c r="I368" s="468"/>
      <c r="J368" s="468"/>
      <c r="K368" s="468"/>
      <c r="L368" s="468"/>
      <c r="M368" s="468"/>
      <c r="N368" s="468"/>
      <c r="O368" s="468"/>
      <c r="P368" s="468"/>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289"/>
      <c r="AY368" s="289"/>
      <c r="AZ368" s="289"/>
      <c r="BA368" s="289"/>
      <c r="BB368" s="289"/>
      <c r="BC368" s="289"/>
      <c r="BD368" s="289"/>
      <c r="BE368" s="289"/>
      <c r="BF368" s="289"/>
      <c r="BG368" s="289"/>
      <c r="BH368" s="289"/>
      <c r="BI368" s="289"/>
      <c r="BJ368" s="289"/>
      <c r="BK368" s="289"/>
      <c r="BL368" s="289"/>
      <c r="BM368" s="289"/>
      <c r="BN368" s="289"/>
      <c r="BO368" s="289"/>
      <c r="BP368" s="289"/>
      <c r="BQ368" s="289"/>
      <c r="BR368" s="289"/>
      <c r="BS368" s="289"/>
      <c r="BT368" s="289"/>
      <c r="BU368" s="289"/>
      <c r="BV368" s="289"/>
      <c r="BW368" s="289"/>
      <c r="BX368" s="289"/>
      <c r="BY368" s="289"/>
      <c r="BZ368" s="289"/>
      <c r="CA368" s="289"/>
      <c r="CB368" s="289"/>
      <c r="CC368" s="289"/>
      <c r="CD368" s="289"/>
      <c r="CE368" s="289"/>
      <c r="CF368" s="289"/>
      <c r="CG368" s="289"/>
      <c r="CH368" s="289"/>
      <c r="CI368" s="289"/>
      <c r="CJ368" s="289"/>
      <c r="CK368" s="289"/>
      <c r="CL368" s="289"/>
      <c r="CM368" s="289"/>
      <c r="CN368" s="289"/>
      <c r="CO368" s="289"/>
      <c r="CP368" s="289"/>
      <c r="CQ368" s="289"/>
      <c r="CR368" s="289"/>
      <c r="CS368" s="289"/>
      <c r="CT368" s="289"/>
      <c r="CU368" s="289"/>
      <c r="CV368" s="289"/>
      <c r="CW368" s="289"/>
      <c r="CX368" s="289"/>
      <c r="CY368" s="289"/>
      <c r="CZ368" s="289"/>
      <c r="DA368" s="289"/>
      <c r="DB368" s="289"/>
      <c r="DC368" s="289"/>
      <c r="DD368" s="289"/>
      <c r="DE368" s="289"/>
      <c r="DF368" s="289"/>
      <c r="DG368" s="289"/>
      <c r="DH368" s="289"/>
      <c r="DI368" s="289"/>
      <c r="DJ368" s="289"/>
      <c r="DK368" s="289"/>
      <c r="DL368" s="289"/>
      <c r="DM368" s="289"/>
      <c r="DN368" s="289"/>
      <c r="DO368" s="289"/>
      <c r="DP368" s="289"/>
      <c r="DQ368" s="289"/>
      <c r="DR368" s="289"/>
      <c r="DS368" s="289"/>
      <c r="DT368" s="289"/>
      <c r="DU368" s="289"/>
      <c r="DV368" s="289"/>
      <c r="DW368" s="289"/>
      <c r="DX368" s="289"/>
      <c r="DY368" s="289"/>
      <c r="DZ368" s="289"/>
      <c r="EA368" s="289"/>
      <c r="EB368" s="289"/>
      <c r="EC368" s="289"/>
      <c r="ED368" s="289"/>
      <c r="EE368" s="289"/>
      <c r="EF368" s="289"/>
      <c r="EG368" s="289"/>
      <c r="EH368" s="289"/>
      <c r="EI368" s="289"/>
    </row>
    <row r="369" spans="1:139" x14ac:dyDescent="0.3">
      <c r="A369" s="289"/>
      <c r="B369" s="289"/>
      <c r="C369" s="468"/>
      <c r="D369" s="468"/>
      <c r="E369" s="468"/>
      <c r="F369" s="468"/>
      <c r="G369" s="468"/>
      <c r="H369" s="468"/>
      <c r="I369" s="468"/>
      <c r="J369" s="468"/>
      <c r="K369" s="468"/>
      <c r="L369" s="468"/>
      <c r="M369" s="468"/>
      <c r="N369" s="468"/>
      <c r="O369" s="468"/>
      <c r="P369" s="468"/>
      <c r="Q369" s="289"/>
      <c r="R369" s="289"/>
      <c r="S369" s="289"/>
      <c r="T369" s="289"/>
      <c r="U369" s="289"/>
      <c r="V369" s="289"/>
      <c r="W369" s="289"/>
      <c r="X369" s="289"/>
      <c r="Y369" s="289"/>
      <c r="Z369" s="289"/>
      <c r="AA369" s="289"/>
      <c r="AB369" s="289"/>
      <c r="AC369" s="289"/>
      <c r="AD369" s="289"/>
      <c r="AE369" s="289"/>
      <c r="AF369" s="289"/>
      <c r="AG369" s="289"/>
      <c r="AH369" s="289"/>
      <c r="AI369" s="289"/>
      <c r="AJ369" s="289"/>
      <c r="AK369" s="289"/>
      <c r="AL369" s="289"/>
      <c r="AM369" s="289"/>
      <c r="AN369" s="289"/>
      <c r="AO369" s="289"/>
      <c r="AP369" s="289"/>
      <c r="AQ369" s="289"/>
      <c r="AR369" s="289"/>
      <c r="AS369" s="289"/>
      <c r="AT369" s="289"/>
      <c r="AU369" s="289"/>
      <c r="AV369" s="289"/>
      <c r="AW369" s="289"/>
      <c r="AX369" s="289"/>
      <c r="AY369" s="289"/>
      <c r="AZ369" s="289"/>
      <c r="BA369" s="289"/>
      <c r="BB369" s="289"/>
      <c r="BC369" s="289"/>
      <c r="BD369" s="289"/>
      <c r="BE369" s="289"/>
      <c r="BF369" s="289"/>
      <c r="BG369" s="289"/>
      <c r="BH369" s="289"/>
      <c r="BI369" s="289"/>
      <c r="BJ369" s="289"/>
      <c r="BK369" s="289"/>
      <c r="BL369" s="289"/>
      <c r="BM369" s="289"/>
      <c r="BN369" s="289"/>
      <c r="BO369" s="289"/>
      <c r="BP369" s="289"/>
      <c r="BQ369" s="289"/>
      <c r="BR369" s="289"/>
      <c r="BS369" s="289"/>
      <c r="BT369" s="289"/>
      <c r="BU369" s="289"/>
      <c r="BV369" s="289"/>
      <c r="BW369" s="289"/>
      <c r="BX369" s="289"/>
      <c r="BY369" s="289"/>
      <c r="BZ369" s="289"/>
      <c r="CA369" s="289"/>
      <c r="CB369" s="289"/>
      <c r="CC369" s="289"/>
      <c r="CD369" s="289"/>
      <c r="CE369" s="289"/>
      <c r="CF369" s="289"/>
      <c r="CG369" s="289"/>
      <c r="CH369" s="289"/>
      <c r="CI369" s="289"/>
      <c r="CJ369" s="289"/>
      <c r="CK369" s="289"/>
      <c r="CL369" s="289"/>
      <c r="CM369" s="289"/>
      <c r="CN369" s="289"/>
      <c r="CO369" s="289"/>
      <c r="CP369" s="289"/>
      <c r="CQ369" s="289"/>
      <c r="CR369" s="289"/>
      <c r="CS369" s="289"/>
      <c r="CT369" s="289"/>
      <c r="CU369" s="289"/>
      <c r="CV369" s="289"/>
      <c r="CW369" s="289"/>
      <c r="CX369" s="289"/>
      <c r="CY369" s="289"/>
      <c r="CZ369" s="289"/>
      <c r="DA369" s="289"/>
      <c r="DB369" s="289"/>
      <c r="DC369" s="289"/>
      <c r="DD369" s="289"/>
      <c r="DE369" s="289"/>
      <c r="DF369" s="289"/>
      <c r="DG369" s="289"/>
      <c r="DH369" s="289"/>
      <c r="DI369" s="289"/>
      <c r="DJ369" s="289"/>
      <c r="DK369" s="289"/>
      <c r="DL369" s="289"/>
      <c r="DM369" s="289"/>
      <c r="DN369" s="289"/>
      <c r="DO369" s="289"/>
      <c r="DP369" s="289"/>
      <c r="DQ369" s="289"/>
      <c r="DR369" s="289"/>
      <c r="DS369" s="289"/>
      <c r="DT369" s="289"/>
      <c r="DU369" s="289"/>
      <c r="DV369" s="289"/>
      <c r="DW369" s="289"/>
      <c r="DX369" s="289"/>
      <c r="DY369" s="289"/>
      <c r="DZ369" s="289"/>
      <c r="EA369" s="289"/>
      <c r="EB369" s="289"/>
      <c r="EC369" s="289"/>
      <c r="ED369" s="289"/>
      <c r="EE369" s="289"/>
      <c r="EF369" s="289"/>
      <c r="EG369" s="289"/>
      <c r="EH369" s="289"/>
      <c r="EI369" s="289"/>
    </row>
    <row r="370" spans="1:139" x14ac:dyDescent="0.3">
      <c r="A370" s="289"/>
      <c r="B370" s="289"/>
      <c r="C370" s="468"/>
      <c r="D370" s="468"/>
      <c r="E370" s="468"/>
      <c r="F370" s="468"/>
      <c r="G370" s="468"/>
      <c r="H370" s="468"/>
      <c r="I370" s="468"/>
      <c r="J370" s="468"/>
      <c r="K370" s="468"/>
      <c r="L370" s="468"/>
      <c r="M370" s="468"/>
      <c r="N370" s="468"/>
      <c r="O370" s="468"/>
      <c r="P370" s="468"/>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89"/>
      <c r="AY370" s="289"/>
      <c r="AZ370" s="289"/>
      <c r="BA370" s="289"/>
      <c r="BB370" s="289"/>
      <c r="BC370" s="289"/>
      <c r="BD370" s="289"/>
      <c r="BE370" s="289"/>
      <c r="BF370" s="289"/>
      <c r="BG370" s="289"/>
      <c r="BH370" s="289"/>
      <c r="BI370" s="289"/>
      <c r="BJ370" s="289"/>
      <c r="BK370" s="289"/>
      <c r="BL370" s="289"/>
      <c r="BM370" s="289"/>
      <c r="BN370" s="289"/>
      <c r="BO370" s="289"/>
      <c r="BP370" s="289"/>
      <c r="BQ370" s="289"/>
      <c r="BR370" s="289"/>
      <c r="BS370" s="289"/>
      <c r="BT370" s="289"/>
      <c r="BU370" s="289"/>
      <c r="BV370" s="289"/>
      <c r="BW370" s="289"/>
      <c r="BX370" s="289"/>
      <c r="BY370" s="289"/>
      <c r="BZ370" s="289"/>
      <c r="CA370" s="289"/>
      <c r="CB370" s="289"/>
      <c r="CC370" s="289"/>
      <c r="CD370" s="289"/>
      <c r="CE370" s="289"/>
      <c r="CF370" s="289"/>
      <c r="CG370" s="289"/>
      <c r="CH370" s="289"/>
      <c r="CI370" s="289"/>
      <c r="CJ370" s="289"/>
      <c r="CK370" s="289"/>
      <c r="CL370" s="289"/>
      <c r="CM370" s="289"/>
      <c r="CN370" s="289"/>
      <c r="CO370" s="289"/>
      <c r="CP370" s="289"/>
      <c r="CQ370" s="289"/>
      <c r="CR370" s="289"/>
      <c r="CS370" s="289"/>
      <c r="CT370" s="289"/>
      <c r="CU370" s="289"/>
      <c r="CV370" s="289"/>
      <c r="CW370" s="289"/>
      <c r="CX370" s="289"/>
      <c r="CY370" s="289"/>
      <c r="CZ370" s="289"/>
      <c r="DA370" s="289"/>
      <c r="DB370" s="289"/>
      <c r="DC370" s="289"/>
      <c r="DD370" s="289"/>
      <c r="DE370" s="289"/>
      <c r="DF370" s="289"/>
      <c r="DG370" s="289"/>
      <c r="DH370" s="289"/>
      <c r="DI370" s="289"/>
      <c r="DJ370" s="289"/>
      <c r="DK370" s="289"/>
      <c r="DL370" s="289"/>
      <c r="DM370" s="289"/>
      <c r="DN370" s="289"/>
      <c r="DO370" s="289"/>
      <c r="DP370" s="289"/>
      <c r="DQ370" s="289"/>
      <c r="DR370" s="289"/>
      <c r="DS370" s="289"/>
      <c r="DT370" s="289"/>
      <c r="DU370" s="289"/>
      <c r="DV370" s="289"/>
      <c r="DW370" s="289"/>
      <c r="DX370" s="289"/>
      <c r="DY370" s="289"/>
      <c r="DZ370" s="289"/>
      <c r="EA370" s="289"/>
      <c r="EB370" s="289"/>
      <c r="EC370" s="289"/>
      <c r="ED370" s="289"/>
      <c r="EE370" s="289"/>
      <c r="EF370" s="289"/>
      <c r="EG370" s="289"/>
      <c r="EH370" s="289"/>
      <c r="EI370" s="289"/>
    </row>
    <row r="371" spans="1:139" x14ac:dyDescent="0.3">
      <c r="A371" s="289"/>
      <c r="B371" s="289"/>
      <c r="C371" s="468"/>
      <c r="D371" s="468"/>
      <c r="E371" s="468"/>
      <c r="F371" s="468"/>
      <c r="G371" s="468"/>
      <c r="H371" s="468"/>
      <c r="I371" s="468"/>
      <c r="J371" s="468"/>
      <c r="K371" s="468"/>
      <c r="L371" s="468"/>
      <c r="M371" s="468"/>
      <c r="N371" s="468"/>
      <c r="O371" s="468"/>
      <c r="P371" s="468"/>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89"/>
      <c r="AY371" s="289"/>
      <c r="AZ371" s="289"/>
      <c r="BA371" s="289"/>
      <c r="BB371" s="289"/>
      <c r="BC371" s="289"/>
      <c r="BD371" s="289"/>
      <c r="BE371" s="289"/>
      <c r="BF371" s="289"/>
      <c r="BG371" s="289"/>
      <c r="BH371" s="289"/>
      <c r="BI371" s="289"/>
      <c r="BJ371" s="289"/>
      <c r="BK371" s="289"/>
      <c r="BL371" s="289"/>
      <c r="BM371" s="289"/>
      <c r="BN371" s="289"/>
      <c r="BO371" s="289"/>
      <c r="BP371" s="289"/>
      <c r="BQ371" s="289"/>
      <c r="BR371" s="289"/>
      <c r="BS371" s="289"/>
      <c r="BT371" s="289"/>
      <c r="BU371" s="289"/>
      <c r="BV371" s="289"/>
      <c r="BW371" s="289"/>
      <c r="BX371" s="289"/>
      <c r="BY371" s="289"/>
      <c r="BZ371" s="289"/>
      <c r="CA371" s="289"/>
      <c r="CB371" s="289"/>
      <c r="CC371" s="289"/>
      <c r="CD371" s="289"/>
      <c r="CE371" s="289"/>
      <c r="CF371" s="289"/>
      <c r="CG371" s="289"/>
      <c r="CH371" s="289"/>
      <c r="CI371" s="289"/>
      <c r="CJ371" s="289"/>
      <c r="CK371" s="289"/>
      <c r="CL371" s="289"/>
      <c r="CM371" s="289"/>
      <c r="CN371" s="289"/>
      <c r="CO371" s="289"/>
      <c r="CP371" s="289"/>
      <c r="CQ371" s="289"/>
      <c r="CR371" s="289"/>
      <c r="CS371" s="289"/>
      <c r="CT371" s="289"/>
      <c r="CU371" s="289"/>
      <c r="CV371" s="289"/>
      <c r="CW371" s="289"/>
      <c r="CX371" s="289"/>
      <c r="CY371" s="289"/>
      <c r="CZ371" s="289"/>
      <c r="DA371" s="289"/>
      <c r="DB371" s="289"/>
      <c r="DC371" s="289"/>
      <c r="DD371" s="289"/>
      <c r="DE371" s="289"/>
      <c r="DF371" s="289"/>
      <c r="DG371" s="289"/>
      <c r="DH371" s="289"/>
      <c r="DI371" s="289"/>
      <c r="DJ371" s="289"/>
      <c r="DK371" s="289"/>
      <c r="DL371" s="289"/>
      <c r="DM371" s="289"/>
      <c r="DN371" s="289"/>
      <c r="DO371" s="289"/>
      <c r="DP371" s="289"/>
      <c r="DQ371" s="289"/>
      <c r="DR371" s="289"/>
      <c r="DS371" s="289"/>
      <c r="DT371" s="289"/>
      <c r="DU371" s="289"/>
      <c r="DV371" s="289"/>
      <c r="DW371" s="289"/>
      <c r="DX371" s="289"/>
      <c r="DY371" s="289"/>
      <c r="DZ371" s="289"/>
      <c r="EA371" s="289"/>
      <c r="EB371" s="289"/>
      <c r="EC371" s="289"/>
      <c r="ED371" s="289"/>
      <c r="EE371" s="289"/>
      <c r="EF371" s="289"/>
      <c r="EG371" s="289"/>
      <c r="EH371" s="289"/>
      <c r="EI371" s="289"/>
    </row>
    <row r="372" spans="1:139" x14ac:dyDescent="0.3">
      <c r="A372" s="289"/>
      <c r="B372" s="289"/>
      <c r="C372" s="468"/>
      <c r="D372" s="468"/>
      <c r="E372" s="468"/>
      <c r="F372" s="468"/>
      <c r="G372" s="468"/>
      <c r="H372" s="468"/>
      <c r="I372" s="468"/>
      <c r="J372" s="468"/>
      <c r="K372" s="468"/>
      <c r="L372" s="468"/>
      <c r="M372" s="468"/>
      <c r="N372" s="468"/>
      <c r="O372" s="468"/>
      <c r="P372" s="468"/>
      <c r="Q372" s="289"/>
      <c r="R372" s="289"/>
      <c r="S372" s="289"/>
      <c r="T372" s="289"/>
      <c r="U372" s="289"/>
      <c r="V372" s="289"/>
      <c r="W372" s="289"/>
      <c r="X372" s="289"/>
      <c r="Y372" s="289"/>
      <c r="Z372" s="289"/>
      <c r="AA372" s="289"/>
      <c r="AB372" s="289"/>
      <c r="AC372" s="289"/>
      <c r="AD372" s="289"/>
      <c r="AE372" s="289"/>
      <c r="AF372" s="289"/>
      <c r="AG372" s="289"/>
      <c r="AH372" s="289"/>
      <c r="AI372" s="289"/>
      <c r="AJ372" s="289"/>
      <c r="AK372" s="289"/>
      <c r="AL372" s="289"/>
      <c r="AM372" s="289"/>
      <c r="AN372" s="289"/>
      <c r="AO372" s="289"/>
      <c r="AP372" s="289"/>
      <c r="AQ372" s="289"/>
      <c r="AR372" s="289"/>
      <c r="AS372" s="289"/>
      <c r="AT372" s="289"/>
      <c r="AU372" s="289"/>
      <c r="AV372" s="289"/>
      <c r="AW372" s="289"/>
      <c r="AX372" s="289"/>
      <c r="AY372" s="289"/>
      <c r="AZ372" s="289"/>
      <c r="BA372" s="289"/>
      <c r="BB372" s="289"/>
      <c r="BC372" s="289"/>
      <c r="BD372" s="289"/>
      <c r="BE372" s="289"/>
      <c r="BF372" s="289"/>
      <c r="BG372" s="289"/>
      <c r="BH372" s="289"/>
      <c r="BI372" s="289"/>
      <c r="BJ372" s="289"/>
      <c r="BK372" s="289"/>
      <c r="BL372" s="289"/>
      <c r="BM372" s="289"/>
      <c r="BN372" s="289"/>
      <c r="BO372" s="289"/>
      <c r="BP372" s="289"/>
      <c r="BQ372" s="289"/>
      <c r="BR372" s="289"/>
      <c r="BS372" s="289"/>
      <c r="BT372" s="289"/>
      <c r="BU372" s="289"/>
      <c r="BV372" s="289"/>
      <c r="BW372" s="289"/>
      <c r="BX372" s="289"/>
      <c r="BY372" s="289"/>
      <c r="BZ372" s="289"/>
      <c r="CA372" s="289"/>
      <c r="CB372" s="289"/>
      <c r="CC372" s="289"/>
      <c r="CD372" s="289"/>
      <c r="CE372" s="289"/>
      <c r="CF372" s="289"/>
      <c r="CG372" s="289"/>
      <c r="CH372" s="289"/>
      <c r="CI372" s="289"/>
      <c r="CJ372" s="289"/>
      <c r="CK372" s="289"/>
      <c r="CL372" s="289"/>
      <c r="CM372" s="289"/>
      <c r="CN372" s="289"/>
      <c r="CO372" s="289"/>
      <c r="CP372" s="289"/>
      <c r="CQ372" s="289"/>
      <c r="CR372" s="289"/>
      <c r="CS372" s="289"/>
      <c r="CT372" s="289"/>
      <c r="CU372" s="289"/>
      <c r="CV372" s="289"/>
      <c r="CW372" s="289"/>
      <c r="CX372" s="289"/>
      <c r="CY372" s="289"/>
      <c r="CZ372" s="289"/>
      <c r="DA372" s="289"/>
      <c r="DB372" s="289"/>
      <c r="DC372" s="289"/>
      <c r="DD372" s="289"/>
      <c r="DE372" s="289"/>
      <c r="DF372" s="289"/>
      <c r="DG372" s="289"/>
      <c r="DH372" s="289"/>
      <c r="DI372" s="289"/>
      <c r="DJ372" s="289"/>
      <c r="DK372" s="289"/>
      <c r="DL372" s="289"/>
      <c r="DM372" s="289"/>
      <c r="DN372" s="289"/>
      <c r="DO372" s="289"/>
      <c r="DP372" s="289"/>
      <c r="DQ372" s="289"/>
      <c r="DR372" s="289"/>
      <c r="DS372" s="289"/>
      <c r="DT372" s="289"/>
      <c r="DU372" s="289"/>
      <c r="DV372" s="289"/>
      <c r="DW372" s="289"/>
      <c r="DX372" s="289"/>
      <c r="DY372" s="289"/>
      <c r="DZ372" s="289"/>
      <c r="EA372" s="289"/>
      <c r="EB372" s="289"/>
      <c r="EC372" s="289"/>
      <c r="ED372" s="289"/>
      <c r="EE372" s="289"/>
      <c r="EF372" s="289"/>
      <c r="EG372" s="289"/>
      <c r="EH372" s="289"/>
      <c r="EI372" s="289"/>
    </row>
    <row r="373" spans="1:139" x14ac:dyDescent="0.3">
      <c r="A373" s="289"/>
      <c r="B373" s="289"/>
      <c r="C373" s="468"/>
      <c r="D373" s="468"/>
      <c r="E373" s="468"/>
      <c r="F373" s="468"/>
      <c r="G373" s="468"/>
      <c r="H373" s="468"/>
      <c r="I373" s="468"/>
      <c r="J373" s="468"/>
      <c r="K373" s="468"/>
      <c r="L373" s="468"/>
      <c r="M373" s="468"/>
      <c r="N373" s="468"/>
      <c r="O373" s="468"/>
      <c r="P373" s="468"/>
      <c r="Q373" s="289"/>
      <c r="R373" s="289"/>
      <c r="S373" s="289"/>
      <c r="T373" s="289"/>
      <c r="U373" s="289"/>
      <c r="V373" s="289"/>
      <c r="W373" s="289"/>
      <c r="X373" s="289"/>
      <c r="Y373" s="289"/>
      <c r="Z373" s="289"/>
      <c r="AA373" s="289"/>
      <c r="AB373" s="289"/>
      <c r="AC373" s="289"/>
      <c r="AD373" s="289"/>
      <c r="AE373" s="289"/>
      <c r="AF373" s="289"/>
      <c r="AG373" s="289"/>
      <c r="AH373" s="289"/>
      <c r="AI373" s="289"/>
      <c r="AJ373" s="289"/>
      <c r="AK373" s="289"/>
      <c r="AL373" s="289"/>
      <c r="AM373" s="289"/>
      <c r="AN373" s="289"/>
      <c r="AO373" s="289"/>
      <c r="AP373" s="289"/>
      <c r="AQ373" s="289"/>
      <c r="AR373" s="289"/>
      <c r="AS373" s="289"/>
      <c r="AT373" s="289"/>
      <c r="AU373" s="289"/>
      <c r="AV373" s="289"/>
      <c r="AW373" s="289"/>
      <c r="AX373" s="289"/>
      <c r="AY373" s="289"/>
      <c r="AZ373" s="289"/>
      <c r="BA373" s="289"/>
      <c r="BB373" s="289"/>
      <c r="BC373" s="289"/>
      <c r="BD373" s="289"/>
      <c r="BE373" s="289"/>
      <c r="BF373" s="289"/>
      <c r="BG373" s="289"/>
      <c r="BH373" s="289"/>
      <c r="BI373" s="289"/>
      <c r="BJ373" s="289"/>
      <c r="BK373" s="289"/>
      <c r="BL373" s="289"/>
      <c r="BM373" s="289"/>
      <c r="BN373" s="289"/>
      <c r="BO373" s="289"/>
      <c r="BP373" s="289"/>
      <c r="BQ373" s="289"/>
      <c r="BR373" s="289"/>
      <c r="BS373" s="289"/>
      <c r="BT373" s="289"/>
      <c r="BU373" s="289"/>
      <c r="BV373" s="289"/>
      <c r="BW373" s="289"/>
      <c r="BX373" s="289"/>
      <c r="BY373" s="289"/>
      <c r="BZ373" s="289"/>
      <c r="CA373" s="289"/>
      <c r="CB373" s="289"/>
      <c r="CC373" s="289"/>
      <c r="CD373" s="289"/>
      <c r="CE373" s="289"/>
      <c r="CF373" s="289"/>
      <c r="CG373" s="289"/>
      <c r="CH373" s="289"/>
      <c r="CI373" s="289"/>
      <c r="CJ373" s="289"/>
      <c r="CK373" s="289"/>
      <c r="CL373" s="289"/>
      <c r="CM373" s="289"/>
      <c r="CN373" s="289"/>
      <c r="CO373" s="289"/>
      <c r="CP373" s="289"/>
      <c r="CQ373" s="289"/>
      <c r="CR373" s="289"/>
      <c r="CS373" s="289"/>
      <c r="CT373" s="289"/>
      <c r="CU373" s="289"/>
      <c r="CV373" s="289"/>
      <c r="CW373" s="289"/>
      <c r="CX373" s="289"/>
      <c r="CY373" s="289"/>
      <c r="CZ373" s="289"/>
      <c r="DA373" s="289"/>
      <c r="DB373" s="289"/>
      <c r="DC373" s="289"/>
      <c r="DD373" s="289"/>
      <c r="DE373" s="289"/>
      <c r="DF373" s="289"/>
      <c r="DG373" s="289"/>
      <c r="DH373" s="289"/>
      <c r="DI373" s="289"/>
      <c r="DJ373" s="289"/>
      <c r="DK373" s="289"/>
      <c r="DL373" s="289"/>
      <c r="DM373" s="289"/>
      <c r="DN373" s="289"/>
      <c r="DO373" s="289"/>
      <c r="DP373" s="289"/>
      <c r="DQ373" s="289"/>
      <c r="DR373" s="289"/>
      <c r="DS373" s="289"/>
      <c r="DT373" s="289"/>
      <c r="DU373" s="289"/>
      <c r="DV373" s="289"/>
      <c r="DW373" s="289"/>
      <c r="DX373" s="289"/>
      <c r="DY373" s="289"/>
      <c r="DZ373" s="289"/>
      <c r="EA373" s="289"/>
      <c r="EB373" s="289"/>
      <c r="EC373" s="289"/>
      <c r="ED373" s="289"/>
      <c r="EE373" s="289"/>
      <c r="EF373" s="289"/>
      <c r="EG373" s="289"/>
      <c r="EH373" s="289"/>
      <c r="EI373" s="289"/>
    </row>
    <row r="374" spans="1:139" x14ac:dyDescent="0.3">
      <c r="A374" s="289"/>
      <c r="B374" s="289"/>
      <c r="C374" s="468"/>
      <c r="D374" s="468"/>
      <c r="E374" s="468"/>
      <c r="F374" s="468"/>
      <c r="G374" s="468"/>
      <c r="H374" s="468"/>
      <c r="I374" s="468"/>
      <c r="J374" s="468"/>
      <c r="K374" s="468"/>
      <c r="L374" s="468"/>
      <c r="M374" s="468"/>
      <c r="N374" s="468"/>
      <c r="O374" s="468"/>
      <c r="P374" s="468"/>
      <c r="Q374" s="289"/>
      <c r="R374" s="289"/>
      <c r="S374" s="289"/>
      <c r="T374" s="289"/>
      <c r="U374" s="289"/>
      <c r="V374" s="289"/>
      <c r="W374" s="289"/>
      <c r="X374" s="289"/>
      <c r="Y374" s="289"/>
      <c r="Z374" s="289"/>
      <c r="AA374" s="289"/>
      <c r="AB374" s="289"/>
      <c r="AC374" s="289"/>
      <c r="AD374" s="289"/>
      <c r="AE374" s="289"/>
      <c r="AF374" s="289"/>
      <c r="AG374" s="289"/>
      <c r="AH374" s="289"/>
      <c r="AI374" s="289"/>
      <c r="AJ374" s="289"/>
      <c r="AK374" s="289"/>
      <c r="AL374" s="289"/>
      <c r="AM374" s="289"/>
      <c r="AN374" s="289"/>
      <c r="AO374" s="289"/>
      <c r="AP374" s="289"/>
      <c r="AQ374" s="289"/>
      <c r="AR374" s="289"/>
      <c r="AS374" s="289"/>
      <c r="AT374" s="289"/>
      <c r="AU374" s="289"/>
      <c r="AV374" s="289"/>
      <c r="AW374" s="289"/>
      <c r="AX374" s="289"/>
      <c r="AY374" s="289"/>
      <c r="AZ374" s="289"/>
      <c r="BA374" s="289"/>
      <c r="BB374" s="289"/>
      <c r="BC374" s="289"/>
      <c r="BD374" s="289"/>
      <c r="BE374" s="289"/>
      <c r="BF374" s="289"/>
      <c r="BG374" s="289"/>
      <c r="BH374" s="289"/>
      <c r="BI374" s="289"/>
      <c r="BJ374" s="289"/>
      <c r="BK374" s="289"/>
      <c r="BL374" s="289"/>
      <c r="BM374" s="289"/>
      <c r="BN374" s="289"/>
      <c r="BO374" s="289"/>
      <c r="BP374" s="289"/>
      <c r="BQ374" s="289"/>
      <c r="BR374" s="289"/>
      <c r="BS374" s="289"/>
      <c r="BT374" s="289"/>
      <c r="BU374" s="289"/>
      <c r="BV374" s="289"/>
      <c r="BW374" s="289"/>
      <c r="BX374" s="289"/>
      <c r="BY374" s="289"/>
      <c r="BZ374" s="289"/>
      <c r="CA374" s="289"/>
      <c r="CB374" s="289"/>
      <c r="CC374" s="289"/>
      <c r="CD374" s="289"/>
      <c r="CE374" s="289"/>
      <c r="CF374" s="289"/>
      <c r="CG374" s="289"/>
      <c r="CH374" s="289"/>
      <c r="CI374" s="289"/>
      <c r="CJ374" s="289"/>
      <c r="CK374" s="289"/>
      <c r="CL374" s="289"/>
      <c r="CM374" s="289"/>
      <c r="CN374" s="289"/>
      <c r="CO374" s="289"/>
      <c r="CP374" s="289"/>
      <c r="CQ374" s="289"/>
      <c r="CR374" s="289"/>
      <c r="CS374" s="289"/>
      <c r="CT374" s="289"/>
      <c r="CU374" s="289"/>
      <c r="CV374" s="289"/>
      <c r="CW374" s="289"/>
      <c r="CX374" s="289"/>
      <c r="CY374" s="289"/>
      <c r="CZ374" s="289"/>
      <c r="DA374" s="289"/>
      <c r="DB374" s="289"/>
      <c r="DC374" s="289"/>
      <c r="DD374" s="289"/>
      <c r="DE374" s="289"/>
      <c r="DF374" s="289"/>
      <c r="DG374" s="289"/>
      <c r="DH374" s="289"/>
      <c r="DI374" s="289"/>
      <c r="DJ374" s="289"/>
      <c r="DK374" s="289"/>
      <c r="DL374" s="289"/>
      <c r="DM374" s="289"/>
      <c r="DN374" s="289"/>
      <c r="DO374" s="289"/>
      <c r="DP374" s="289"/>
      <c r="DQ374" s="289"/>
      <c r="DR374" s="289"/>
      <c r="DS374" s="289"/>
      <c r="DT374" s="289"/>
      <c r="DU374" s="289"/>
      <c r="DV374" s="289"/>
      <c r="DW374" s="289"/>
      <c r="DX374" s="289"/>
      <c r="DY374" s="289"/>
      <c r="DZ374" s="289"/>
      <c r="EA374" s="289"/>
      <c r="EB374" s="289"/>
      <c r="EC374" s="289"/>
      <c r="ED374" s="289"/>
      <c r="EE374" s="289"/>
      <c r="EF374" s="289"/>
      <c r="EG374" s="289"/>
      <c r="EH374" s="289"/>
      <c r="EI374" s="289"/>
    </row>
    <row r="375" spans="1:139" x14ac:dyDescent="0.3">
      <c r="A375" s="289"/>
      <c r="B375" s="289"/>
      <c r="C375" s="468"/>
      <c r="D375" s="468"/>
      <c r="E375" s="468"/>
      <c r="F375" s="468"/>
      <c r="G375" s="468"/>
      <c r="H375" s="468"/>
      <c r="I375" s="468"/>
      <c r="J375" s="468"/>
      <c r="K375" s="468"/>
      <c r="L375" s="468"/>
      <c r="M375" s="468"/>
      <c r="N375" s="468"/>
      <c r="O375" s="468"/>
      <c r="P375" s="468"/>
      <c r="Q375" s="289"/>
      <c r="R375" s="289"/>
      <c r="S375" s="289"/>
      <c r="T375" s="289"/>
      <c r="U375" s="289"/>
      <c r="V375" s="289"/>
      <c r="W375" s="289"/>
      <c r="X375" s="289"/>
      <c r="Y375" s="289"/>
      <c r="Z375" s="289"/>
      <c r="AA375" s="289"/>
      <c r="AB375" s="289"/>
      <c r="AC375" s="289"/>
      <c r="AD375" s="289"/>
      <c r="AE375" s="289"/>
      <c r="AF375" s="289"/>
      <c r="AG375" s="289"/>
      <c r="AH375" s="289"/>
      <c r="AI375" s="289"/>
      <c r="AJ375" s="289"/>
      <c r="AK375" s="289"/>
      <c r="AL375" s="289"/>
      <c r="AM375" s="289"/>
      <c r="AN375" s="289"/>
      <c r="AO375" s="289"/>
      <c r="AP375" s="289"/>
      <c r="AQ375" s="289"/>
      <c r="AR375" s="289"/>
      <c r="AS375" s="289"/>
      <c r="AT375" s="289"/>
      <c r="AU375" s="289"/>
      <c r="AV375" s="289"/>
      <c r="AW375" s="289"/>
      <c r="AX375" s="289"/>
      <c r="AY375" s="289"/>
      <c r="AZ375" s="289"/>
      <c r="BA375" s="289"/>
      <c r="BB375" s="289"/>
      <c r="BC375" s="289"/>
      <c r="BD375" s="289"/>
      <c r="BE375" s="289"/>
      <c r="BF375" s="289"/>
      <c r="BG375" s="289"/>
      <c r="BH375" s="289"/>
      <c r="BI375" s="289"/>
      <c r="BJ375" s="289"/>
      <c r="BK375" s="289"/>
      <c r="BL375" s="289"/>
      <c r="BM375" s="289"/>
      <c r="BN375" s="289"/>
      <c r="BO375" s="289"/>
      <c r="BP375" s="289"/>
      <c r="BQ375" s="289"/>
      <c r="BR375" s="289"/>
      <c r="BS375" s="289"/>
      <c r="BT375" s="289"/>
      <c r="BU375" s="289"/>
      <c r="BV375" s="289"/>
      <c r="BW375" s="289"/>
      <c r="BX375" s="289"/>
      <c r="BY375" s="289"/>
      <c r="BZ375" s="289"/>
      <c r="CA375" s="289"/>
      <c r="CB375" s="289"/>
      <c r="CC375" s="289"/>
      <c r="CD375" s="289"/>
      <c r="CE375" s="289"/>
      <c r="CF375" s="289"/>
      <c r="CG375" s="289"/>
      <c r="CH375" s="289"/>
      <c r="CI375" s="289"/>
      <c r="CJ375" s="289"/>
      <c r="CK375" s="289"/>
      <c r="CL375" s="289"/>
      <c r="CM375" s="289"/>
      <c r="CN375" s="289"/>
      <c r="CO375" s="289"/>
      <c r="CP375" s="289"/>
      <c r="CQ375" s="289"/>
      <c r="CR375" s="289"/>
      <c r="CS375" s="289"/>
      <c r="CT375" s="289"/>
      <c r="CU375" s="289"/>
      <c r="CV375" s="289"/>
      <c r="CW375" s="289"/>
      <c r="CX375" s="289"/>
      <c r="CY375" s="289"/>
      <c r="CZ375" s="289"/>
      <c r="DA375" s="289"/>
      <c r="DB375" s="289"/>
      <c r="DC375" s="289"/>
      <c r="DD375" s="289"/>
      <c r="DE375" s="289"/>
      <c r="DF375" s="289"/>
      <c r="DG375" s="289"/>
      <c r="DH375" s="289"/>
      <c r="DI375" s="289"/>
      <c r="DJ375" s="289"/>
      <c r="DK375" s="289"/>
      <c r="DL375" s="289"/>
      <c r="DM375" s="289"/>
      <c r="DN375" s="289"/>
      <c r="DO375" s="289"/>
      <c r="DP375" s="289"/>
      <c r="DQ375" s="289"/>
      <c r="DR375" s="289"/>
      <c r="DS375" s="289"/>
      <c r="DT375" s="289"/>
      <c r="DU375" s="289"/>
      <c r="DV375" s="289"/>
      <c r="DW375" s="289"/>
      <c r="DX375" s="289"/>
      <c r="DY375" s="289"/>
      <c r="DZ375" s="289"/>
      <c r="EA375" s="289"/>
      <c r="EB375" s="289"/>
      <c r="EC375" s="289"/>
      <c r="ED375" s="289"/>
      <c r="EE375" s="289"/>
      <c r="EF375" s="289"/>
      <c r="EG375" s="289"/>
      <c r="EH375" s="289"/>
      <c r="EI375" s="289"/>
    </row>
    <row r="376" spans="1:139" x14ac:dyDescent="0.3">
      <c r="A376" s="289"/>
      <c r="B376" s="289"/>
      <c r="C376" s="468"/>
      <c r="D376" s="468"/>
      <c r="E376" s="468"/>
      <c r="F376" s="468"/>
      <c r="G376" s="468"/>
      <c r="H376" s="468"/>
      <c r="I376" s="468"/>
      <c r="J376" s="468"/>
      <c r="K376" s="468"/>
      <c r="L376" s="468"/>
      <c r="M376" s="468"/>
      <c r="N376" s="468"/>
      <c r="O376" s="468"/>
      <c r="P376" s="468"/>
      <c r="Q376" s="289"/>
      <c r="R376" s="289"/>
      <c r="S376" s="289"/>
      <c r="T376" s="289"/>
      <c r="U376" s="289"/>
      <c r="V376" s="289"/>
      <c r="W376" s="289"/>
      <c r="X376" s="289"/>
      <c r="Y376" s="289"/>
      <c r="Z376" s="289"/>
      <c r="AA376" s="289"/>
      <c r="AB376" s="289"/>
      <c r="AC376" s="289"/>
      <c r="AD376" s="289"/>
      <c r="AE376" s="289"/>
      <c r="AF376" s="289"/>
      <c r="AG376" s="289"/>
      <c r="AH376" s="289"/>
      <c r="AI376" s="289"/>
      <c r="AJ376" s="289"/>
      <c r="AK376" s="289"/>
      <c r="AL376" s="289"/>
      <c r="AM376" s="289"/>
      <c r="AN376" s="289"/>
      <c r="AO376" s="289"/>
      <c r="AP376" s="289"/>
      <c r="AQ376" s="289"/>
      <c r="AR376" s="289"/>
      <c r="AS376" s="289"/>
      <c r="AT376" s="289"/>
      <c r="AU376" s="289"/>
      <c r="AV376" s="289"/>
      <c r="AW376" s="289"/>
      <c r="AX376" s="289"/>
      <c r="AY376" s="289"/>
      <c r="AZ376" s="289"/>
      <c r="BA376" s="289"/>
      <c r="BB376" s="289"/>
      <c r="BC376" s="289"/>
      <c r="BD376" s="289"/>
      <c r="BE376" s="289"/>
      <c r="BF376" s="289"/>
      <c r="BG376" s="289"/>
      <c r="BH376" s="289"/>
      <c r="BI376" s="289"/>
      <c r="BJ376" s="289"/>
      <c r="BK376" s="289"/>
      <c r="BL376" s="289"/>
      <c r="BM376" s="289"/>
      <c r="BN376" s="289"/>
      <c r="BO376" s="289"/>
      <c r="BP376" s="289"/>
      <c r="BQ376" s="289"/>
      <c r="BR376" s="289"/>
      <c r="BS376" s="289"/>
      <c r="BT376" s="289"/>
      <c r="BU376" s="289"/>
      <c r="BV376" s="289"/>
      <c r="BW376" s="289"/>
      <c r="BX376" s="289"/>
      <c r="BY376" s="289"/>
      <c r="BZ376" s="289"/>
      <c r="CA376" s="289"/>
      <c r="CB376" s="289"/>
      <c r="CC376" s="289"/>
      <c r="CD376" s="289"/>
      <c r="CE376" s="289"/>
      <c r="CF376" s="289"/>
      <c r="CG376" s="289"/>
      <c r="CH376" s="289"/>
      <c r="CI376" s="289"/>
      <c r="CJ376" s="289"/>
      <c r="CK376" s="289"/>
      <c r="CL376" s="289"/>
      <c r="CM376" s="289"/>
      <c r="CN376" s="289"/>
      <c r="CO376" s="289"/>
      <c r="CP376" s="289"/>
      <c r="CQ376" s="289"/>
      <c r="CR376" s="289"/>
      <c r="CS376" s="289"/>
      <c r="CT376" s="289"/>
      <c r="CU376" s="289"/>
      <c r="CV376" s="289"/>
      <c r="CW376" s="289"/>
      <c r="CX376" s="289"/>
      <c r="CY376" s="289"/>
      <c r="CZ376" s="289"/>
      <c r="DA376" s="289"/>
      <c r="DB376" s="289"/>
      <c r="DC376" s="289"/>
      <c r="DD376" s="289"/>
      <c r="DE376" s="289"/>
      <c r="DF376" s="289"/>
      <c r="DG376" s="289"/>
      <c r="DH376" s="289"/>
      <c r="DI376" s="289"/>
      <c r="DJ376" s="289"/>
      <c r="DK376" s="289"/>
      <c r="DL376" s="289"/>
      <c r="DM376" s="289"/>
      <c r="DN376" s="289"/>
      <c r="DO376" s="289"/>
      <c r="DP376" s="289"/>
      <c r="DQ376" s="289"/>
      <c r="DR376" s="289"/>
      <c r="DS376" s="289"/>
      <c r="DT376" s="289"/>
      <c r="DU376" s="289"/>
      <c r="DV376" s="289"/>
      <c r="DW376" s="289"/>
      <c r="DX376" s="289"/>
      <c r="DY376" s="289"/>
      <c r="DZ376" s="289"/>
      <c r="EA376" s="289"/>
      <c r="EB376" s="289"/>
      <c r="EC376" s="289"/>
      <c r="ED376" s="289"/>
      <c r="EE376" s="289"/>
      <c r="EF376" s="289"/>
      <c r="EG376" s="289"/>
      <c r="EH376" s="289"/>
      <c r="EI376" s="289"/>
    </row>
    <row r="377" spans="1:139" x14ac:dyDescent="0.3">
      <c r="A377" s="289"/>
      <c r="B377" s="289"/>
      <c r="C377" s="468"/>
      <c r="D377" s="468"/>
      <c r="E377" s="468"/>
      <c r="F377" s="468"/>
      <c r="G377" s="468"/>
      <c r="H377" s="468"/>
      <c r="I377" s="468"/>
      <c r="J377" s="468"/>
      <c r="K377" s="468"/>
      <c r="L377" s="468"/>
      <c r="M377" s="468"/>
      <c r="N377" s="468"/>
      <c r="O377" s="468"/>
      <c r="P377" s="468"/>
      <c r="Q377" s="289"/>
      <c r="R377" s="289"/>
      <c r="S377" s="289"/>
      <c r="T377" s="289"/>
      <c r="U377" s="289"/>
      <c r="V377" s="289"/>
      <c r="W377" s="289"/>
      <c r="X377" s="289"/>
      <c r="Y377" s="289"/>
      <c r="Z377" s="289"/>
      <c r="AA377" s="289"/>
      <c r="AB377" s="289"/>
      <c r="AC377" s="289"/>
      <c r="AD377" s="289"/>
      <c r="AE377" s="289"/>
      <c r="AF377" s="289"/>
      <c r="AG377" s="289"/>
      <c r="AH377" s="289"/>
      <c r="AI377" s="289"/>
      <c r="AJ377" s="289"/>
      <c r="AK377" s="289"/>
      <c r="AL377" s="289"/>
      <c r="AM377" s="289"/>
      <c r="AN377" s="289"/>
      <c r="AO377" s="289"/>
      <c r="AP377" s="289"/>
      <c r="AQ377" s="289"/>
      <c r="AR377" s="289"/>
      <c r="AS377" s="289"/>
      <c r="AT377" s="289"/>
      <c r="AU377" s="289"/>
      <c r="AV377" s="289"/>
      <c r="AW377" s="289"/>
      <c r="AX377" s="289"/>
      <c r="AY377" s="289"/>
      <c r="AZ377" s="289"/>
      <c r="BA377" s="289"/>
      <c r="BB377" s="289"/>
      <c r="BC377" s="289"/>
      <c r="BD377" s="289"/>
      <c r="BE377" s="289"/>
      <c r="BF377" s="289"/>
      <c r="BG377" s="289"/>
      <c r="BH377" s="289"/>
      <c r="BI377" s="289"/>
      <c r="BJ377" s="289"/>
      <c r="BK377" s="289"/>
      <c r="BL377" s="289"/>
      <c r="BM377" s="289"/>
      <c r="BN377" s="289"/>
      <c r="BO377" s="289"/>
      <c r="BP377" s="289"/>
      <c r="BQ377" s="289"/>
      <c r="BR377" s="289"/>
      <c r="BS377" s="289"/>
      <c r="BT377" s="289"/>
      <c r="BU377" s="289"/>
      <c r="BV377" s="289"/>
      <c r="BW377" s="289"/>
      <c r="BX377" s="289"/>
      <c r="BY377" s="289"/>
      <c r="BZ377" s="289"/>
      <c r="CA377" s="289"/>
      <c r="CB377" s="289"/>
      <c r="CC377" s="289"/>
      <c r="CD377" s="289"/>
      <c r="CE377" s="289"/>
      <c r="CF377" s="289"/>
      <c r="CG377" s="289"/>
      <c r="CH377" s="289"/>
      <c r="CI377" s="289"/>
      <c r="CJ377" s="289"/>
      <c r="CK377" s="289"/>
      <c r="CL377" s="289"/>
      <c r="CM377" s="289"/>
      <c r="CN377" s="289"/>
      <c r="CO377" s="289"/>
      <c r="CP377" s="289"/>
      <c r="CQ377" s="289"/>
      <c r="CR377" s="289"/>
      <c r="CS377" s="289"/>
      <c r="CT377" s="289"/>
      <c r="CU377" s="289"/>
      <c r="CV377" s="289"/>
      <c r="CW377" s="289"/>
      <c r="CX377" s="289"/>
      <c r="CY377" s="289"/>
      <c r="CZ377" s="289"/>
      <c r="DA377" s="289"/>
      <c r="DB377" s="289"/>
      <c r="DC377" s="289"/>
      <c r="DD377" s="289"/>
      <c r="DE377" s="289"/>
      <c r="DF377" s="289"/>
      <c r="DG377" s="289"/>
      <c r="DH377" s="289"/>
      <c r="DI377" s="289"/>
      <c r="DJ377" s="289"/>
      <c r="DK377" s="289"/>
      <c r="DL377" s="289"/>
      <c r="DM377" s="289"/>
      <c r="DN377" s="289"/>
      <c r="DO377" s="289"/>
      <c r="DP377" s="289"/>
      <c r="DQ377" s="289"/>
      <c r="DR377" s="289"/>
      <c r="DS377" s="289"/>
      <c r="DT377" s="289"/>
      <c r="DU377" s="289"/>
      <c r="DV377" s="289"/>
      <c r="DW377" s="289"/>
      <c r="DX377" s="289"/>
      <c r="DY377" s="289"/>
      <c r="DZ377" s="289"/>
      <c r="EA377" s="289"/>
      <c r="EB377" s="289"/>
      <c r="EC377" s="289"/>
      <c r="ED377" s="289"/>
      <c r="EE377" s="289"/>
      <c r="EF377" s="289"/>
      <c r="EG377" s="289"/>
      <c r="EH377" s="289"/>
      <c r="EI377" s="289"/>
    </row>
    <row r="378" spans="1:139" x14ac:dyDescent="0.3">
      <c r="A378" s="289"/>
      <c r="B378" s="289"/>
      <c r="C378" s="468"/>
      <c r="D378" s="468"/>
      <c r="E378" s="468"/>
      <c r="F378" s="468"/>
      <c r="G378" s="468"/>
      <c r="H378" s="468"/>
      <c r="I378" s="468"/>
      <c r="J378" s="468"/>
      <c r="K378" s="468"/>
      <c r="L378" s="468"/>
      <c r="M378" s="468"/>
      <c r="N378" s="468"/>
      <c r="O378" s="468"/>
      <c r="P378" s="468"/>
      <c r="Q378" s="289"/>
      <c r="R378" s="289"/>
      <c r="S378" s="289"/>
      <c r="T378" s="289"/>
      <c r="U378" s="289"/>
      <c r="V378" s="289"/>
      <c r="W378" s="289"/>
      <c r="X378" s="289"/>
      <c r="Y378" s="289"/>
      <c r="Z378" s="289"/>
      <c r="AA378" s="289"/>
      <c r="AB378" s="289"/>
      <c r="AC378" s="289"/>
      <c r="AD378" s="289"/>
      <c r="AE378" s="289"/>
      <c r="AF378" s="289"/>
      <c r="AG378" s="289"/>
      <c r="AH378" s="289"/>
      <c r="AI378" s="289"/>
      <c r="AJ378" s="289"/>
      <c r="AK378" s="289"/>
      <c r="AL378" s="289"/>
      <c r="AM378" s="289"/>
      <c r="AN378" s="289"/>
      <c r="AO378" s="289"/>
      <c r="AP378" s="289"/>
      <c r="AQ378" s="289"/>
      <c r="AR378" s="289"/>
      <c r="AS378" s="289"/>
      <c r="AT378" s="289"/>
      <c r="AU378" s="289"/>
      <c r="AV378" s="289"/>
      <c r="AW378" s="289"/>
      <c r="AX378" s="289"/>
      <c r="AY378" s="289"/>
      <c r="AZ378" s="289"/>
      <c r="BA378" s="289"/>
      <c r="BB378" s="289"/>
      <c r="BC378" s="289"/>
      <c r="BD378" s="289"/>
      <c r="BE378" s="289"/>
      <c r="BF378" s="289"/>
      <c r="BG378" s="289"/>
      <c r="BH378" s="289"/>
      <c r="BI378" s="289"/>
      <c r="BJ378" s="289"/>
      <c r="BK378" s="289"/>
      <c r="BL378" s="289"/>
      <c r="BM378" s="289"/>
      <c r="BN378" s="289"/>
      <c r="BO378" s="289"/>
      <c r="BP378" s="289"/>
      <c r="BQ378" s="289"/>
      <c r="BR378" s="289"/>
      <c r="BS378" s="289"/>
      <c r="BT378" s="289"/>
      <c r="BU378" s="289"/>
      <c r="BV378" s="289"/>
      <c r="BW378" s="289"/>
      <c r="BX378" s="289"/>
      <c r="BY378" s="289"/>
      <c r="BZ378" s="289"/>
      <c r="CA378" s="289"/>
      <c r="CB378" s="289"/>
      <c r="CC378" s="289"/>
      <c r="CD378" s="289"/>
      <c r="CE378" s="289"/>
      <c r="CF378" s="289"/>
      <c r="CG378" s="289"/>
      <c r="CH378" s="289"/>
      <c r="CI378" s="289"/>
      <c r="CJ378" s="289"/>
      <c r="CK378" s="289"/>
      <c r="CL378" s="289"/>
      <c r="CM378" s="289"/>
      <c r="CN378" s="289"/>
      <c r="CO378" s="289"/>
      <c r="CP378" s="289"/>
      <c r="CQ378" s="289"/>
      <c r="CR378" s="289"/>
      <c r="CS378" s="289"/>
      <c r="CT378" s="289"/>
      <c r="CU378" s="289"/>
      <c r="CV378" s="289"/>
      <c r="CW378" s="289"/>
      <c r="CX378" s="289"/>
      <c r="CY378" s="289"/>
      <c r="CZ378" s="289"/>
      <c r="DA378" s="289"/>
      <c r="DB378" s="289"/>
      <c r="DC378" s="289"/>
      <c r="DD378" s="289"/>
      <c r="DE378" s="289"/>
      <c r="DF378" s="289"/>
      <c r="DG378" s="289"/>
      <c r="DH378" s="289"/>
      <c r="DI378" s="289"/>
      <c r="DJ378" s="289"/>
      <c r="DK378" s="289"/>
      <c r="DL378" s="289"/>
      <c r="DM378" s="289"/>
      <c r="DN378" s="289"/>
      <c r="DO378" s="289"/>
      <c r="DP378" s="289"/>
      <c r="DQ378" s="289"/>
      <c r="DR378" s="289"/>
      <c r="DS378" s="289"/>
      <c r="DT378" s="289"/>
      <c r="DU378" s="289"/>
      <c r="DV378" s="289"/>
      <c r="DW378" s="289"/>
      <c r="DX378" s="289"/>
      <c r="DY378" s="289"/>
      <c r="DZ378" s="289"/>
      <c r="EA378" s="289"/>
      <c r="EB378" s="289"/>
      <c r="EC378" s="289"/>
      <c r="ED378" s="289"/>
      <c r="EE378" s="289"/>
      <c r="EF378" s="289"/>
      <c r="EG378" s="289"/>
      <c r="EH378" s="289"/>
      <c r="EI378" s="289"/>
    </row>
    <row r="379" spans="1:139" x14ac:dyDescent="0.3">
      <c r="A379" s="289"/>
      <c r="B379" s="289"/>
      <c r="C379" s="468"/>
      <c r="D379" s="468"/>
      <c r="E379" s="468"/>
      <c r="F379" s="468"/>
      <c r="G379" s="468"/>
      <c r="H379" s="468"/>
      <c r="I379" s="468"/>
      <c r="J379" s="468"/>
      <c r="K379" s="468"/>
      <c r="L379" s="468"/>
      <c r="M379" s="468"/>
      <c r="N379" s="468"/>
      <c r="O379" s="468"/>
      <c r="P379" s="468"/>
      <c r="Q379" s="289"/>
      <c r="R379" s="289"/>
      <c r="S379" s="289"/>
      <c r="T379" s="289"/>
      <c r="U379" s="289"/>
      <c r="V379" s="289"/>
      <c r="W379" s="289"/>
      <c r="X379" s="289"/>
      <c r="Y379" s="289"/>
      <c r="Z379" s="289"/>
      <c r="AA379" s="289"/>
      <c r="AB379" s="289"/>
      <c r="AC379" s="289"/>
      <c r="AD379" s="289"/>
      <c r="AE379" s="289"/>
      <c r="AF379" s="289"/>
      <c r="AG379" s="289"/>
      <c r="AH379" s="289"/>
      <c r="AI379" s="289"/>
      <c r="AJ379" s="289"/>
      <c r="AK379" s="289"/>
      <c r="AL379" s="289"/>
      <c r="AM379" s="289"/>
      <c r="AN379" s="289"/>
      <c r="AO379" s="289"/>
      <c r="AP379" s="289"/>
      <c r="AQ379" s="289"/>
      <c r="AR379" s="289"/>
      <c r="AS379" s="289"/>
      <c r="AT379" s="289"/>
      <c r="AU379" s="289"/>
      <c r="AV379" s="289"/>
      <c r="AW379" s="289"/>
      <c r="AX379" s="289"/>
      <c r="AY379" s="289"/>
      <c r="AZ379" s="289"/>
      <c r="BA379" s="289"/>
      <c r="BB379" s="289"/>
      <c r="BC379" s="289"/>
      <c r="BD379" s="289"/>
      <c r="BE379" s="289"/>
      <c r="BF379" s="289"/>
      <c r="BG379" s="289"/>
      <c r="BH379" s="289"/>
      <c r="BI379" s="289"/>
      <c r="BJ379" s="289"/>
      <c r="BK379" s="289"/>
      <c r="BL379" s="289"/>
      <c r="BM379" s="289"/>
      <c r="BN379" s="289"/>
      <c r="BO379" s="289"/>
      <c r="BP379" s="289"/>
      <c r="BQ379" s="289"/>
      <c r="BR379" s="289"/>
      <c r="BS379" s="289"/>
      <c r="BT379" s="289"/>
      <c r="BU379" s="289"/>
      <c r="BV379" s="289"/>
      <c r="BW379" s="289"/>
      <c r="BX379" s="289"/>
      <c r="BY379" s="289"/>
      <c r="BZ379" s="289"/>
      <c r="CA379" s="289"/>
      <c r="CB379" s="289"/>
      <c r="CC379" s="289"/>
      <c r="CD379" s="289"/>
      <c r="CE379" s="289"/>
      <c r="CF379" s="289"/>
      <c r="CG379" s="289"/>
      <c r="CH379" s="289"/>
      <c r="CI379" s="289"/>
      <c r="CJ379" s="289"/>
      <c r="CK379" s="289"/>
      <c r="CL379" s="289"/>
      <c r="CM379" s="289"/>
      <c r="CN379" s="289"/>
      <c r="CO379" s="289"/>
      <c r="CP379" s="289"/>
      <c r="CQ379" s="289"/>
      <c r="CR379" s="289"/>
      <c r="CS379" s="289"/>
      <c r="CT379" s="289"/>
      <c r="CU379" s="289"/>
      <c r="CV379" s="289"/>
      <c r="CW379" s="289"/>
      <c r="CX379" s="289"/>
      <c r="CY379" s="289"/>
      <c r="CZ379" s="289"/>
      <c r="DA379" s="289"/>
      <c r="DB379" s="289"/>
      <c r="DC379" s="289"/>
      <c r="DD379" s="289"/>
      <c r="DE379" s="289"/>
      <c r="DF379" s="289"/>
      <c r="DG379" s="289"/>
      <c r="DH379" s="289"/>
      <c r="DI379" s="289"/>
      <c r="DJ379" s="289"/>
      <c r="DK379" s="289"/>
      <c r="DL379" s="289"/>
      <c r="DM379" s="289"/>
      <c r="DN379" s="289"/>
      <c r="DO379" s="289"/>
      <c r="DP379" s="289"/>
      <c r="DQ379" s="289"/>
      <c r="DR379" s="289"/>
      <c r="DS379" s="289"/>
      <c r="DT379" s="289"/>
      <c r="DU379" s="289"/>
      <c r="DV379" s="289"/>
      <c r="DW379" s="289"/>
      <c r="DX379" s="289"/>
      <c r="DY379" s="289"/>
      <c r="DZ379" s="289"/>
      <c r="EA379" s="289"/>
      <c r="EB379" s="289"/>
      <c r="EC379" s="289"/>
      <c r="ED379" s="289"/>
      <c r="EE379" s="289"/>
      <c r="EF379" s="289"/>
      <c r="EG379" s="289"/>
      <c r="EH379" s="289"/>
      <c r="EI379" s="289"/>
    </row>
    <row r="380" spans="1:139" x14ac:dyDescent="0.3">
      <c r="A380" s="289"/>
      <c r="B380" s="289"/>
      <c r="C380" s="468"/>
      <c r="D380" s="468"/>
      <c r="E380" s="468"/>
      <c r="F380" s="468"/>
      <c r="G380" s="468"/>
      <c r="H380" s="468"/>
      <c r="I380" s="468"/>
      <c r="J380" s="468"/>
      <c r="K380" s="468"/>
      <c r="L380" s="468"/>
      <c r="M380" s="468"/>
      <c r="N380" s="468"/>
      <c r="O380" s="468"/>
      <c r="P380" s="468"/>
      <c r="Q380" s="289"/>
      <c r="R380" s="289"/>
      <c r="S380" s="289"/>
      <c r="T380" s="289"/>
      <c r="U380" s="289"/>
      <c r="V380" s="289"/>
      <c r="W380" s="289"/>
      <c r="X380" s="289"/>
      <c r="Y380" s="289"/>
      <c r="Z380" s="289"/>
      <c r="AA380" s="289"/>
      <c r="AB380" s="289"/>
      <c r="AC380" s="289"/>
      <c r="AD380" s="289"/>
      <c r="AE380" s="289"/>
      <c r="AF380" s="289"/>
      <c r="AG380" s="289"/>
      <c r="AH380" s="289"/>
      <c r="AI380" s="289"/>
      <c r="AJ380" s="289"/>
      <c r="AK380" s="289"/>
      <c r="AL380" s="289"/>
      <c r="AM380" s="289"/>
      <c r="AN380" s="289"/>
      <c r="AO380" s="289"/>
      <c r="AP380" s="289"/>
      <c r="AQ380" s="289"/>
      <c r="AR380" s="289"/>
      <c r="AS380" s="289"/>
      <c r="AT380" s="289"/>
      <c r="AU380" s="289"/>
      <c r="AV380" s="289"/>
      <c r="AW380" s="289"/>
      <c r="AX380" s="289"/>
      <c r="AY380" s="289"/>
      <c r="AZ380" s="289"/>
      <c r="BA380" s="289"/>
      <c r="BB380" s="289"/>
      <c r="BC380" s="289"/>
      <c r="BD380" s="289"/>
      <c r="BE380" s="289"/>
      <c r="BF380" s="289"/>
      <c r="BG380" s="289"/>
      <c r="BH380" s="289"/>
      <c r="BI380" s="289"/>
      <c r="BJ380" s="289"/>
      <c r="BK380" s="289"/>
      <c r="BL380" s="289"/>
      <c r="BM380" s="289"/>
      <c r="BN380" s="289"/>
      <c r="BO380" s="289"/>
      <c r="BP380" s="289"/>
      <c r="BQ380" s="289"/>
      <c r="BR380" s="289"/>
      <c r="BS380" s="289"/>
      <c r="BT380" s="289"/>
      <c r="BU380" s="289"/>
      <c r="BV380" s="289"/>
      <c r="BW380" s="289"/>
      <c r="BX380" s="289"/>
      <c r="BY380" s="289"/>
      <c r="BZ380" s="289"/>
      <c r="CA380" s="289"/>
      <c r="CB380" s="289"/>
      <c r="CC380" s="289"/>
      <c r="CD380" s="289"/>
      <c r="CE380" s="289"/>
      <c r="CF380" s="289"/>
      <c r="CG380" s="289"/>
      <c r="CH380" s="289"/>
      <c r="CI380" s="289"/>
      <c r="CJ380" s="289"/>
      <c r="CK380" s="289"/>
      <c r="CL380" s="289"/>
      <c r="CM380" s="289"/>
      <c r="CN380" s="289"/>
      <c r="CO380" s="289"/>
      <c r="CP380" s="289"/>
      <c r="CQ380" s="289"/>
      <c r="CR380" s="289"/>
      <c r="CS380" s="289"/>
      <c r="CT380" s="289"/>
      <c r="CU380" s="289"/>
      <c r="CV380" s="289"/>
      <c r="CW380" s="289"/>
      <c r="CX380" s="289"/>
      <c r="CY380" s="289"/>
      <c r="CZ380" s="289"/>
      <c r="DA380" s="289"/>
      <c r="DB380" s="289"/>
      <c r="DC380" s="289"/>
      <c r="DD380" s="289"/>
      <c r="DE380" s="289"/>
      <c r="DF380" s="289"/>
      <c r="DG380" s="289"/>
      <c r="DH380" s="289"/>
      <c r="DI380" s="289"/>
      <c r="DJ380" s="289"/>
      <c r="DK380" s="289"/>
      <c r="DL380" s="289"/>
      <c r="DM380" s="289"/>
      <c r="DN380" s="289"/>
      <c r="DO380" s="289"/>
      <c r="DP380" s="289"/>
      <c r="DQ380" s="289"/>
      <c r="DR380" s="289"/>
      <c r="DS380" s="289"/>
      <c r="DT380" s="289"/>
      <c r="DU380" s="289"/>
      <c r="DV380" s="289"/>
      <c r="DW380" s="289"/>
      <c r="DX380" s="289"/>
      <c r="DY380" s="289"/>
      <c r="DZ380" s="289"/>
      <c r="EA380" s="289"/>
      <c r="EB380" s="289"/>
      <c r="EC380" s="289"/>
      <c r="ED380" s="289"/>
      <c r="EE380" s="289"/>
      <c r="EF380" s="289"/>
      <c r="EG380" s="289"/>
      <c r="EH380" s="289"/>
      <c r="EI380" s="289"/>
    </row>
    <row r="381" spans="1:139" x14ac:dyDescent="0.3">
      <c r="A381" s="289"/>
      <c r="B381" s="289"/>
      <c r="C381" s="468"/>
      <c r="D381" s="468"/>
      <c r="E381" s="468"/>
      <c r="F381" s="468"/>
      <c r="G381" s="468"/>
      <c r="H381" s="468"/>
      <c r="I381" s="468"/>
      <c r="J381" s="468"/>
      <c r="K381" s="468"/>
      <c r="L381" s="468"/>
      <c r="M381" s="468"/>
      <c r="N381" s="468"/>
      <c r="O381" s="468"/>
      <c r="P381" s="468"/>
      <c r="Q381" s="289"/>
      <c r="R381" s="289"/>
      <c r="S381" s="289"/>
      <c r="T381" s="289"/>
      <c r="U381" s="289"/>
      <c r="V381" s="289"/>
      <c r="W381" s="289"/>
      <c r="X381" s="289"/>
      <c r="Y381" s="289"/>
      <c r="Z381" s="289"/>
      <c r="AA381" s="289"/>
      <c r="AB381" s="289"/>
      <c r="AC381" s="289"/>
      <c r="AD381" s="289"/>
      <c r="AE381" s="289"/>
      <c r="AF381" s="289"/>
      <c r="AG381" s="289"/>
      <c r="AH381" s="289"/>
      <c r="AI381" s="289"/>
      <c r="AJ381" s="289"/>
      <c r="AK381" s="289"/>
      <c r="AL381" s="289"/>
      <c r="AM381" s="289"/>
      <c r="AN381" s="289"/>
      <c r="AO381" s="289"/>
      <c r="AP381" s="289"/>
      <c r="AQ381" s="289"/>
      <c r="AR381" s="289"/>
      <c r="AS381" s="289"/>
      <c r="AT381" s="289"/>
      <c r="AU381" s="289"/>
      <c r="AV381" s="289"/>
      <c r="AW381" s="289"/>
      <c r="AX381" s="289"/>
      <c r="AY381" s="289"/>
      <c r="AZ381" s="289"/>
      <c r="BA381" s="289"/>
      <c r="BB381" s="289"/>
      <c r="BC381" s="289"/>
      <c r="BD381" s="289"/>
      <c r="BE381" s="289"/>
      <c r="BF381" s="289"/>
      <c r="BG381" s="289"/>
      <c r="BH381" s="289"/>
      <c r="BI381" s="289"/>
      <c r="BJ381" s="289"/>
      <c r="BK381" s="289"/>
      <c r="BL381" s="289"/>
      <c r="BM381" s="289"/>
      <c r="BN381" s="289"/>
      <c r="BO381" s="289"/>
      <c r="BP381" s="289"/>
      <c r="BQ381" s="289"/>
      <c r="BR381" s="289"/>
      <c r="BS381" s="289"/>
      <c r="BT381" s="289"/>
      <c r="BU381" s="289"/>
      <c r="BV381" s="289"/>
      <c r="BW381" s="289"/>
      <c r="BX381" s="289"/>
      <c r="BY381" s="289"/>
      <c r="BZ381" s="289"/>
      <c r="CA381" s="289"/>
      <c r="CB381" s="289"/>
      <c r="CC381" s="289"/>
      <c r="CD381" s="289"/>
      <c r="CE381" s="289"/>
      <c r="CF381" s="289"/>
      <c r="CG381" s="289"/>
      <c r="CH381" s="289"/>
      <c r="CI381" s="289"/>
      <c r="CJ381" s="289"/>
      <c r="CK381" s="289"/>
      <c r="CL381" s="289"/>
      <c r="CM381" s="289"/>
      <c r="CN381" s="289"/>
      <c r="CO381" s="289"/>
      <c r="CP381" s="289"/>
      <c r="CQ381" s="289"/>
      <c r="CR381" s="289"/>
      <c r="CS381" s="289"/>
      <c r="CT381" s="289"/>
      <c r="CU381" s="289"/>
      <c r="CV381" s="289"/>
      <c r="CW381" s="289"/>
      <c r="CX381" s="289"/>
      <c r="CY381" s="289"/>
      <c r="CZ381" s="289"/>
      <c r="DA381" s="289"/>
      <c r="DB381" s="289"/>
      <c r="DC381" s="289"/>
      <c r="DD381" s="289"/>
      <c r="DE381" s="289"/>
      <c r="DF381" s="289"/>
      <c r="DG381" s="289"/>
      <c r="DH381" s="289"/>
      <c r="DI381" s="289"/>
      <c r="DJ381" s="289"/>
      <c r="DK381" s="289"/>
      <c r="DL381" s="289"/>
      <c r="DM381" s="289"/>
      <c r="DN381" s="289"/>
      <c r="DO381" s="289"/>
      <c r="DP381" s="289"/>
      <c r="DQ381" s="289"/>
      <c r="DR381" s="289"/>
      <c r="DS381" s="289"/>
      <c r="DT381" s="289"/>
      <c r="DU381" s="289"/>
      <c r="DV381" s="289"/>
      <c r="DW381" s="289"/>
      <c r="DX381" s="289"/>
      <c r="DY381" s="289"/>
      <c r="DZ381" s="289"/>
      <c r="EA381" s="289"/>
      <c r="EB381" s="289"/>
      <c r="EC381" s="289"/>
      <c r="ED381" s="289"/>
      <c r="EE381" s="289"/>
      <c r="EF381" s="289"/>
      <c r="EG381" s="289"/>
      <c r="EH381" s="289"/>
      <c r="EI381" s="289"/>
    </row>
    <row r="382" spans="1:139" x14ac:dyDescent="0.3">
      <c r="A382" s="289"/>
      <c r="B382" s="289"/>
      <c r="C382" s="468"/>
      <c r="D382" s="468"/>
      <c r="E382" s="468"/>
      <c r="F382" s="468"/>
      <c r="G382" s="468"/>
      <c r="H382" s="468"/>
      <c r="I382" s="468"/>
      <c r="J382" s="468"/>
      <c r="K382" s="468"/>
      <c r="L382" s="468"/>
      <c r="M382" s="468"/>
      <c r="N382" s="468"/>
      <c r="O382" s="468"/>
      <c r="P382" s="468"/>
      <c r="Q382" s="289"/>
      <c r="R382" s="289"/>
      <c r="S382" s="289"/>
      <c r="T382" s="289"/>
      <c r="U382" s="289"/>
      <c r="V382" s="289"/>
      <c r="W382" s="289"/>
      <c r="X382" s="289"/>
      <c r="Y382" s="289"/>
      <c r="Z382" s="289"/>
      <c r="AA382" s="289"/>
      <c r="AB382" s="289"/>
      <c r="AC382" s="289"/>
      <c r="AD382" s="289"/>
      <c r="AE382" s="289"/>
      <c r="AF382" s="289"/>
      <c r="AG382" s="289"/>
      <c r="AH382" s="289"/>
      <c r="AI382" s="289"/>
      <c r="AJ382" s="289"/>
      <c r="AK382" s="289"/>
      <c r="AL382" s="289"/>
      <c r="AM382" s="289"/>
      <c r="AN382" s="289"/>
      <c r="AO382" s="289"/>
      <c r="AP382" s="289"/>
      <c r="AQ382" s="289"/>
      <c r="AR382" s="289"/>
      <c r="AS382" s="289"/>
      <c r="AT382" s="289"/>
      <c r="AU382" s="289"/>
      <c r="AV382" s="289"/>
      <c r="AW382" s="289"/>
      <c r="AX382" s="289"/>
      <c r="AY382" s="289"/>
      <c r="AZ382" s="289"/>
      <c r="BA382" s="289"/>
      <c r="BB382" s="289"/>
      <c r="BC382" s="289"/>
      <c r="BD382" s="289"/>
      <c r="BE382" s="289"/>
      <c r="BF382" s="289"/>
      <c r="BG382" s="289"/>
      <c r="BH382" s="289"/>
      <c r="BI382" s="289"/>
      <c r="BJ382" s="289"/>
      <c r="BK382" s="289"/>
      <c r="BL382" s="289"/>
      <c r="BM382" s="289"/>
      <c r="BN382" s="289"/>
      <c r="BO382" s="289"/>
      <c r="BP382" s="289"/>
      <c r="BQ382" s="289"/>
      <c r="BR382" s="289"/>
      <c r="BS382" s="289"/>
      <c r="BT382" s="289"/>
      <c r="BU382" s="289"/>
      <c r="BV382" s="289"/>
      <c r="BW382" s="289"/>
      <c r="BX382" s="289"/>
      <c r="BY382" s="289"/>
      <c r="BZ382" s="289"/>
      <c r="CA382" s="289"/>
      <c r="CB382" s="289"/>
      <c r="CC382" s="289"/>
      <c r="CD382" s="289"/>
      <c r="CE382" s="289"/>
      <c r="CF382" s="289"/>
      <c r="CG382" s="289"/>
      <c r="CH382" s="289"/>
      <c r="CI382" s="289"/>
      <c r="CJ382" s="289"/>
      <c r="CK382" s="289"/>
      <c r="CL382" s="289"/>
      <c r="CM382" s="289"/>
      <c r="CN382" s="289"/>
      <c r="CO382" s="289"/>
      <c r="CP382" s="289"/>
      <c r="CQ382" s="289"/>
      <c r="CR382" s="289"/>
      <c r="CS382" s="289"/>
      <c r="CT382" s="289"/>
      <c r="CU382" s="289"/>
      <c r="CV382" s="289"/>
      <c r="CW382" s="289"/>
      <c r="CX382" s="289"/>
      <c r="CY382" s="289"/>
      <c r="CZ382" s="289"/>
      <c r="DA382" s="289"/>
      <c r="DB382" s="289"/>
      <c r="DC382" s="289"/>
      <c r="DD382" s="289"/>
      <c r="DE382" s="289"/>
      <c r="DF382" s="289"/>
      <c r="DG382" s="289"/>
      <c r="DH382" s="289"/>
      <c r="DI382" s="289"/>
      <c r="DJ382" s="289"/>
      <c r="DK382" s="289"/>
      <c r="DL382" s="289"/>
      <c r="DM382" s="289"/>
      <c r="DN382" s="289"/>
      <c r="DO382" s="289"/>
      <c r="DP382" s="289"/>
      <c r="DQ382" s="289"/>
      <c r="DR382" s="289"/>
      <c r="DS382" s="289"/>
      <c r="DT382" s="289"/>
      <c r="DU382" s="289"/>
      <c r="DV382" s="289"/>
      <c r="DW382" s="289"/>
      <c r="DX382" s="289"/>
      <c r="DY382" s="289"/>
      <c r="DZ382" s="289"/>
      <c r="EA382" s="289"/>
      <c r="EB382" s="289"/>
      <c r="EC382" s="289"/>
      <c r="ED382" s="289"/>
      <c r="EE382" s="289"/>
      <c r="EF382" s="289"/>
      <c r="EG382" s="289"/>
      <c r="EH382" s="289"/>
      <c r="EI382" s="289"/>
    </row>
    <row r="383" spans="1:139" x14ac:dyDescent="0.3">
      <c r="A383" s="289"/>
      <c r="B383" s="289"/>
      <c r="C383" s="468"/>
      <c r="D383" s="468"/>
      <c r="E383" s="468"/>
      <c r="F383" s="468"/>
      <c r="G383" s="468"/>
      <c r="H383" s="468"/>
      <c r="I383" s="468"/>
      <c r="J383" s="468"/>
      <c r="K383" s="468"/>
      <c r="L383" s="468"/>
      <c r="M383" s="468"/>
      <c r="N383" s="468"/>
      <c r="O383" s="468"/>
      <c r="P383" s="468"/>
      <c r="Q383" s="289"/>
      <c r="R383" s="289"/>
      <c r="S383" s="289"/>
      <c r="T383" s="289"/>
      <c r="U383" s="289"/>
      <c r="V383" s="289"/>
      <c r="W383" s="289"/>
      <c r="X383" s="289"/>
      <c r="Y383" s="289"/>
      <c r="Z383" s="289"/>
      <c r="AA383" s="289"/>
      <c r="AB383" s="289"/>
      <c r="AC383" s="289"/>
      <c r="AD383" s="289"/>
      <c r="AE383" s="289"/>
      <c r="AF383" s="289"/>
      <c r="AG383" s="289"/>
      <c r="AH383" s="289"/>
      <c r="AI383" s="289"/>
      <c r="AJ383" s="289"/>
      <c r="AK383" s="289"/>
      <c r="AL383" s="289"/>
      <c r="AM383" s="289"/>
      <c r="AN383" s="289"/>
      <c r="AO383" s="289"/>
      <c r="AP383" s="289"/>
      <c r="AQ383" s="289"/>
      <c r="AR383" s="289"/>
      <c r="AS383" s="289"/>
      <c r="AT383" s="289"/>
      <c r="AU383" s="289"/>
      <c r="AV383" s="289"/>
      <c r="AW383" s="289"/>
      <c r="AX383" s="289"/>
      <c r="AY383" s="289"/>
      <c r="AZ383" s="289"/>
      <c r="BA383" s="289"/>
      <c r="BB383" s="289"/>
      <c r="BC383" s="289"/>
      <c r="BD383" s="289"/>
      <c r="BE383" s="289"/>
      <c r="BF383" s="289"/>
      <c r="BG383" s="289"/>
      <c r="BH383" s="289"/>
      <c r="BI383" s="289"/>
      <c r="BJ383" s="289"/>
      <c r="BK383" s="289"/>
      <c r="BL383" s="289"/>
      <c r="BM383" s="289"/>
      <c r="BN383" s="289"/>
      <c r="BO383" s="289"/>
      <c r="BP383" s="289"/>
      <c r="BQ383" s="289"/>
      <c r="BR383" s="289"/>
      <c r="BS383" s="289"/>
      <c r="BT383" s="289"/>
      <c r="BU383" s="289"/>
      <c r="BV383" s="289"/>
      <c r="BW383" s="289"/>
      <c r="BX383" s="289"/>
      <c r="BY383" s="289"/>
      <c r="BZ383" s="289"/>
      <c r="CA383" s="289"/>
      <c r="CB383" s="289"/>
      <c r="CC383" s="289"/>
      <c r="CD383" s="289"/>
      <c r="CE383" s="289"/>
      <c r="CF383" s="289"/>
      <c r="CG383" s="289"/>
      <c r="CH383" s="289"/>
      <c r="CI383" s="289"/>
      <c r="CJ383" s="289"/>
      <c r="CK383" s="289"/>
      <c r="CL383" s="289"/>
      <c r="CM383" s="289"/>
      <c r="CN383" s="289"/>
      <c r="CO383" s="289"/>
      <c r="CP383" s="289"/>
      <c r="CQ383" s="289"/>
      <c r="CR383" s="289"/>
      <c r="CS383" s="289"/>
      <c r="CT383" s="289"/>
      <c r="CU383" s="289"/>
      <c r="CV383" s="289"/>
      <c r="CW383" s="289"/>
      <c r="CX383" s="289"/>
      <c r="CY383" s="289"/>
      <c r="CZ383" s="289"/>
      <c r="DA383" s="289"/>
      <c r="DB383" s="289"/>
      <c r="DC383" s="289"/>
      <c r="DD383" s="289"/>
      <c r="DE383" s="289"/>
      <c r="DF383" s="289"/>
      <c r="DG383" s="289"/>
      <c r="DH383" s="289"/>
      <c r="DI383" s="289"/>
      <c r="DJ383" s="289"/>
      <c r="DK383" s="289"/>
      <c r="DL383" s="289"/>
      <c r="DM383" s="289"/>
      <c r="DN383" s="289"/>
      <c r="DO383" s="289"/>
      <c r="DP383" s="289"/>
      <c r="DQ383" s="289"/>
      <c r="DR383" s="289"/>
      <c r="DS383" s="289"/>
      <c r="DT383" s="289"/>
      <c r="DU383" s="289"/>
      <c r="DV383" s="289"/>
      <c r="DW383" s="289"/>
      <c r="DX383" s="289"/>
      <c r="DY383" s="289"/>
      <c r="DZ383" s="289"/>
      <c r="EA383" s="289"/>
      <c r="EB383" s="289"/>
      <c r="EC383" s="289"/>
      <c r="ED383" s="289"/>
      <c r="EE383" s="289"/>
      <c r="EF383" s="289"/>
      <c r="EG383" s="289"/>
      <c r="EH383" s="289"/>
      <c r="EI383" s="289"/>
    </row>
    <row r="384" spans="1:139" x14ac:dyDescent="0.3">
      <c r="A384" s="289"/>
      <c r="B384" s="289"/>
      <c r="C384" s="468"/>
      <c r="D384" s="468"/>
      <c r="E384" s="468"/>
      <c r="F384" s="468"/>
      <c r="G384" s="468"/>
      <c r="H384" s="468"/>
      <c r="I384" s="468"/>
      <c r="J384" s="468"/>
      <c r="K384" s="468"/>
      <c r="L384" s="468"/>
      <c r="M384" s="468"/>
      <c r="N384" s="468"/>
      <c r="O384" s="468"/>
      <c r="P384" s="468"/>
      <c r="Q384" s="289"/>
      <c r="R384" s="289"/>
      <c r="S384" s="289"/>
      <c r="T384" s="289"/>
      <c r="U384" s="289"/>
      <c r="V384" s="289"/>
      <c r="W384" s="289"/>
      <c r="X384" s="289"/>
      <c r="Y384" s="289"/>
      <c r="Z384" s="289"/>
      <c r="AA384" s="289"/>
      <c r="AB384" s="289"/>
      <c r="AC384" s="289"/>
      <c r="AD384" s="289"/>
      <c r="AE384" s="289"/>
      <c r="AF384" s="289"/>
      <c r="AG384" s="289"/>
      <c r="AH384" s="289"/>
      <c r="AI384" s="289"/>
      <c r="AJ384" s="289"/>
      <c r="AK384" s="289"/>
      <c r="AL384" s="289"/>
      <c r="AM384" s="289"/>
      <c r="AN384" s="289"/>
      <c r="AO384" s="289"/>
      <c r="AP384" s="289"/>
      <c r="AQ384" s="289"/>
      <c r="AR384" s="289"/>
      <c r="AS384" s="289"/>
      <c r="AT384" s="289"/>
      <c r="AU384" s="289"/>
      <c r="AV384" s="289"/>
      <c r="AW384" s="289"/>
      <c r="AX384" s="289"/>
      <c r="AY384" s="289"/>
      <c r="AZ384" s="289"/>
      <c r="BA384" s="289"/>
      <c r="BB384" s="289"/>
      <c r="BC384" s="289"/>
      <c r="BD384" s="289"/>
      <c r="BE384" s="289"/>
      <c r="BF384" s="289"/>
      <c r="BG384" s="289"/>
      <c r="BH384" s="289"/>
      <c r="BI384" s="289"/>
      <c r="BJ384" s="289"/>
      <c r="BK384" s="289"/>
      <c r="BL384" s="289"/>
      <c r="BM384" s="289"/>
      <c r="BN384" s="289"/>
      <c r="BO384" s="289"/>
      <c r="BP384" s="289"/>
      <c r="BQ384" s="289"/>
      <c r="BR384" s="289"/>
      <c r="BS384" s="289"/>
      <c r="BT384" s="289"/>
      <c r="BU384" s="289"/>
      <c r="BV384" s="289"/>
      <c r="BW384" s="289"/>
      <c r="BX384" s="289"/>
      <c r="BY384" s="289"/>
      <c r="BZ384" s="289"/>
      <c r="CA384" s="289"/>
      <c r="CB384" s="289"/>
      <c r="CC384" s="289"/>
      <c r="CD384" s="289"/>
      <c r="CE384" s="289"/>
      <c r="CF384" s="289"/>
      <c r="CG384" s="289"/>
      <c r="CH384" s="289"/>
      <c r="CI384" s="289"/>
      <c r="CJ384" s="289"/>
      <c r="CK384" s="289"/>
      <c r="CL384" s="289"/>
      <c r="CM384" s="289"/>
      <c r="CN384" s="289"/>
      <c r="CO384" s="289"/>
      <c r="CP384" s="289"/>
      <c r="CQ384" s="289"/>
      <c r="CR384" s="289"/>
      <c r="CS384" s="289"/>
      <c r="CT384" s="289"/>
      <c r="CU384" s="289"/>
      <c r="CV384" s="289"/>
      <c r="CW384" s="289"/>
      <c r="CX384" s="289"/>
      <c r="CY384" s="289"/>
      <c r="CZ384" s="289"/>
      <c r="DA384" s="289"/>
      <c r="DB384" s="289"/>
      <c r="DC384" s="289"/>
      <c r="DD384" s="289"/>
      <c r="DE384" s="289"/>
      <c r="DF384" s="289"/>
      <c r="DG384" s="289"/>
      <c r="DH384" s="289"/>
      <c r="DI384" s="289"/>
      <c r="DJ384" s="289"/>
      <c r="DK384" s="289"/>
      <c r="DL384" s="289"/>
      <c r="DM384" s="289"/>
      <c r="DN384" s="289"/>
      <c r="DO384" s="289"/>
      <c r="DP384" s="289"/>
      <c r="DQ384" s="289"/>
      <c r="DR384" s="289"/>
      <c r="DS384" s="289"/>
      <c r="DT384" s="289"/>
      <c r="DU384" s="289"/>
      <c r="DV384" s="289"/>
      <c r="DW384" s="289"/>
      <c r="DX384" s="289"/>
      <c r="DY384" s="289"/>
      <c r="DZ384" s="289"/>
      <c r="EA384" s="289"/>
      <c r="EB384" s="289"/>
      <c r="EC384" s="289"/>
      <c r="ED384" s="289"/>
      <c r="EE384" s="289"/>
      <c r="EF384" s="289"/>
      <c r="EG384" s="289"/>
      <c r="EH384" s="289"/>
      <c r="EI384" s="289"/>
    </row>
    <row r="385" spans="1:139" x14ac:dyDescent="0.3">
      <c r="A385" s="289"/>
      <c r="B385" s="289"/>
      <c r="C385" s="468"/>
      <c r="D385" s="468"/>
      <c r="E385" s="468"/>
      <c r="F385" s="468"/>
      <c r="G385" s="468"/>
      <c r="H385" s="468"/>
      <c r="I385" s="468"/>
      <c r="J385" s="468"/>
      <c r="K385" s="468"/>
      <c r="L385" s="468"/>
      <c r="M385" s="468"/>
      <c r="N385" s="468"/>
      <c r="O385" s="468"/>
      <c r="P385" s="468"/>
      <c r="Q385" s="289"/>
      <c r="R385" s="289"/>
      <c r="S385" s="289"/>
      <c r="T385" s="289"/>
      <c r="U385" s="289"/>
      <c r="V385" s="289"/>
      <c r="W385" s="289"/>
      <c r="X385" s="289"/>
      <c r="Y385" s="289"/>
      <c r="Z385" s="289"/>
      <c r="AA385" s="289"/>
      <c r="AB385" s="289"/>
      <c r="AC385" s="289"/>
      <c r="AD385" s="289"/>
      <c r="AE385" s="289"/>
      <c r="AF385" s="289"/>
      <c r="AG385" s="289"/>
      <c r="AH385" s="289"/>
      <c r="AI385" s="289"/>
      <c r="AJ385" s="289"/>
      <c r="AK385" s="289"/>
      <c r="AL385" s="289"/>
      <c r="AM385" s="289"/>
      <c r="AN385" s="289"/>
      <c r="AO385" s="289"/>
      <c r="AP385" s="289"/>
      <c r="AQ385" s="289"/>
      <c r="AR385" s="289"/>
      <c r="AS385" s="289"/>
      <c r="AT385" s="289"/>
      <c r="AU385" s="289"/>
      <c r="AV385" s="289"/>
      <c r="AW385" s="289"/>
      <c r="AX385" s="289"/>
      <c r="AY385" s="289"/>
      <c r="AZ385" s="289"/>
      <c r="BA385" s="289"/>
      <c r="BB385" s="289"/>
      <c r="BC385" s="289"/>
      <c r="BD385" s="289"/>
      <c r="BE385" s="289"/>
      <c r="BF385" s="289"/>
      <c r="BG385" s="289"/>
      <c r="BH385" s="289"/>
      <c r="BI385" s="289"/>
      <c r="BJ385" s="289"/>
      <c r="BK385" s="289"/>
      <c r="BL385" s="289"/>
      <c r="BM385" s="289"/>
      <c r="BN385" s="289"/>
      <c r="BO385" s="289"/>
      <c r="BP385" s="289"/>
      <c r="BQ385" s="289"/>
      <c r="BR385" s="289"/>
      <c r="BS385" s="289"/>
      <c r="BT385" s="289"/>
      <c r="BU385" s="289"/>
      <c r="BV385" s="289"/>
      <c r="BW385" s="289"/>
      <c r="BX385" s="289"/>
      <c r="BY385" s="289"/>
      <c r="BZ385" s="289"/>
      <c r="CA385" s="289"/>
      <c r="CB385" s="289"/>
      <c r="CC385" s="289"/>
      <c r="CD385" s="289"/>
      <c r="CE385" s="289"/>
      <c r="CF385" s="289"/>
      <c r="CG385" s="289"/>
      <c r="CH385" s="289"/>
      <c r="CI385" s="289"/>
      <c r="CJ385" s="289"/>
      <c r="CK385" s="289"/>
      <c r="CL385" s="289"/>
      <c r="CM385" s="289"/>
      <c r="CN385" s="289"/>
      <c r="CO385" s="289"/>
      <c r="CP385" s="289"/>
      <c r="CQ385" s="289"/>
      <c r="CR385" s="289"/>
      <c r="CS385" s="289"/>
      <c r="CT385" s="289"/>
      <c r="CU385" s="289"/>
      <c r="CV385" s="289"/>
      <c r="CW385" s="289"/>
      <c r="CX385" s="289"/>
      <c r="CY385" s="289"/>
      <c r="CZ385" s="289"/>
      <c r="DA385" s="289"/>
      <c r="DB385" s="289"/>
      <c r="DC385" s="289"/>
      <c r="DD385" s="289"/>
      <c r="DE385" s="289"/>
      <c r="DF385" s="289"/>
      <c r="DG385" s="289"/>
      <c r="DH385" s="289"/>
      <c r="DI385" s="289"/>
      <c r="DJ385" s="289"/>
      <c r="DK385" s="289"/>
      <c r="DL385" s="289"/>
      <c r="DM385" s="289"/>
      <c r="DN385" s="289"/>
      <c r="DO385" s="289"/>
      <c r="DP385" s="289"/>
      <c r="DQ385" s="289"/>
      <c r="DR385" s="289"/>
      <c r="DS385" s="289"/>
      <c r="DT385" s="289"/>
      <c r="DU385" s="289"/>
      <c r="DV385" s="289"/>
      <c r="DW385" s="289"/>
      <c r="DX385" s="289"/>
      <c r="DY385" s="289"/>
      <c r="DZ385" s="289"/>
      <c r="EA385" s="289"/>
      <c r="EB385" s="289"/>
      <c r="EC385" s="289"/>
      <c r="ED385" s="289"/>
      <c r="EE385" s="289"/>
      <c r="EF385" s="289"/>
      <c r="EG385" s="289"/>
      <c r="EH385" s="289"/>
      <c r="EI385" s="289"/>
    </row>
    <row r="386" spans="1:139" x14ac:dyDescent="0.3">
      <c r="A386" s="289"/>
      <c r="B386" s="289"/>
      <c r="C386" s="468"/>
      <c r="D386" s="468"/>
      <c r="E386" s="468"/>
      <c r="F386" s="468"/>
      <c r="G386" s="468"/>
      <c r="H386" s="468"/>
      <c r="I386" s="468"/>
      <c r="J386" s="468"/>
      <c r="K386" s="468"/>
      <c r="L386" s="468"/>
      <c r="M386" s="468"/>
      <c r="N386" s="468"/>
      <c r="O386" s="468"/>
      <c r="P386" s="468"/>
      <c r="Q386" s="289"/>
      <c r="R386" s="289"/>
      <c r="S386" s="289"/>
      <c r="T386" s="289"/>
      <c r="U386" s="289"/>
      <c r="V386" s="289"/>
      <c r="W386" s="289"/>
      <c r="X386" s="289"/>
      <c r="Y386" s="289"/>
      <c r="Z386" s="289"/>
      <c r="AA386" s="289"/>
      <c r="AB386" s="289"/>
      <c r="AC386" s="289"/>
      <c r="AD386" s="289"/>
      <c r="AE386" s="289"/>
      <c r="AF386" s="289"/>
      <c r="AG386" s="289"/>
      <c r="AH386" s="289"/>
      <c r="AI386" s="289"/>
      <c r="AJ386" s="289"/>
      <c r="AK386" s="289"/>
      <c r="AL386" s="289"/>
      <c r="AM386" s="289"/>
      <c r="AN386" s="289"/>
      <c r="AO386" s="289"/>
      <c r="AP386" s="289"/>
      <c r="AQ386" s="289"/>
      <c r="AR386" s="289"/>
      <c r="AS386" s="289"/>
      <c r="AT386" s="289"/>
      <c r="AU386" s="289"/>
      <c r="AV386" s="289"/>
      <c r="AW386" s="289"/>
      <c r="AX386" s="289"/>
      <c r="AY386" s="289"/>
      <c r="AZ386" s="289"/>
      <c r="BA386" s="289"/>
      <c r="BB386" s="289"/>
      <c r="BC386" s="289"/>
      <c r="BD386" s="289"/>
      <c r="BE386" s="289"/>
      <c r="BF386" s="289"/>
      <c r="BG386" s="289"/>
      <c r="BH386" s="289"/>
      <c r="BI386" s="289"/>
      <c r="BJ386" s="289"/>
      <c r="BK386" s="289"/>
      <c r="BL386" s="289"/>
      <c r="BM386" s="289"/>
      <c r="BN386" s="289"/>
      <c r="BO386" s="289"/>
      <c r="BP386" s="289"/>
      <c r="BQ386" s="289"/>
      <c r="BR386" s="289"/>
      <c r="BS386" s="289"/>
      <c r="BT386" s="289"/>
      <c r="BU386" s="289"/>
      <c r="BV386" s="289"/>
      <c r="BW386" s="289"/>
      <c r="BX386" s="289"/>
      <c r="BY386" s="289"/>
      <c r="BZ386" s="289"/>
      <c r="CA386" s="289"/>
      <c r="CB386" s="289"/>
      <c r="CC386" s="289"/>
      <c r="CD386" s="289"/>
      <c r="CE386" s="289"/>
      <c r="CF386" s="289"/>
      <c r="CG386" s="289"/>
      <c r="CH386" s="289"/>
      <c r="CI386" s="289"/>
      <c r="CJ386" s="289"/>
      <c r="CK386" s="289"/>
      <c r="CL386" s="289"/>
      <c r="CM386" s="289"/>
      <c r="CN386" s="289"/>
      <c r="CO386" s="289"/>
      <c r="CP386" s="289"/>
      <c r="CQ386" s="289"/>
      <c r="CR386" s="289"/>
      <c r="CS386" s="289"/>
      <c r="CT386" s="289"/>
      <c r="CU386" s="289"/>
      <c r="CV386" s="289"/>
      <c r="CW386" s="289"/>
      <c r="CX386" s="289"/>
      <c r="CY386" s="289"/>
      <c r="CZ386" s="289"/>
      <c r="DA386" s="289"/>
      <c r="DB386" s="289"/>
      <c r="DC386" s="289"/>
      <c r="DD386" s="289"/>
      <c r="DE386" s="289"/>
      <c r="DF386" s="289"/>
      <c r="DG386" s="289"/>
      <c r="DH386" s="289"/>
      <c r="DI386" s="289"/>
      <c r="DJ386" s="289"/>
      <c r="DK386" s="289"/>
      <c r="DL386" s="289"/>
      <c r="DM386" s="289"/>
      <c r="DN386" s="289"/>
      <c r="DO386" s="289"/>
      <c r="DP386" s="289"/>
      <c r="DQ386" s="289"/>
      <c r="DR386" s="289"/>
      <c r="DS386" s="289"/>
      <c r="DT386" s="289"/>
      <c r="DU386" s="289"/>
      <c r="DV386" s="289"/>
      <c r="DW386" s="289"/>
      <c r="DX386" s="289"/>
      <c r="DY386" s="289"/>
      <c r="DZ386" s="289"/>
      <c r="EA386" s="289"/>
      <c r="EB386" s="289"/>
      <c r="EC386" s="289"/>
      <c r="ED386" s="289"/>
      <c r="EE386" s="289"/>
      <c r="EF386" s="289"/>
      <c r="EG386" s="289"/>
      <c r="EH386" s="289"/>
      <c r="EI386" s="289"/>
    </row>
    <row r="387" spans="1:139" x14ac:dyDescent="0.3">
      <c r="A387" s="289"/>
      <c r="B387" s="289"/>
      <c r="C387" s="468"/>
      <c r="D387" s="468"/>
      <c r="E387" s="468"/>
      <c r="F387" s="468"/>
      <c r="G387" s="468"/>
      <c r="H387" s="468"/>
      <c r="I387" s="468"/>
      <c r="J387" s="468"/>
      <c r="K387" s="468"/>
      <c r="L387" s="468"/>
      <c r="M387" s="468"/>
      <c r="N387" s="468"/>
      <c r="O387" s="468"/>
      <c r="P387" s="468"/>
      <c r="Q387" s="289"/>
      <c r="R387" s="289"/>
      <c r="S387" s="289"/>
      <c r="T387" s="289"/>
      <c r="U387" s="289"/>
      <c r="V387" s="289"/>
      <c r="W387" s="289"/>
      <c r="X387" s="289"/>
      <c r="Y387" s="289"/>
      <c r="Z387" s="289"/>
      <c r="AA387" s="289"/>
      <c r="AB387" s="289"/>
      <c r="AC387" s="289"/>
      <c r="AD387" s="289"/>
      <c r="AE387" s="289"/>
      <c r="AF387" s="289"/>
      <c r="AG387" s="289"/>
      <c r="AH387" s="289"/>
      <c r="AI387" s="289"/>
      <c r="AJ387" s="289"/>
      <c r="AK387" s="289"/>
      <c r="AL387" s="289"/>
      <c r="AM387" s="289"/>
      <c r="AN387" s="289"/>
      <c r="AO387" s="289"/>
      <c r="AP387" s="289"/>
      <c r="AQ387" s="289"/>
      <c r="AR387" s="289"/>
      <c r="AS387" s="289"/>
      <c r="AT387" s="289"/>
      <c r="AU387" s="289"/>
      <c r="AV387" s="289"/>
      <c r="AW387" s="289"/>
      <c r="AX387" s="289"/>
      <c r="AY387" s="289"/>
      <c r="AZ387" s="289"/>
      <c r="BA387" s="289"/>
      <c r="BB387" s="289"/>
      <c r="BC387" s="289"/>
      <c r="BD387" s="289"/>
      <c r="BE387" s="289"/>
      <c r="BF387" s="289"/>
      <c r="BG387" s="289"/>
      <c r="BH387" s="289"/>
      <c r="BI387" s="289"/>
      <c r="BJ387" s="289"/>
      <c r="BK387" s="289"/>
      <c r="BL387" s="289"/>
      <c r="BM387" s="289"/>
      <c r="BN387" s="289"/>
      <c r="BO387" s="289"/>
      <c r="BP387" s="289"/>
      <c r="BQ387" s="289"/>
      <c r="BR387" s="289"/>
      <c r="BS387" s="289"/>
      <c r="BT387" s="289"/>
      <c r="BU387" s="289"/>
      <c r="BV387" s="289"/>
      <c r="BW387" s="289"/>
      <c r="BX387" s="289"/>
      <c r="BY387" s="289"/>
      <c r="BZ387" s="289"/>
      <c r="CA387" s="289"/>
      <c r="CB387" s="289"/>
      <c r="CC387" s="289"/>
      <c r="CD387" s="289"/>
      <c r="CE387" s="289"/>
      <c r="CF387" s="289"/>
      <c r="CG387" s="289"/>
      <c r="CH387" s="289"/>
      <c r="CI387" s="289"/>
      <c r="CJ387" s="289"/>
      <c r="CK387" s="289"/>
      <c r="CL387" s="289"/>
      <c r="CM387" s="289"/>
      <c r="CN387" s="289"/>
      <c r="CO387" s="289"/>
      <c r="CP387" s="289"/>
      <c r="CQ387" s="289"/>
      <c r="CR387" s="289"/>
      <c r="CS387" s="289"/>
      <c r="CT387" s="289"/>
      <c r="CU387" s="289"/>
      <c r="CV387" s="289"/>
      <c r="CW387" s="289"/>
      <c r="CX387" s="289"/>
      <c r="CY387" s="289"/>
      <c r="CZ387" s="289"/>
      <c r="DA387" s="289"/>
      <c r="DB387" s="289"/>
      <c r="DC387" s="289"/>
      <c r="DD387" s="289"/>
      <c r="DE387" s="289"/>
      <c r="DF387" s="289"/>
      <c r="DG387" s="289"/>
      <c r="DH387" s="289"/>
      <c r="DI387" s="289"/>
      <c r="DJ387" s="289"/>
      <c r="DK387" s="289"/>
      <c r="DL387" s="289"/>
      <c r="DM387" s="289"/>
      <c r="DN387" s="289"/>
      <c r="DO387" s="289"/>
      <c r="DP387" s="289"/>
      <c r="DQ387" s="289"/>
      <c r="DR387" s="289"/>
      <c r="DS387" s="289"/>
      <c r="DT387" s="289"/>
      <c r="DU387" s="289"/>
      <c r="DV387" s="289"/>
      <c r="DW387" s="289"/>
      <c r="DX387" s="289"/>
      <c r="DY387" s="289"/>
      <c r="DZ387" s="289"/>
      <c r="EA387" s="289"/>
      <c r="EB387" s="289"/>
      <c r="EC387" s="289"/>
      <c r="ED387" s="289"/>
      <c r="EE387" s="289"/>
      <c r="EF387" s="289"/>
      <c r="EG387" s="289"/>
      <c r="EH387" s="289"/>
      <c r="EI387" s="289"/>
    </row>
    <row r="388" spans="1:139" x14ac:dyDescent="0.3">
      <c r="A388" s="289"/>
      <c r="B388" s="289"/>
      <c r="C388" s="468"/>
      <c r="D388" s="468"/>
      <c r="E388" s="468"/>
      <c r="F388" s="468"/>
      <c r="G388" s="468"/>
      <c r="H388" s="468"/>
      <c r="I388" s="468"/>
      <c r="J388" s="468"/>
      <c r="K388" s="468"/>
      <c r="L388" s="468"/>
      <c r="M388" s="468"/>
      <c r="N388" s="468"/>
      <c r="O388" s="468"/>
      <c r="P388" s="468"/>
      <c r="Q388" s="289"/>
      <c r="R388" s="289"/>
      <c r="S388" s="289"/>
      <c r="T388" s="289"/>
      <c r="U388" s="289"/>
      <c r="V388" s="289"/>
      <c r="W388" s="289"/>
      <c r="X388" s="289"/>
      <c r="Y388" s="289"/>
      <c r="Z388" s="289"/>
      <c r="AA388" s="289"/>
      <c r="AB388" s="289"/>
      <c r="AC388" s="289"/>
      <c r="AD388" s="289"/>
      <c r="AE388" s="289"/>
      <c r="AF388" s="289"/>
      <c r="AG388" s="289"/>
      <c r="AH388" s="289"/>
      <c r="AI388" s="289"/>
      <c r="AJ388" s="289"/>
      <c r="AK388" s="289"/>
      <c r="AL388" s="289"/>
      <c r="AM388" s="289"/>
      <c r="AN388" s="289"/>
      <c r="AO388" s="289"/>
      <c r="AP388" s="289"/>
      <c r="AQ388" s="289"/>
      <c r="AR388" s="289"/>
      <c r="AS388" s="289"/>
      <c r="AT388" s="289"/>
      <c r="AU388" s="289"/>
      <c r="AV388" s="289"/>
      <c r="AW388" s="289"/>
      <c r="AX388" s="289"/>
      <c r="AY388" s="289"/>
      <c r="AZ388" s="289"/>
      <c r="BA388" s="289"/>
      <c r="BB388" s="289"/>
      <c r="BC388" s="289"/>
      <c r="BD388" s="289"/>
      <c r="BE388" s="289"/>
      <c r="BF388" s="289"/>
      <c r="BG388" s="289"/>
      <c r="BH388" s="289"/>
      <c r="BI388" s="289"/>
      <c r="BJ388" s="289"/>
      <c r="BK388" s="289"/>
      <c r="BL388" s="289"/>
      <c r="BM388" s="289"/>
      <c r="BN388" s="289"/>
      <c r="BO388" s="289"/>
      <c r="BP388" s="289"/>
      <c r="BQ388" s="289"/>
      <c r="BR388" s="289"/>
      <c r="BS388" s="289"/>
      <c r="BT388" s="289"/>
      <c r="BU388" s="289"/>
      <c r="BV388" s="289"/>
      <c r="BW388" s="289"/>
      <c r="BX388" s="289"/>
      <c r="BY388" s="289"/>
      <c r="BZ388" s="289"/>
      <c r="CA388" s="289"/>
      <c r="CB388" s="289"/>
      <c r="CC388" s="289"/>
      <c r="CD388" s="289"/>
      <c r="CE388" s="289"/>
      <c r="CF388" s="289"/>
      <c r="CG388" s="289"/>
      <c r="CH388" s="289"/>
      <c r="CI388" s="289"/>
      <c r="CJ388" s="289"/>
      <c r="CK388" s="289"/>
      <c r="CL388" s="289"/>
      <c r="CM388" s="289"/>
      <c r="CN388" s="289"/>
      <c r="CO388" s="289"/>
      <c r="CP388" s="289"/>
      <c r="CQ388" s="289"/>
      <c r="CR388" s="289"/>
      <c r="CS388" s="289"/>
      <c r="CT388" s="289"/>
      <c r="CU388" s="289"/>
      <c r="CV388" s="289"/>
      <c r="CW388" s="289"/>
      <c r="CX388" s="289"/>
      <c r="CY388" s="289"/>
      <c r="CZ388" s="289"/>
      <c r="DA388" s="289"/>
      <c r="DB388" s="289"/>
      <c r="DC388" s="289"/>
      <c r="DD388" s="289"/>
      <c r="DE388" s="289"/>
      <c r="DF388" s="289"/>
      <c r="DG388" s="289"/>
      <c r="DH388" s="289"/>
      <c r="DI388" s="289"/>
      <c r="DJ388" s="289"/>
      <c r="DK388" s="289"/>
      <c r="DL388" s="289"/>
      <c r="DM388" s="289"/>
      <c r="DN388" s="289"/>
      <c r="DO388" s="289"/>
      <c r="DP388" s="289"/>
      <c r="DQ388" s="289"/>
      <c r="DR388" s="289"/>
      <c r="DS388" s="289"/>
      <c r="DT388" s="289"/>
      <c r="DU388" s="289"/>
      <c r="DV388" s="289"/>
      <c r="DW388" s="289"/>
      <c r="DX388" s="289"/>
      <c r="DY388" s="289"/>
      <c r="DZ388" s="289"/>
      <c r="EA388" s="289"/>
      <c r="EB388" s="289"/>
      <c r="EC388" s="289"/>
      <c r="ED388" s="289"/>
      <c r="EE388" s="289"/>
      <c r="EF388" s="289"/>
      <c r="EG388" s="289"/>
      <c r="EH388" s="289"/>
      <c r="EI388" s="289"/>
    </row>
    <row r="389" spans="1:139" x14ac:dyDescent="0.3">
      <c r="A389" s="289"/>
      <c r="B389" s="289"/>
      <c r="C389" s="468"/>
      <c r="D389" s="468"/>
      <c r="E389" s="468"/>
      <c r="F389" s="468"/>
      <c r="G389" s="468"/>
      <c r="H389" s="468"/>
      <c r="I389" s="468"/>
      <c r="J389" s="468"/>
      <c r="K389" s="468"/>
      <c r="L389" s="468"/>
      <c r="M389" s="468"/>
      <c r="N389" s="468"/>
      <c r="O389" s="468"/>
      <c r="P389" s="468"/>
      <c r="Q389" s="289"/>
      <c r="R389" s="289"/>
      <c r="S389" s="289"/>
      <c r="T389" s="289"/>
      <c r="U389" s="289"/>
      <c r="V389" s="289"/>
      <c r="W389" s="289"/>
      <c r="X389" s="289"/>
      <c r="Y389" s="289"/>
      <c r="Z389" s="289"/>
      <c r="AA389" s="289"/>
      <c r="AB389" s="289"/>
      <c r="AC389" s="289"/>
      <c r="AD389" s="289"/>
      <c r="AE389" s="289"/>
      <c r="AF389" s="289"/>
      <c r="AG389" s="289"/>
      <c r="AH389" s="289"/>
      <c r="AI389" s="289"/>
      <c r="AJ389" s="289"/>
      <c r="AK389" s="289"/>
      <c r="AL389" s="289"/>
      <c r="AM389" s="289"/>
      <c r="AN389" s="289"/>
      <c r="AO389" s="289"/>
      <c r="AP389" s="289"/>
      <c r="AQ389" s="289"/>
      <c r="AR389" s="289"/>
      <c r="AS389" s="289"/>
      <c r="AT389" s="289"/>
      <c r="AU389" s="289"/>
      <c r="AV389" s="289"/>
      <c r="AW389" s="289"/>
      <c r="AX389" s="289"/>
      <c r="AY389" s="289"/>
      <c r="AZ389" s="289"/>
      <c r="BA389" s="289"/>
      <c r="BB389" s="289"/>
      <c r="BC389" s="289"/>
      <c r="BD389" s="289"/>
      <c r="BE389" s="289"/>
      <c r="BF389" s="289"/>
      <c r="BG389" s="289"/>
      <c r="BH389" s="289"/>
      <c r="BI389" s="289"/>
      <c r="BJ389" s="289"/>
      <c r="BK389" s="289"/>
      <c r="BL389" s="289"/>
      <c r="BM389" s="289"/>
      <c r="BN389" s="289"/>
      <c r="BO389" s="289"/>
      <c r="BP389" s="289"/>
      <c r="BQ389" s="289"/>
      <c r="BR389" s="289"/>
      <c r="BS389" s="289"/>
      <c r="BT389" s="289"/>
      <c r="BU389" s="289"/>
      <c r="BV389" s="289"/>
      <c r="BW389" s="289"/>
      <c r="BX389" s="289"/>
      <c r="BY389" s="289"/>
      <c r="BZ389" s="289"/>
      <c r="CA389" s="289"/>
      <c r="CB389" s="289"/>
      <c r="CC389" s="289"/>
      <c r="CD389" s="289"/>
      <c r="CE389" s="289"/>
      <c r="CF389" s="289"/>
      <c r="CG389" s="289"/>
      <c r="CH389" s="289"/>
      <c r="CI389" s="289"/>
      <c r="CJ389" s="289"/>
      <c r="CK389" s="289"/>
      <c r="CL389" s="289"/>
      <c r="CM389" s="289"/>
      <c r="CN389" s="289"/>
      <c r="CO389" s="289"/>
      <c r="CP389" s="289"/>
      <c r="CQ389" s="289"/>
      <c r="CR389" s="289"/>
      <c r="CS389" s="289"/>
      <c r="CT389" s="289"/>
      <c r="CU389" s="289"/>
      <c r="CV389" s="289"/>
      <c r="CW389" s="289"/>
      <c r="CX389" s="289"/>
      <c r="CY389" s="289"/>
      <c r="CZ389" s="289"/>
      <c r="DA389" s="289"/>
      <c r="DB389" s="289"/>
      <c r="DC389" s="289"/>
      <c r="DD389" s="289"/>
      <c r="DE389" s="289"/>
      <c r="DF389" s="289"/>
      <c r="DG389" s="289"/>
      <c r="DH389" s="289"/>
      <c r="DI389" s="289"/>
      <c r="DJ389" s="289"/>
      <c r="DK389" s="289"/>
      <c r="DL389" s="289"/>
      <c r="DM389" s="289"/>
      <c r="DN389" s="289"/>
      <c r="DO389" s="289"/>
      <c r="DP389" s="289"/>
      <c r="DQ389" s="289"/>
      <c r="DR389" s="289"/>
      <c r="DS389" s="289"/>
      <c r="DT389" s="289"/>
      <c r="DU389" s="289"/>
      <c r="DV389" s="289"/>
      <c r="DW389" s="289"/>
      <c r="DX389" s="289"/>
      <c r="DY389" s="289"/>
      <c r="DZ389" s="289"/>
      <c r="EA389" s="289"/>
      <c r="EB389" s="289"/>
      <c r="EC389" s="289"/>
      <c r="ED389" s="289"/>
      <c r="EE389" s="289"/>
      <c r="EF389" s="289"/>
      <c r="EG389" s="289"/>
      <c r="EH389" s="289"/>
      <c r="EI389" s="289"/>
    </row>
    <row r="390" spans="1:139" x14ac:dyDescent="0.3">
      <c r="A390" s="289"/>
      <c r="B390" s="289"/>
      <c r="C390" s="468"/>
      <c r="D390" s="468"/>
      <c r="E390" s="468"/>
      <c r="F390" s="468"/>
      <c r="G390" s="468"/>
      <c r="H390" s="468"/>
      <c r="I390" s="468"/>
      <c r="J390" s="468"/>
      <c r="K390" s="468"/>
      <c r="L390" s="468"/>
      <c r="M390" s="468"/>
      <c r="N390" s="468"/>
      <c r="O390" s="468"/>
      <c r="P390" s="468"/>
      <c r="Q390" s="289"/>
      <c r="R390" s="289"/>
      <c r="S390" s="289"/>
      <c r="T390" s="289"/>
      <c r="U390" s="289"/>
      <c r="V390" s="289"/>
      <c r="W390" s="289"/>
      <c r="X390" s="289"/>
      <c r="Y390" s="289"/>
      <c r="Z390" s="289"/>
      <c r="AA390" s="289"/>
      <c r="AB390" s="289"/>
      <c r="AC390" s="289"/>
      <c r="AD390" s="289"/>
      <c r="AE390" s="289"/>
      <c r="AF390" s="289"/>
      <c r="AG390" s="289"/>
      <c r="AH390" s="289"/>
      <c r="AI390" s="289"/>
      <c r="AJ390" s="289"/>
      <c r="AK390" s="289"/>
      <c r="AL390" s="289"/>
      <c r="AM390" s="289"/>
      <c r="AN390" s="289"/>
      <c r="AO390" s="289"/>
      <c r="AP390" s="289"/>
      <c r="AQ390" s="289"/>
      <c r="AR390" s="289"/>
      <c r="AS390" s="289"/>
      <c r="AT390" s="289"/>
      <c r="AU390" s="289"/>
      <c r="AV390" s="289"/>
      <c r="AW390" s="289"/>
      <c r="AX390" s="289"/>
      <c r="AY390" s="289"/>
      <c r="AZ390" s="289"/>
      <c r="BA390" s="289"/>
      <c r="BB390" s="289"/>
      <c r="BC390" s="289"/>
      <c r="BD390" s="289"/>
      <c r="BE390" s="289"/>
      <c r="BF390" s="289"/>
      <c r="BG390" s="289"/>
      <c r="BH390" s="289"/>
      <c r="BI390" s="289"/>
      <c r="BJ390" s="289"/>
      <c r="BK390" s="289"/>
      <c r="BL390" s="289"/>
      <c r="BM390" s="289"/>
      <c r="BN390" s="289"/>
      <c r="BO390" s="289"/>
      <c r="BP390" s="289"/>
      <c r="BQ390" s="289"/>
      <c r="BR390" s="289"/>
      <c r="BS390" s="289"/>
      <c r="BT390" s="289"/>
      <c r="BU390" s="289"/>
      <c r="BV390" s="289"/>
      <c r="BW390" s="289"/>
      <c r="BX390" s="289"/>
      <c r="BY390" s="289"/>
      <c r="BZ390" s="289"/>
      <c r="CA390" s="289"/>
      <c r="CB390" s="289"/>
      <c r="CC390" s="289"/>
      <c r="CD390" s="289"/>
      <c r="CE390" s="289"/>
      <c r="CF390" s="289"/>
      <c r="CG390" s="289"/>
      <c r="CH390" s="289"/>
      <c r="CI390" s="289"/>
      <c r="CJ390" s="289"/>
      <c r="CK390" s="289"/>
      <c r="CL390" s="289"/>
      <c r="CM390" s="289"/>
      <c r="CN390" s="289"/>
      <c r="CO390" s="289"/>
      <c r="CP390" s="289"/>
      <c r="CQ390" s="289"/>
      <c r="CR390" s="289"/>
      <c r="CS390" s="289"/>
      <c r="CT390" s="289"/>
      <c r="CU390" s="289"/>
      <c r="CV390" s="289"/>
      <c r="CW390" s="289"/>
      <c r="CX390" s="289"/>
      <c r="CY390" s="289"/>
      <c r="CZ390" s="289"/>
      <c r="DA390" s="289"/>
      <c r="DB390" s="289"/>
      <c r="DC390" s="289"/>
      <c r="DD390" s="289"/>
      <c r="DE390" s="289"/>
      <c r="DF390" s="289"/>
      <c r="DG390" s="289"/>
      <c r="DH390" s="289"/>
      <c r="DI390" s="289"/>
      <c r="DJ390" s="289"/>
      <c r="DK390" s="289"/>
      <c r="DL390" s="289"/>
      <c r="DM390" s="289"/>
      <c r="DN390" s="289"/>
      <c r="DO390" s="289"/>
      <c r="DP390" s="289"/>
      <c r="DQ390" s="289"/>
      <c r="DR390" s="289"/>
      <c r="DS390" s="289"/>
      <c r="DT390" s="289"/>
      <c r="DU390" s="289"/>
      <c r="DV390" s="289"/>
      <c r="DW390" s="289"/>
      <c r="DX390" s="289"/>
      <c r="DY390" s="289"/>
      <c r="DZ390" s="289"/>
      <c r="EA390" s="289"/>
      <c r="EB390" s="289"/>
      <c r="EC390" s="289"/>
      <c r="ED390" s="289"/>
      <c r="EE390" s="289"/>
      <c r="EF390" s="289"/>
      <c r="EG390" s="289"/>
      <c r="EH390" s="289"/>
      <c r="EI390" s="289"/>
    </row>
    <row r="391" spans="1:139" x14ac:dyDescent="0.3">
      <c r="A391" s="289"/>
      <c r="B391" s="289"/>
      <c r="C391" s="468"/>
      <c r="D391" s="468"/>
      <c r="E391" s="468"/>
      <c r="F391" s="468"/>
      <c r="G391" s="468"/>
      <c r="H391" s="468"/>
      <c r="I391" s="468"/>
      <c r="J391" s="468"/>
      <c r="K391" s="468"/>
      <c r="L391" s="468"/>
      <c r="M391" s="468"/>
      <c r="N391" s="468"/>
      <c r="O391" s="468"/>
      <c r="P391" s="468"/>
      <c r="Q391" s="289"/>
      <c r="R391" s="289"/>
      <c r="S391" s="289"/>
      <c r="T391" s="289"/>
      <c r="U391" s="289"/>
      <c r="V391" s="289"/>
      <c r="W391" s="289"/>
      <c r="X391" s="289"/>
      <c r="Y391" s="289"/>
      <c r="Z391" s="289"/>
      <c r="AA391" s="289"/>
      <c r="AB391" s="289"/>
      <c r="AC391" s="289"/>
      <c r="AD391" s="289"/>
      <c r="AE391" s="289"/>
      <c r="AF391" s="289"/>
      <c r="AG391" s="289"/>
      <c r="AH391" s="289"/>
      <c r="AI391" s="289"/>
      <c r="AJ391" s="289"/>
      <c r="AK391" s="289"/>
      <c r="AL391" s="289"/>
      <c r="AM391" s="289"/>
      <c r="AN391" s="289"/>
      <c r="AO391" s="289"/>
      <c r="AP391" s="289"/>
      <c r="AQ391" s="289"/>
      <c r="AR391" s="289"/>
      <c r="AS391" s="289"/>
      <c r="AT391" s="289"/>
      <c r="AU391" s="289"/>
      <c r="AV391" s="289"/>
      <c r="AW391" s="289"/>
      <c r="AX391" s="289"/>
      <c r="AY391" s="289"/>
      <c r="AZ391" s="289"/>
      <c r="BA391" s="289"/>
      <c r="BB391" s="289"/>
      <c r="BC391" s="289"/>
      <c r="BD391" s="289"/>
      <c r="BE391" s="289"/>
      <c r="BF391" s="289"/>
      <c r="BG391" s="289"/>
      <c r="BH391" s="289"/>
      <c r="BI391" s="289"/>
      <c r="BJ391" s="289"/>
      <c r="BK391" s="289"/>
      <c r="BL391" s="289"/>
      <c r="BM391" s="289"/>
      <c r="BN391" s="289"/>
      <c r="BO391" s="289"/>
      <c r="BP391" s="289"/>
      <c r="BQ391" s="289"/>
      <c r="BR391" s="289"/>
      <c r="BS391" s="289"/>
      <c r="BT391" s="289"/>
      <c r="BU391" s="289"/>
      <c r="BV391" s="289"/>
      <c r="BW391" s="289"/>
      <c r="BX391" s="289"/>
      <c r="BY391" s="289"/>
      <c r="BZ391" s="289"/>
      <c r="CA391" s="289"/>
      <c r="CB391" s="289"/>
      <c r="CC391" s="289"/>
      <c r="CD391" s="289"/>
      <c r="CE391" s="289"/>
      <c r="CF391" s="289"/>
      <c r="CG391" s="289"/>
      <c r="CH391" s="289"/>
      <c r="CI391" s="289"/>
      <c r="CJ391" s="289"/>
      <c r="CK391" s="289"/>
      <c r="CL391" s="289"/>
      <c r="CM391" s="289"/>
      <c r="CN391" s="289"/>
      <c r="CO391" s="289"/>
      <c r="CP391" s="289"/>
      <c r="CQ391" s="289"/>
      <c r="CR391" s="289"/>
      <c r="CS391" s="289"/>
      <c r="CT391" s="289"/>
      <c r="CU391" s="289"/>
      <c r="CV391" s="289"/>
      <c r="CW391" s="289"/>
      <c r="CX391" s="289"/>
      <c r="CY391" s="289"/>
      <c r="CZ391" s="289"/>
      <c r="DA391" s="289"/>
      <c r="DB391" s="289"/>
      <c r="DC391" s="289"/>
      <c r="DD391" s="289"/>
      <c r="DE391" s="289"/>
      <c r="DF391" s="289"/>
      <c r="DG391" s="289"/>
      <c r="DH391" s="289"/>
      <c r="DI391" s="289"/>
      <c r="DJ391" s="289"/>
      <c r="DK391" s="289"/>
      <c r="DL391" s="289"/>
      <c r="DM391" s="289"/>
      <c r="DN391" s="289"/>
      <c r="DO391" s="289"/>
      <c r="DP391" s="289"/>
      <c r="DQ391" s="289"/>
      <c r="DR391" s="289"/>
      <c r="DS391" s="289"/>
      <c r="DT391" s="289"/>
      <c r="DU391" s="289"/>
      <c r="DV391" s="289"/>
      <c r="DW391" s="289"/>
      <c r="DX391" s="289"/>
      <c r="DY391" s="289"/>
      <c r="DZ391" s="289"/>
      <c r="EA391" s="289"/>
      <c r="EB391" s="289"/>
      <c r="EC391" s="289"/>
      <c r="ED391" s="289"/>
      <c r="EE391" s="289"/>
      <c r="EF391" s="289"/>
      <c r="EG391" s="289"/>
      <c r="EH391" s="289"/>
      <c r="EI391" s="289"/>
    </row>
    <row r="392" spans="1:139" x14ac:dyDescent="0.3">
      <c r="A392" s="289"/>
      <c r="B392" s="289"/>
      <c r="C392" s="468"/>
      <c r="D392" s="468"/>
      <c r="E392" s="468"/>
      <c r="F392" s="468"/>
      <c r="G392" s="468"/>
      <c r="H392" s="468"/>
      <c r="I392" s="468"/>
      <c r="J392" s="468"/>
      <c r="K392" s="468"/>
      <c r="L392" s="468"/>
      <c r="M392" s="468"/>
      <c r="N392" s="468"/>
      <c r="O392" s="468"/>
      <c r="P392" s="468"/>
      <c r="Q392" s="289"/>
      <c r="R392" s="289"/>
      <c r="S392" s="289"/>
      <c r="T392" s="289"/>
      <c r="U392" s="289"/>
      <c r="V392" s="289"/>
      <c r="W392" s="289"/>
      <c r="X392" s="289"/>
      <c r="Y392" s="289"/>
      <c r="Z392" s="289"/>
      <c r="AA392" s="289"/>
      <c r="AB392" s="289"/>
      <c r="AC392" s="289"/>
      <c r="AD392" s="289"/>
      <c r="AE392" s="289"/>
      <c r="AF392" s="289"/>
      <c r="AG392" s="289"/>
      <c r="AH392" s="289"/>
      <c r="AI392" s="289"/>
      <c r="AJ392" s="289"/>
      <c r="AK392" s="289"/>
      <c r="AL392" s="289"/>
      <c r="AM392" s="289"/>
      <c r="AN392" s="289"/>
      <c r="AO392" s="289"/>
      <c r="AP392" s="289"/>
      <c r="AQ392" s="289"/>
      <c r="AR392" s="289"/>
      <c r="AS392" s="289"/>
      <c r="AT392" s="289"/>
      <c r="AU392" s="289"/>
      <c r="AV392" s="289"/>
      <c r="AW392" s="289"/>
      <c r="AX392" s="289"/>
      <c r="AY392" s="289"/>
      <c r="AZ392" s="289"/>
      <c r="BA392" s="289"/>
      <c r="BB392" s="289"/>
      <c r="BC392" s="289"/>
      <c r="BD392" s="289"/>
      <c r="BE392" s="289"/>
      <c r="BF392" s="289"/>
      <c r="BG392" s="289"/>
      <c r="BH392" s="289"/>
      <c r="BI392" s="289"/>
      <c r="BJ392" s="289"/>
      <c r="BK392" s="289"/>
      <c r="BL392" s="289"/>
      <c r="BM392" s="289"/>
      <c r="BN392" s="289"/>
      <c r="BO392" s="289"/>
      <c r="BP392" s="289"/>
      <c r="BQ392" s="289"/>
      <c r="BR392" s="289"/>
      <c r="BS392" s="289"/>
      <c r="BT392" s="289"/>
      <c r="BU392" s="289"/>
      <c r="BV392" s="289"/>
      <c r="BW392" s="289"/>
      <c r="BX392" s="289"/>
      <c r="BY392" s="289"/>
      <c r="BZ392" s="289"/>
      <c r="CA392" s="289"/>
      <c r="CB392" s="289"/>
      <c r="CC392" s="289"/>
      <c r="CD392" s="289"/>
      <c r="CE392" s="289"/>
      <c r="CF392" s="289"/>
      <c r="CG392" s="289"/>
      <c r="CH392" s="289"/>
      <c r="CI392" s="289"/>
      <c r="CJ392" s="289"/>
      <c r="CK392" s="289"/>
      <c r="CL392" s="289"/>
      <c r="CM392" s="289"/>
      <c r="CN392" s="289"/>
      <c r="CO392" s="289"/>
      <c r="CP392" s="289"/>
      <c r="CQ392" s="289"/>
      <c r="CR392" s="289"/>
      <c r="CS392" s="289"/>
      <c r="CT392" s="289"/>
      <c r="CU392" s="289"/>
      <c r="CV392" s="289"/>
      <c r="CW392" s="289"/>
      <c r="CX392" s="289"/>
      <c r="CY392" s="289"/>
      <c r="CZ392" s="289"/>
      <c r="DA392" s="289"/>
      <c r="DB392" s="289"/>
      <c r="DC392" s="289"/>
      <c r="DD392" s="289"/>
      <c r="DE392" s="289"/>
      <c r="DF392" s="289"/>
      <c r="DG392" s="289"/>
      <c r="DH392" s="289"/>
      <c r="DI392" s="289"/>
      <c r="DJ392" s="289"/>
      <c r="DK392" s="289"/>
      <c r="DL392" s="289"/>
      <c r="DM392" s="289"/>
      <c r="DN392" s="289"/>
      <c r="DO392" s="289"/>
      <c r="DP392" s="289"/>
      <c r="DQ392" s="289"/>
      <c r="DR392" s="289"/>
      <c r="DS392" s="289"/>
      <c r="DT392" s="289"/>
      <c r="DU392" s="289"/>
      <c r="DV392" s="289"/>
      <c r="DW392" s="289"/>
      <c r="DX392" s="289"/>
      <c r="DY392" s="289"/>
      <c r="DZ392" s="289"/>
      <c r="EA392" s="289"/>
      <c r="EB392" s="289"/>
      <c r="EC392" s="289"/>
      <c r="ED392" s="289"/>
      <c r="EE392" s="289"/>
      <c r="EF392" s="289"/>
      <c r="EG392" s="289"/>
      <c r="EH392" s="289"/>
      <c r="EI392" s="289"/>
    </row>
    <row r="393" spans="1:139" x14ac:dyDescent="0.3">
      <c r="A393" s="289"/>
      <c r="B393" s="289"/>
      <c r="C393" s="468"/>
      <c r="D393" s="468"/>
      <c r="E393" s="468"/>
      <c r="F393" s="468"/>
      <c r="G393" s="468"/>
      <c r="H393" s="468"/>
      <c r="I393" s="468"/>
      <c r="J393" s="468"/>
      <c r="K393" s="468"/>
      <c r="L393" s="468"/>
      <c r="M393" s="468"/>
      <c r="N393" s="468"/>
      <c r="O393" s="468"/>
      <c r="P393" s="468"/>
      <c r="Q393" s="289"/>
      <c r="R393" s="289"/>
      <c r="S393" s="289"/>
      <c r="T393" s="289"/>
      <c r="U393" s="289"/>
      <c r="V393" s="289"/>
      <c r="W393" s="289"/>
      <c r="X393" s="289"/>
      <c r="Y393" s="289"/>
      <c r="Z393" s="289"/>
      <c r="AA393" s="289"/>
      <c r="AB393" s="289"/>
      <c r="AC393" s="289"/>
      <c r="AD393" s="289"/>
      <c r="AE393" s="289"/>
      <c r="AF393" s="289"/>
      <c r="AG393" s="289"/>
      <c r="AH393" s="289"/>
      <c r="AI393" s="289"/>
      <c r="AJ393" s="289"/>
      <c r="AK393" s="289"/>
      <c r="AL393" s="289"/>
      <c r="AM393" s="289"/>
      <c r="AN393" s="289"/>
      <c r="AO393" s="289"/>
      <c r="AP393" s="289"/>
      <c r="AQ393" s="289"/>
      <c r="AR393" s="289"/>
      <c r="AS393" s="289"/>
      <c r="AT393" s="289"/>
      <c r="AU393" s="289"/>
      <c r="AV393" s="289"/>
      <c r="AW393" s="289"/>
      <c r="AX393" s="289"/>
      <c r="AY393" s="289"/>
      <c r="AZ393" s="289"/>
      <c r="BA393" s="289"/>
      <c r="BB393" s="289"/>
      <c r="BC393" s="289"/>
      <c r="BD393" s="289"/>
      <c r="BE393" s="289"/>
      <c r="BF393" s="289"/>
      <c r="BG393" s="289"/>
      <c r="BH393" s="289"/>
      <c r="BI393" s="289"/>
      <c r="BJ393" s="289"/>
      <c r="BK393" s="289"/>
      <c r="BL393" s="289"/>
      <c r="BM393" s="289"/>
      <c r="BN393" s="289"/>
      <c r="BO393" s="289"/>
      <c r="BP393" s="289"/>
      <c r="BQ393" s="289"/>
      <c r="BR393" s="289"/>
      <c r="BS393" s="289"/>
      <c r="BT393" s="289"/>
      <c r="BU393" s="289"/>
      <c r="BV393" s="289"/>
      <c r="BW393" s="289"/>
      <c r="BX393" s="289"/>
      <c r="BY393" s="289"/>
      <c r="BZ393" s="289"/>
      <c r="CA393" s="289"/>
      <c r="CB393" s="289"/>
      <c r="CC393" s="289"/>
      <c r="CD393" s="289"/>
      <c r="CE393" s="289"/>
      <c r="CF393" s="289"/>
      <c r="CG393" s="289"/>
      <c r="CH393" s="289"/>
      <c r="CI393" s="289"/>
      <c r="CJ393" s="289"/>
      <c r="CK393" s="289"/>
      <c r="CL393" s="289"/>
      <c r="CM393" s="289"/>
      <c r="CN393" s="289"/>
      <c r="CO393" s="289"/>
      <c r="CP393" s="289"/>
      <c r="CQ393" s="289"/>
      <c r="CR393" s="289"/>
      <c r="CS393" s="289"/>
      <c r="CT393" s="289"/>
      <c r="CU393" s="289"/>
      <c r="CV393" s="289"/>
      <c r="CW393" s="289"/>
      <c r="CX393" s="289"/>
      <c r="CY393" s="289"/>
      <c r="CZ393" s="289"/>
      <c r="DA393" s="289"/>
      <c r="DB393" s="289"/>
      <c r="DC393" s="289"/>
      <c r="DD393" s="289"/>
      <c r="DE393" s="289"/>
      <c r="DF393" s="289"/>
      <c r="DG393" s="289"/>
      <c r="DH393" s="289"/>
      <c r="DI393" s="289"/>
      <c r="DJ393" s="289"/>
      <c r="DK393" s="289"/>
      <c r="DL393" s="289"/>
      <c r="DM393" s="289"/>
      <c r="DN393" s="289"/>
      <c r="DO393" s="289"/>
      <c r="DP393" s="289"/>
      <c r="DQ393" s="289"/>
      <c r="DR393" s="289"/>
      <c r="DS393" s="289"/>
      <c r="DT393" s="289"/>
      <c r="DU393" s="289"/>
      <c r="DV393" s="289"/>
      <c r="DW393" s="289"/>
      <c r="DX393" s="289"/>
      <c r="DY393" s="289"/>
      <c r="DZ393" s="289"/>
      <c r="EA393" s="289"/>
      <c r="EB393" s="289"/>
      <c r="EC393" s="289"/>
      <c r="ED393" s="289"/>
      <c r="EE393" s="289"/>
      <c r="EF393" s="289"/>
      <c r="EG393" s="289"/>
      <c r="EH393" s="289"/>
      <c r="EI393" s="289"/>
    </row>
    <row r="394" spans="1:139" x14ac:dyDescent="0.3">
      <c r="A394" s="289"/>
      <c r="B394" s="289"/>
      <c r="C394" s="468"/>
      <c r="D394" s="468"/>
      <c r="E394" s="468"/>
      <c r="F394" s="468"/>
      <c r="G394" s="468"/>
      <c r="H394" s="468"/>
      <c r="I394" s="468"/>
      <c r="J394" s="468"/>
      <c r="K394" s="468"/>
      <c r="L394" s="468"/>
      <c r="M394" s="468"/>
      <c r="N394" s="468"/>
      <c r="O394" s="468"/>
      <c r="P394" s="468"/>
      <c r="Q394" s="289"/>
      <c r="R394" s="289"/>
      <c r="S394" s="289"/>
      <c r="T394" s="289"/>
      <c r="U394" s="289"/>
      <c r="V394" s="289"/>
      <c r="W394" s="289"/>
      <c r="X394" s="289"/>
      <c r="Y394" s="289"/>
      <c r="Z394" s="289"/>
      <c r="AA394" s="289"/>
      <c r="AB394" s="289"/>
      <c r="AC394" s="289"/>
      <c r="AD394" s="289"/>
      <c r="AE394" s="289"/>
      <c r="AF394" s="289"/>
      <c r="AG394" s="289"/>
      <c r="AH394" s="289"/>
      <c r="AI394" s="289"/>
      <c r="AJ394" s="289"/>
      <c r="AK394" s="289"/>
      <c r="AL394" s="289"/>
      <c r="AM394" s="289"/>
      <c r="AN394" s="289"/>
      <c r="AO394" s="289"/>
      <c r="AP394" s="289"/>
      <c r="AQ394" s="289"/>
      <c r="AR394" s="289"/>
      <c r="AS394" s="289"/>
      <c r="AT394" s="289"/>
      <c r="AU394" s="289"/>
      <c r="AV394" s="289"/>
      <c r="AW394" s="289"/>
      <c r="AX394" s="289"/>
      <c r="AY394" s="289"/>
      <c r="AZ394" s="289"/>
      <c r="BA394" s="289"/>
      <c r="BB394" s="289"/>
      <c r="BC394" s="289"/>
      <c r="BD394" s="289"/>
      <c r="BE394" s="289"/>
      <c r="BF394" s="289"/>
      <c r="BG394" s="289"/>
      <c r="BH394" s="289"/>
      <c r="BI394" s="289"/>
      <c r="BJ394" s="289"/>
      <c r="BK394" s="289"/>
      <c r="BL394" s="289"/>
      <c r="BM394" s="289"/>
      <c r="BN394" s="289"/>
      <c r="BO394" s="289"/>
      <c r="BP394" s="289"/>
      <c r="BQ394" s="289"/>
      <c r="BR394" s="289"/>
      <c r="BS394" s="289"/>
      <c r="BT394" s="289"/>
      <c r="BU394" s="289"/>
      <c r="BV394" s="289"/>
      <c r="BW394" s="289"/>
      <c r="BX394" s="289"/>
      <c r="BY394" s="289"/>
      <c r="BZ394" s="289"/>
      <c r="CA394" s="289"/>
      <c r="CB394" s="289"/>
      <c r="CC394" s="289"/>
      <c r="CD394" s="289"/>
      <c r="CE394" s="289"/>
      <c r="CF394" s="289"/>
      <c r="CG394" s="289"/>
      <c r="CH394" s="289"/>
      <c r="CI394" s="289"/>
      <c r="CJ394" s="289"/>
      <c r="CK394" s="289"/>
      <c r="CL394" s="289"/>
      <c r="CM394" s="289"/>
      <c r="CN394" s="289"/>
      <c r="CO394" s="289"/>
      <c r="CP394" s="289"/>
      <c r="CQ394" s="289"/>
      <c r="CR394" s="289"/>
      <c r="CS394" s="289"/>
      <c r="CT394" s="289"/>
      <c r="CU394" s="289"/>
      <c r="CV394" s="289"/>
      <c r="CW394" s="289"/>
      <c r="CX394" s="289"/>
      <c r="CY394" s="289"/>
      <c r="CZ394" s="289"/>
      <c r="DA394" s="289"/>
      <c r="DB394" s="289"/>
      <c r="DC394" s="289"/>
      <c r="DD394" s="289"/>
      <c r="DE394" s="289"/>
      <c r="DF394" s="289"/>
      <c r="DG394" s="289"/>
      <c r="DH394" s="289"/>
      <c r="DI394" s="289"/>
      <c r="DJ394" s="289"/>
      <c r="DK394" s="289"/>
      <c r="DL394" s="289"/>
      <c r="DM394" s="289"/>
      <c r="DN394" s="289"/>
      <c r="DO394" s="289"/>
      <c r="DP394" s="289"/>
      <c r="DQ394" s="289"/>
      <c r="DR394" s="289"/>
      <c r="DS394" s="289"/>
      <c r="DT394" s="289"/>
      <c r="DU394" s="289"/>
      <c r="DV394" s="289"/>
      <c r="DW394" s="289"/>
      <c r="DX394" s="289"/>
      <c r="DY394" s="289"/>
      <c r="DZ394" s="289"/>
      <c r="EA394" s="289"/>
      <c r="EB394" s="289"/>
      <c r="EC394" s="289"/>
      <c r="ED394" s="289"/>
      <c r="EE394" s="289"/>
      <c r="EF394" s="289"/>
      <c r="EG394" s="289"/>
      <c r="EH394" s="289"/>
      <c r="EI394" s="289"/>
    </row>
    <row r="395" spans="1:139" x14ac:dyDescent="0.3">
      <c r="A395" s="289"/>
      <c r="B395" s="289"/>
      <c r="C395" s="468"/>
      <c r="D395" s="468"/>
      <c r="E395" s="468"/>
      <c r="F395" s="468"/>
      <c r="G395" s="468"/>
      <c r="H395" s="468"/>
      <c r="I395" s="468"/>
      <c r="J395" s="468"/>
      <c r="K395" s="468"/>
      <c r="L395" s="468"/>
      <c r="M395" s="468"/>
      <c r="N395" s="468"/>
      <c r="O395" s="468"/>
      <c r="P395" s="468"/>
      <c r="Q395" s="289"/>
      <c r="R395" s="289"/>
      <c r="S395" s="289"/>
      <c r="T395" s="289"/>
      <c r="U395" s="289"/>
      <c r="V395" s="289"/>
      <c r="W395" s="289"/>
      <c r="X395" s="289"/>
      <c r="Y395" s="289"/>
      <c r="Z395" s="289"/>
      <c r="AA395" s="289"/>
      <c r="AB395" s="289"/>
      <c r="AC395" s="289"/>
      <c r="AD395" s="289"/>
      <c r="AE395" s="289"/>
      <c r="AF395" s="289"/>
      <c r="AG395" s="289"/>
      <c r="AH395" s="289"/>
      <c r="AI395" s="289"/>
      <c r="AJ395" s="289"/>
      <c r="AK395" s="289"/>
      <c r="AL395" s="289"/>
      <c r="AM395" s="289"/>
      <c r="AN395" s="289"/>
      <c r="AO395" s="289"/>
      <c r="AP395" s="289"/>
      <c r="AQ395" s="289"/>
      <c r="AR395" s="289"/>
      <c r="AS395" s="289"/>
      <c r="AT395" s="289"/>
      <c r="AU395" s="289"/>
      <c r="AV395" s="289"/>
      <c r="AW395" s="289"/>
      <c r="AX395" s="289"/>
      <c r="AY395" s="289"/>
      <c r="AZ395" s="289"/>
      <c r="BA395" s="289"/>
      <c r="BB395" s="289"/>
      <c r="BC395" s="289"/>
      <c r="BD395" s="289"/>
      <c r="BE395" s="289"/>
      <c r="BF395" s="289"/>
      <c r="BG395" s="289"/>
      <c r="BH395" s="289"/>
      <c r="BI395" s="289"/>
      <c r="BJ395" s="289"/>
      <c r="BK395" s="289"/>
      <c r="BL395" s="289"/>
      <c r="BM395" s="289"/>
      <c r="BN395" s="289"/>
      <c r="BO395" s="289"/>
      <c r="BP395" s="289"/>
      <c r="BQ395" s="289"/>
      <c r="BR395" s="289"/>
      <c r="BS395" s="289"/>
      <c r="BT395" s="289"/>
      <c r="BU395" s="289"/>
      <c r="BV395" s="289"/>
      <c r="BW395" s="289"/>
      <c r="BX395" s="289"/>
      <c r="BY395" s="289"/>
      <c r="BZ395" s="289"/>
      <c r="CA395" s="289"/>
      <c r="CB395" s="289"/>
      <c r="CC395" s="289"/>
      <c r="CD395" s="289"/>
      <c r="CE395" s="289"/>
      <c r="CF395" s="289"/>
      <c r="CG395" s="289"/>
      <c r="CH395" s="289"/>
      <c r="CI395" s="289"/>
      <c r="CJ395" s="289"/>
      <c r="CK395" s="289"/>
      <c r="CL395" s="289"/>
      <c r="CM395" s="289"/>
      <c r="CN395" s="289"/>
      <c r="CO395" s="289"/>
      <c r="CP395" s="289"/>
      <c r="CQ395" s="289"/>
      <c r="CR395" s="289"/>
      <c r="CS395" s="289"/>
      <c r="CT395" s="289"/>
      <c r="CU395" s="289"/>
      <c r="CV395" s="289"/>
      <c r="CW395" s="289"/>
      <c r="CX395" s="289"/>
      <c r="CY395" s="289"/>
      <c r="CZ395" s="289"/>
      <c r="DA395" s="289"/>
      <c r="DB395" s="289"/>
      <c r="DC395" s="289"/>
      <c r="DD395" s="289"/>
      <c r="DE395" s="289"/>
      <c r="DF395" s="289"/>
      <c r="DG395" s="289"/>
      <c r="DH395" s="289"/>
      <c r="DI395" s="289"/>
      <c r="DJ395" s="289"/>
      <c r="DK395" s="289"/>
      <c r="DL395" s="289"/>
      <c r="DM395" s="289"/>
      <c r="DN395" s="289"/>
      <c r="DO395" s="289"/>
      <c r="DP395" s="289"/>
      <c r="DQ395" s="289"/>
      <c r="DR395" s="289"/>
      <c r="DS395" s="289"/>
      <c r="DT395" s="289"/>
      <c r="DU395" s="289"/>
      <c r="DV395" s="289"/>
      <c r="DW395" s="289"/>
      <c r="DX395" s="289"/>
      <c r="DY395" s="289"/>
      <c r="DZ395" s="289"/>
      <c r="EA395" s="289"/>
      <c r="EB395" s="289"/>
      <c r="EC395" s="289"/>
      <c r="ED395" s="289"/>
      <c r="EE395" s="289"/>
      <c r="EF395" s="289"/>
      <c r="EG395" s="289"/>
      <c r="EH395" s="289"/>
      <c r="EI395" s="289"/>
    </row>
    <row r="396" spans="1:139" x14ac:dyDescent="0.3">
      <c r="A396" s="289"/>
      <c r="B396" s="289"/>
      <c r="C396" s="468"/>
      <c r="D396" s="468"/>
      <c r="E396" s="468"/>
      <c r="F396" s="468"/>
      <c r="G396" s="468"/>
      <c r="H396" s="468"/>
      <c r="I396" s="468"/>
      <c r="J396" s="468"/>
      <c r="K396" s="468"/>
      <c r="L396" s="468"/>
      <c r="M396" s="468"/>
      <c r="N396" s="468"/>
      <c r="O396" s="468"/>
      <c r="P396" s="468"/>
      <c r="Q396" s="289"/>
      <c r="R396" s="289"/>
      <c r="S396" s="289"/>
      <c r="T396" s="289"/>
      <c r="U396" s="289"/>
      <c r="V396" s="289"/>
      <c r="W396" s="289"/>
      <c r="X396" s="289"/>
      <c r="Y396" s="289"/>
      <c r="Z396" s="289"/>
      <c r="AA396" s="289"/>
      <c r="AB396" s="289"/>
      <c r="AC396" s="289"/>
      <c r="AD396" s="289"/>
      <c r="AE396" s="289"/>
      <c r="AF396" s="289"/>
      <c r="AG396" s="289"/>
      <c r="AH396" s="289"/>
      <c r="AI396" s="289"/>
      <c r="AJ396" s="289"/>
      <c r="AK396" s="289"/>
      <c r="AL396" s="289"/>
      <c r="AM396" s="289"/>
      <c r="AN396" s="289"/>
      <c r="AO396" s="289"/>
      <c r="AP396" s="289"/>
      <c r="AQ396" s="289"/>
      <c r="AR396" s="289"/>
      <c r="AS396" s="289"/>
      <c r="AT396" s="289"/>
      <c r="AU396" s="289"/>
      <c r="AV396" s="289"/>
      <c r="AW396" s="289"/>
      <c r="AX396" s="289"/>
      <c r="AY396" s="289"/>
      <c r="AZ396" s="289"/>
      <c r="BA396" s="289"/>
      <c r="BB396" s="289"/>
      <c r="BC396" s="289"/>
      <c r="BD396" s="289"/>
      <c r="BE396" s="289"/>
      <c r="BF396" s="289"/>
      <c r="BG396" s="289"/>
      <c r="BH396" s="289"/>
      <c r="BI396" s="289"/>
      <c r="BJ396" s="289"/>
      <c r="BK396" s="289"/>
      <c r="BL396" s="289"/>
      <c r="BM396" s="289"/>
      <c r="BN396" s="289"/>
      <c r="BO396" s="289"/>
      <c r="BP396" s="289"/>
      <c r="BQ396" s="289"/>
      <c r="BR396" s="289"/>
      <c r="BS396" s="289"/>
      <c r="BT396" s="289"/>
      <c r="BU396" s="289"/>
      <c r="BV396" s="289"/>
      <c r="BW396" s="289"/>
      <c r="BX396" s="289"/>
      <c r="BY396" s="289"/>
      <c r="BZ396" s="289"/>
      <c r="CA396" s="289"/>
      <c r="CB396" s="289"/>
      <c r="CC396" s="289"/>
      <c r="CD396" s="289"/>
      <c r="CE396" s="289"/>
      <c r="CF396" s="289"/>
      <c r="CG396" s="289"/>
      <c r="CH396" s="289"/>
      <c r="CI396" s="289"/>
      <c r="CJ396" s="289"/>
      <c r="CK396" s="289"/>
      <c r="CL396" s="289"/>
      <c r="CM396" s="289"/>
      <c r="CN396" s="289"/>
      <c r="CO396" s="289"/>
      <c r="CP396" s="289"/>
      <c r="CQ396" s="289"/>
      <c r="CR396" s="289"/>
      <c r="CS396" s="289"/>
      <c r="CT396" s="289"/>
      <c r="CU396" s="289"/>
      <c r="CV396" s="289"/>
      <c r="CW396" s="289"/>
      <c r="CX396" s="289"/>
      <c r="CY396" s="289"/>
      <c r="CZ396" s="289"/>
      <c r="DA396" s="289"/>
      <c r="DB396" s="289"/>
      <c r="DC396" s="289"/>
      <c r="DD396" s="289"/>
      <c r="DE396" s="289"/>
      <c r="DF396" s="289"/>
      <c r="DG396" s="289"/>
      <c r="DH396" s="289"/>
      <c r="DI396" s="289"/>
      <c r="DJ396" s="289"/>
      <c r="DK396" s="289"/>
      <c r="DL396" s="289"/>
      <c r="DM396" s="289"/>
      <c r="DN396" s="289"/>
      <c r="DO396" s="289"/>
      <c r="DP396" s="289"/>
      <c r="DQ396" s="289"/>
      <c r="DR396" s="289"/>
      <c r="DS396" s="289"/>
      <c r="DT396" s="289"/>
      <c r="DU396" s="289"/>
      <c r="DV396" s="289"/>
      <c r="DW396" s="289"/>
      <c r="DX396" s="289"/>
      <c r="DY396" s="289"/>
      <c r="DZ396" s="289"/>
      <c r="EA396" s="289"/>
      <c r="EB396" s="289"/>
      <c r="EC396" s="289"/>
      <c r="ED396" s="289"/>
      <c r="EE396" s="289"/>
      <c r="EF396" s="289"/>
      <c r="EG396" s="289"/>
      <c r="EH396" s="289"/>
      <c r="EI396" s="289"/>
    </row>
    <row r="397" spans="1:139" x14ac:dyDescent="0.3">
      <c r="A397" s="289"/>
      <c r="B397" s="289"/>
      <c r="C397" s="468"/>
      <c r="D397" s="468"/>
      <c r="E397" s="468"/>
      <c r="F397" s="468"/>
      <c r="G397" s="468"/>
      <c r="H397" s="468"/>
      <c r="I397" s="468"/>
      <c r="J397" s="468"/>
      <c r="K397" s="468"/>
      <c r="L397" s="468"/>
      <c r="M397" s="468"/>
      <c r="N397" s="468"/>
      <c r="O397" s="468"/>
      <c r="P397" s="468"/>
      <c r="Q397" s="289"/>
      <c r="R397" s="289"/>
      <c r="S397" s="289"/>
      <c r="T397" s="289"/>
      <c r="U397" s="289"/>
      <c r="V397" s="289"/>
      <c r="W397" s="289"/>
      <c r="X397" s="289"/>
      <c r="Y397" s="289"/>
      <c r="Z397" s="289"/>
      <c r="AA397" s="289"/>
      <c r="AB397" s="289"/>
      <c r="AC397" s="289"/>
      <c r="AD397" s="289"/>
      <c r="AE397" s="289"/>
      <c r="AF397" s="289"/>
      <c r="AG397" s="289"/>
      <c r="AH397" s="289"/>
      <c r="AI397" s="289"/>
      <c r="AJ397" s="289"/>
      <c r="AK397" s="289"/>
      <c r="AL397" s="289"/>
      <c r="AM397" s="289"/>
      <c r="AN397" s="289"/>
      <c r="AO397" s="289"/>
      <c r="AP397" s="289"/>
      <c r="AQ397" s="289"/>
      <c r="AR397" s="289"/>
      <c r="AS397" s="289"/>
      <c r="AT397" s="289"/>
      <c r="AU397" s="289"/>
      <c r="AV397" s="289"/>
      <c r="AW397" s="289"/>
      <c r="AX397" s="289"/>
      <c r="AY397" s="289"/>
      <c r="AZ397" s="289"/>
      <c r="BA397" s="289"/>
      <c r="BB397" s="289"/>
      <c r="BC397" s="289"/>
      <c r="BD397" s="289"/>
      <c r="BE397" s="289"/>
      <c r="BF397" s="289"/>
      <c r="BG397" s="289"/>
      <c r="BH397" s="289"/>
      <c r="BI397" s="289"/>
      <c r="BJ397" s="289"/>
      <c r="BK397" s="289"/>
      <c r="BL397" s="289"/>
      <c r="BM397" s="289"/>
      <c r="BN397" s="289"/>
      <c r="BO397" s="289"/>
      <c r="BP397" s="289"/>
      <c r="BQ397" s="289"/>
      <c r="BR397" s="289"/>
      <c r="BS397" s="289"/>
      <c r="BT397" s="289"/>
      <c r="BU397" s="289"/>
      <c r="BV397" s="289"/>
      <c r="BW397" s="289"/>
      <c r="BX397" s="289"/>
      <c r="BY397" s="289"/>
      <c r="BZ397" s="289"/>
      <c r="CA397" s="289"/>
      <c r="CB397" s="289"/>
      <c r="CC397" s="289"/>
      <c r="CD397" s="289"/>
      <c r="CE397" s="289"/>
      <c r="CF397" s="289"/>
      <c r="CG397" s="289"/>
      <c r="CH397" s="289"/>
      <c r="CI397" s="289"/>
      <c r="CJ397" s="289"/>
      <c r="CK397" s="289"/>
      <c r="CL397" s="289"/>
      <c r="CM397" s="289"/>
      <c r="CN397" s="289"/>
      <c r="CO397" s="289"/>
      <c r="CP397" s="289"/>
      <c r="CQ397" s="289"/>
      <c r="CR397" s="289"/>
      <c r="CS397" s="289"/>
      <c r="CT397" s="289"/>
      <c r="CU397" s="289"/>
      <c r="CV397" s="289"/>
      <c r="CW397" s="289"/>
      <c r="CX397" s="289"/>
      <c r="CY397" s="289"/>
      <c r="CZ397" s="289"/>
      <c r="DA397" s="289"/>
      <c r="DB397" s="289"/>
      <c r="DC397" s="289"/>
      <c r="DD397" s="289"/>
      <c r="DE397" s="289"/>
      <c r="DF397" s="289"/>
      <c r="DG397" s="289"/>
      <c r="DH397" s="289"/>
      <c r="DI397" s="289"/>
      <c r="DJ397" s="289"/>
      <c r="DK397" s="289"/>
      <c r="DL397" s="289"/>
      <c r="DM397" s="289"/>
      <c r="DN397" s="289"/>
      <c r="DO397" s="289"/>
      <c r="DP397" s="289"/>
      <c r="DQ397" s="289"/>
      <c r="DR397" s="289"/>
      <c r="DS397" s="289"/>
      <c r="DT397" s="289"/>
      <c r="DU397" s="289"/>
      <c r="DV397" s="289"/>
      <c r="DW397" s="289"/>
      <c r="DX397" s="289"/>
      <c r="DY397" s="289"/>
      <c r="DZ397" s="289"/>
      <c r="EA397" s="289"/>
      <c r="EB397" s="289"/>
      <c r="EC397" s="289"/>
      <c r="ED397" s="289"/>
      <c r="EE397" s="289"/>
      <c r="EF397" s="289"/>
      <c r="EG397" s="289"/>
      <c r="EH397" s="289"/>
      <c r="EI397" s="289"/>
    </row>
    <row r="398" spans="1:139" x14ac:dyDescent="0.3">
      <c r="A398" s="289"/>
      <c r="B398" s="289"/>
      <c r="C398" s="468"/>
      <c r="D398" s="468"/>
      <c r="E398" s="468"/>
      <c r="F398" s="468"/>
      <c r="G398" s="468"/>
      <c r="H398" s="468"/>
      <c r="I398" s="468"/>
      <c r="J398" s="468"/>
      <c r="K398" s="468"/>
      <c r="L398" s="468"/>
      <c r="M398" s="468"/>
      <c r="N398" s="468"/>
      <c r="O398" s="468"/>
      <c r="P398" s="468"/>
      <c r="Q398" s="289"/>
      <c r="R398" s="289"/>
      <c r="S398" s="289"/>
      <c r="T398" s="289"/>
      <c r="U398" s="289"/>
      <c r="V398" s="289"/>
      <c r="W398" s="289"/>
      <c r="X398" s="289"/>
      <c r="Y398" s="289"/>
      <c r="Z398" s="289"/>
      <c r="AA398" s="289"/>
      <c r="AB398" s="289"/>
      <c r="AC398" s="289"/>
      <c r="AD398" s="289"/>
      <c r="AE398" s="289"/>
      <c r="AF398" s="289"/>
      <c r="AG398" s="289"/>
      <c r="AH398" s="289"/>
      <c r="AI398" s="289"/>
      <c r="AJ398" s="289"/>
      <c r="AK398" s="289"/>
      <c r="AL398" s="289"/>
      <c r="AM398" s="289"/>
      <c r="AN398" s="289"/>
      <c r="AO398" s="289"/>
      <c r="AP398" s="289"/>
      <c r="AQ398" s="289"/>
      <c r="AR398" s="289"/>
      <c r="AS398" s="289"/>
      <c r="AT398" s="289"/>
      <c r="AU398" s="289"/>
      <c r="AV398" s="289"/>
      <c r="AW398" s="289"/>
      <c r="AX398" s="289"/>
      <c r="AY398" s="289"/>
      <c r="AZ398" s="289"/>
      <c r="BA398" s="289"/>
      <c r="BB398" s="289"/>
      <c r="BC398" s="289"/>
      <c r="BD398" s="289"/>
      <c r="BE398" s="289"/>
      <c r="BF398" s="289"/>
      <c r="BG398" s="289"/>
      <c r="BH398" s="289"/>
      <c r="BI398" s="289"/>
      <c r="BJ398" s="289"/>
      <c r="BK398" s="289"/>
      <c r="BL398" s="289"/>
      <c r="BM398" s="289"/>
      <c r="BN398" s="289"/>
      <c r="BO398" s="289"/>
      <c r="BP398" s="289"/>
      <c r="BQ398" s="289"/>
      <c r="BR398" s="289"/>
      <c r="BS398" s="289"/>
      <c r="BT398" s="289"/>
      <c r="BU398" s="289"/>
      <c r="BV398" s="289"/>
      <c r="BW398" s="289"/>
      <c r="BX398" s="289"/>
      <c r="BY398" s="289"/>
      <c r="BZ398" s="289"/>
      <c r="CA398" s="289"/>
      <c r="CB398" s="289"/>
      <c r="CC398" s="289"/>
      <c r="CD398" s="289"/>
      <c r="CE398" s="289"/>
      <c r="CF398" s="289"/>
      <c r="CG398" s="289"/>
      <c r="CH398" s="289"/>
      <c r="CI398" s="289"/>
      <c r="CJ398" s="289"/>
      <c r="CK398" s="289"/>
      <c r="CL398" s="289"/>
      <c r="CM398" s="289"/>
      <c r="CN398" s="289"/>
      <c r="CO398" s="289"/>
      <c r="CP398" s="289"/>
      <c r="CQ398" s="289"/>
      <c r="CR398" s="289"/>
      <c r="CS398" s="289"/>
      <c r="CT398" s="289"/>
      <c r="CU398" s="289"/>
      <c r="CV398" s="289"/>
      <c r="CW398" s="289"/>
      <c r="CX398" s="289"/>
      <c r="CY398" s="289"/>
      <c r="CZ398" s="289"/>
      <c r="DA398" s="289"/>
      <c r="DB398" s="289"/>
      <c r="DC398" s="289"/>
      <c r="DD398" s="289"/>
      <c r="DE398" s="289"/>
      <c r="DF398" s="289"/>
      <c r="DG398" s="289"/>
      <c r="DH398" s="289"/>
      <c r="DI398" s="289"/>
      <c r="DJ398" s="289"/>
      <c r="DK398" s="289"/>
      <c r="DL398" s="289"/>
      <c r="DM398" s="289"/>
      <c r="DN398" s="289"/>
      <c r="DO398" s="289"/>
      <c r="DP398" s="289"/>
      <c r="DQ398" s="289"/>
      <c r="DR398" s="289"/>
      <c r="DS398" s="289"/>
      <c r="DT398" s="289"/>
      <c r="DU398" s="289"/>
      <c r="DV398" s="289"/>
      <c r="DW398" s="289"/>
      <c r="DX398" s="289"/>
      <c r="DY398" s="289"/>
      <c r="DZ398" s="289"/>
      <c r="EA398" s="289"/>
      <c r="EB398" s="289"/>
      <c r="EC398" s="289"/>
      <c r="ED398" s="289"/>
      <c r="EE398" s="289"/>
      <c r="EF398" s="289"/>
      <c r="EG398" s="289"/>
      <c r="EH398" s="289"/>
      <c r="EI398" s="289"/>
    </row>
    <row r="399" spans="1:139" x14ac:dyDescent="0.3">
      <c r="A399" s="289"/>
      <c r="B399" s="289"/>
      <c r="C399" s="468"/>
      <c r="D399" s="468"/>
      <c r="E399" s="468"/>
      <c r="F399" s="468"/>
      <c r="G399" s="468"/>
      <c r="H399" s="468"/>
      <c r="I399" s="468"/>
      <c r="J399" s="468"/>
      <c r="K399" s="468"/>
      <c r="L399" s="468"/>
      <c r="M399" s="468"/>
      <c r="N399" s="468"/>
      <c r="O399" s="468"/>
      <c r="P399" s="468"/>
      <c r="Q399" s="289"/>
      <c r="R399" s="289"/>
      <c r="S399" s="289"/>
      <c r="T399" s="289"/>
      <c r="U399" s="289"/>
      <c r="V399" s="289"/>
      <c r="W399" s="289"/>
      <c r="X399" s="289"/>
      <c r="Y399" s="289"/>
      <c r="Z399" s="289"/>
      <c r="AA399" s="289"/>
      <c r="AB399" s="289"/>
      <c r="AC399" s="289"/>
      <c r="AD399" s="289"/>
      <c r="AE399" s="289"/>
      <c r="AF399" s="289"/>
      <c r="AG399" s="289"/>
      <c r="AH399" s="289"/>
      <c r="AI399" s="289"/>
      <c r="AJ399" s="289"/>
      <c r="AK399" s="289"/>
      <c r="AL399" s="289"/>
      <c r="AM399" s="289"/>
      <c r="AN399" s="289"/>
      <c r="AO399" s="289"/>
      <c r="AP399" s="289"/>
      <c r="AQ399" s="289"/>
      <c r="AR399" s="289"/>
      <c r="AS399" s="289"/>
      <c r="AT399" s="289"/>
      <c r="AU399" s="289"/>
      <c r="AV399" s="289"/>
      <c r="AW399" s="289"/>
      <c r="AX399" s="289"/>
      <c r="AY399" s="289"/>
      <c r="AZ399" s="289"/>
      <c r="BA399" s="289"/>
      <c r="BB399" s="289"/>
      <c r="BC399" s="289"/>
      <c r="BD399" s="289"/>
      <c r="BE399" s="289"/>
      <c r="BF399" s="289"/>
      <c r="BG399" s="289"/>
      <c r="BH399" s="289"/>
      <c r="BI399" s="289"/>
      <c r="BJ399" s="289"/>
      <c r="BK399" s="289"/>
      <c r="BL399" s="289"/>
      <c r="BM399" s="289"/>
      <c r="BN399" s="289"/>
      <c r="BO399" s="289"/>
      <c r="BP399" s="289"/>
      <c r="BQ399" s="289"/>
      <c r="BR399" s="289"/>
      <c r="BS399" s="289"/>
      <c r="BT399" s="289"/>
      <c r="BU399" s="289"/>
      <c r="BV399" s="289"/>
      <c r="BW399" s="289"/>
      <c r="BX399" s="289"/>
      <c r="BY399" s="289"/>
      <c r="BZ399" s="289"/>
      <c r="CA399" s="289"/>
      <c r="CB399" s="289"/>
      <c r="CC399" s="289"/>
      <c r="CD399" s="289"/>
      <c r="CE399" s="289"/>
      <c r="CF399" s="289"/>
      <c r="CG399" s="289"/>
      <c r="CH399" s="289"/>
      <c r="CI399" s="289"/>
      <c r="CJ399" s="289"/>
      <c r="CK399" s="289"/>
      <c r="CL399" s="289"/>
      <c r="CM399" s="289"/>
      <c r="CN399" s="289"/>
      <c r="CO399" s="289"/>
      <c r="CP399" s="289"/>
      <c r="CQ399" s="289"/>
      <c r="CR399" s="289"/>
      <c r="CS399" s="289"/>
      <c r="CT399" s="289"/>
      <c r="CU399" s="289"/>
      <c r="CV399" s="289"/>
      <c r="CW399" s="289"/>
      <c r="CX399" s="289"/>
      <c r="CY399" s="289"/>
      <c r="CZ399" s="289"/>
      <c r="DA399" s="289"/>
      <c r="DB399" s="289"/>
      <c r="DC399" s="289"/>
      <c r="DD399" s="289"/>
      <c r="DE399" s="289"/>
      <c r="DF399" s="289"/>
      <c r="DG399" s="289"/>
      <c r="DH399" s="289"/>
      <c r="DI399" s="289"/>
      <c r="DJ399" s="289"/>
      <c r="DK399" s="289"/>
      <c r="DL399" s="289"/>
      <c r="DM399" s="289"/>
      <c r="DN399" s="289"/>
      <c r="DO399" s="289"/>
      <c r="DP399" s="289"/>
      <c r="DQ399" s="289"/>
      <c r="DR399" s="289"/>
      <c r="DS399" s="289"/>
      <c r="DT399" s="289"/>
      <c r="DU399" s="289"/>
      <c r="DV399" s="289"/>
      <c r="DW399" s="289"/>
      <c r="DX399" s="289"/>
      <c r="DY399" s="289"/>
      <c r="DZ399" s="289"/>
      <c r="EA399" s="289"/>
      <c r="EB399" s="289"/>
      <c r="EC399" s="289"/>
      <c r="ED399" s="289"/>
      <c r="EE399" s="289"/>
      <c r="EF399" s="289"/>
      <c r="EG399" s="289"/>
      <c r="EH399" s="289"/>
      <c r="EI399" s="289"/>
    </row>
    <row r="400" spans="1:139" x14ac:dyDescent="0.3">
      <c r="A400" s="289"/>
      <c r="B400" s="289"/>
      <c r="C400" s="468"/>
      <c r="D400" s="468"/>
      <c r="E400" s="468"/>
      <c r="F400" s="468"/>
      <c r="G400" s="468"/>
      <c r="H400" s="468"/>
      <c r="I400" s="468"/>
      <c r="J400" s="468"/>
      <c r="K400" s="468"/>
      <c r="L400" s="468"/>
      <c r="M400" s="468"/>
      <c r="N400" s="468"/>
      <c r="O400" s="468"/>
      <c r="P400" s="468"/>
      <c r="Q400" s="289"/>
      <c r="R400" s="289"/>
      <c r="S400" s="289"/>
      <c r="T400" s="289"/>
      <c r="U400" s="289"/>
      <c r="V400" s="289"/>
      <c r="W400" s="289"/>
      <c r="X400" s="289"/>
      <c r="Y400" s="289"/>
      <c r="Z400" s="289"/>
      <c r="AA400" s="289"/>
      <c r="AB400" s="289"/>
      <c r="AC400" s="289"/>
      <c r="AD400" s="289"/>
      <c r="AE400" s="289"/>
      <c r="AF400" s="289"/>
      <c r="AG400" s="289"/>
      <c r="AH400" s="289"/>
      <c r="AI400" s="289"/>
      <c r="AJ400" s="289"/>
      <c r="AK400" s="289"/>
      <c r="AL400" s="289"/>
      <c r="AM400" s="289"/>
      <c r="AN400" s="289"/>
      <c r="AO400" s="289"/>
      <c r="AP400" s="289"/>
      <c r="AQ400" s="289"/>
      <c r="AR400" s="289"/>
      <c r="AS400" s="289"/>
      <c r="AT400" s="289"/>
      <c r="AU400" s="289"/>
      <c r="AV400" s="289"/>
      <c r="AW400" s="289"/>
      <c r="AX400" s="289"/>
      <c r="AY400" s="289"/>
      <c r="AZ400" s="289"/>
      <c r="BA400" s="289"/>
      <c r="BB400" s="289"/>
      <c r="BC400" s="289"/>
      <c r="BD400" s="289"/>
      <c r="BE400" s="289"/>
      <c r="BF400" s="289"/>
      <c r="BG400" s="289"/>
      <c r="BH400" s="289"/>
      <c r="BI400" s="289"/>
      <c r="BJ400" s="289"/>
      <c r="BK400" s="289"/>
      <c r="BL400" s="289"/>
      <c r="BM400" s="289"/>
      <c r="BN400" s="289"/>
      <c r="BO400" s="289"/>
      <c r="BP400" s="289"/>
      <c r="BQ400" s="289"/>
      <c r="BR400" s="289"/>
      <c r="BS400" s="289"/>
      <c r="BT400" s="289"/>
      <c r="BU400" s="289"/>
      <c r="BV400" s="289"/>
      <c r="BW400" s="289"/>
      <c r="BX400" s="289"/>
      <c r="BY400" s="289"/>
      <c r="BZ400" s="289"/>
      <c r="CA400" s="289"/>
      <c r="CB400" s="289"/>
      <c r="CC400" s="289"/>
      <c r="CD400" s="289"/>
      <c r="CE400" s="289"/>
      <c r="CF400" s="289"/>
      <c r="CG400" s="289"/>
      <c r="CH400" s="289"/>
      <c r="CI400" s="289"/>
      <c r="CJ400" s="289"/>
      <c r="CK400" s="289"/>
      <c r="CL400" s="289"/>
      <c r="CM400" s="289"/>
      <c r="CN400" s="289"/>
      <c r="CO400" s="289"/>
      <c r="CP400" s="289"/>
      <c r="CQ400" s="289"/>
      <c r="CR400" s="289"/>
      <c r="CS400" s="289"/>
      <c r="CT400" s="289"/>
      <c r="CU400" s="289"/>
      <c r="CV400" s="289"/>
      <c r="CW400" s="289"/>
      <c r="CX400" s="289"/>
      <c r="CY400" s="289"/>
      <c r="CZ400" s="289"/>
      <c r="DA400" s="289"/>
      <c r="DB400" s="289"/>
      <c r="DC400" s="289"/>
      <c r="DD400" s="289"/>
      <c r="DE400" s="289"/>
      <c r="DF400" s="289"/>
      <c r="DG400" s="289"/>
      <c r="DH400" s="289"/>
      <c r="DI400" s="289"/>
      <c r="DJ400" s="289"/>
      <c r="DK400" s="289"/>
      <c r="DL400" s="289"/>
      <c r="DM400" s="289"/>
      <c r="DN400" s="289"/>
      <c r="DO400" s="289"/>
      <c r="DP400" s="289"/>
      <c r="DQ400" s="289"/>
      <c r="DR400" s="289"/>
      <c r="DS400" s="289"/>
      <c r="DT400" s="289"/>
      <c r="DU400" s="289"/>
      <c r="DV400" s="289"/>
      <c r="DW400" s="289"/>
      <c r="DX400" s="289"/>
      <c r="DY400" s="289"/>
      <c r="DZ400" s="289"/>
      <c r="EA400" s="289"/>
      <c r="EB400" s="289"/>
      <c r="EC400" s="289"/>
      <c r="ED400" s="289"/>
      <c r="EE400" s="289"/>
      <c r="EF400" s="289"/>
      <c r="EG400" s="289"/>
      <c r="EH400" s="289"/>
      <c r="EI400" s="289"/>
    </row>
    <row r="401" spans="1:139" x14ac:dyDescent="0.3">
      <c r="A401" s="289"/>
      <c r="B401" s="289"/>
      <c r="C401" s="468"/>
      <c r="D401" s="468"/>
      <c r="E401" s="468"/>
      <c r="F401" s="468"/>
      <c r="G401" s="468"/>
      <c r="H401" s="468"/>
      <c r="I401" s="468"/>
      <c r="J401" s="468"/>
      <c r="K401" s="468"/>
      <c r="L401" s="468"/>
      <c r="M401" s="468"/>
      <c r="N401" s="468"/>
      <c r="O401" s="468"/>
      <c r="P401" s="468"/>
      <c r="Q401" s="289"/>
      <c r="R401" s="289"/>
      <c r="S401" s="289"/>
      <c r="T401" s="289"/>
      <c r="U401" s="289"/>
      <c r="V401" s="289"/>
      <c r="W401" s="289"/>
      <c r="X401" s="289"/>
      <c r="Y401" s="289"/>
      <c r="Z401" s="289"/>
      <c r="AA401" s="289"/>
      <c r="AB401" s="289"/>
      <c r="AC401" s="289"/>
      <c r="AD401" s="289"/>
      <c r="AE401" s="289"/>
      <c r="AF401" s="289"/>
      <c r="AG401" s="289"/>
      <c r="AH401" s="289"/>
      <c r="AI401" s="289"/>
      <c r="AJ401" s="289"/>
      <c r="AK401" s="289"/>
      <c r="AL401" s="289"/>
      <c r="AM401" s="289"/>
      <c r="AN401" s="289"/>
      <c r="AO401" s="289"/>
      <c r="AP401" s="289"/>
      <c r="AQ401" s="289"/>
      <c r="AR401" s="289"/>
      <c r="AS401" s="289"/>
      <c r="AT401" s="289"/>
      <c r="AU401" s="289"/>
      <c r="AV401" s="289"/>
      <c r="AW401" s="289"/>
      <c r="AX401" s="289"/>
      <c r="AY401" s="289"/>
      <c r="AZ401" s="289"/>
      <c r="BA401" s="289"/>
      <c r="BB401" s="289"/>
      <c r="BC401" s="289"/>
      <c r="BD401" s="289"/>
      <c r="BE401" s="289"/>
      <c r="BF401" s="289"/>
      <c r="BG401" s="289"/>
      <c r="BH401" s="289"/>
      <c r="BI401" s="289"/>
      <c r="BJ401" s="289"/>
      <c r="BK401" s="289"/>
      <c r="BL401" s="289"/>
      <c r="BM401" s="289"/>
      <c r="BN401" s="289"/>
      <c r="BO401" s="289"/>
      <c r="BP401" s="289"/>
      <c r="BQ401" s="289"/>
      <c r="BR401" s="289"/>
      <c r="BS401" s="289"/>
      <c r="BT401" s="289"/>
      <c r="BU401" s="289"/>
      <c r="BV401" s="289"/>
      <c r="BW401" s="289"/>
      <c r="BX401" s="289"/>
      <c r="BY401" s="289"/>
      <c r="BZ401" s="289"/>
      <c r="CA401" s="289"/>
      <c r="CB401" s="289"/>
      <c r="CC401" s="289"/>
      <c r="CD401" s="289"/>
      <c r="CE401" s="289"/>
      <c r="CF401" s="289"/>
      <c r="CG401" s="289"/>
      <c r="CH401" s="289"/>
      <c r="CI401" s="289"/>
      <c r="CJ401" s="289"/>
      <c r="CK401" s="289"/>
      <c r="CL401" s="289"/>
      <c r="CM401" s="289"/>
      <c r="CN401" s="289"/>
      <c r="CO401" s="289"/>
      <c r="CP401" s="289"/>
      <c r="CQ401" s="289"/>
      <c r="CR401" s="289"/>
      <c r="CS401" s="289"/>
      <c r="CT401" s="289"/>
      <c r="CU401" s="289"/>
      <c r="CV401" s="289"/>
      <c r="CW401" s="289"/>
      <c r="CX401" s="289"/>
      <c r="CY401" s="289"/>
      <c r="CZ401" s="289"/>
      <c r="DA401" s="289"/>
      <c r="DB401" s="289"/>
      <c r="DC401" s="289"/>
      <c r="DD401" s="289"/>
      <c r="DE401" s="289"/>
      <c r="DF401" s="289"/>
      <c r="DG401" s="289"/>
      <c r="DH401" s="289"/>
      <c r="DI401" s="289"/>
      <c r="DJ401" s="289"/>
      <c r="DK401" s="289"/>
      <c r="DL401" s="289"/>
      <c r="DM401" s="289"/>
      <c r="DN401" s="289"/>
      <c r="DO401" s="289"/>
      <c r="DP401" s="289"/>
      <c r="DQ401" s="289"/>
      <c r="DR401" s="289"/>
      <c r="DS401" s="289"/>
      <c r="DT401" s="289"/>
      <c r="DU401" s="289"/>
      <c r="DV401" s="289"/>
      <c r="DW401" s="289"/>
      <c r="DX401" s="289"/>
      <c r="DY401" s="289"/>
      <c r="DZ401" s="289"/>
      <c r="EA401" s="289"/>
      <c r="EB401" s="289"/>
      <c r="EC401" s="289"/>
      <c r="ED401" s="289"/>
      <c r="EE401" s="289"/>
      <c r="EF401" s="289"/>
      <c r="EG401" s="289"/>
      <c r="EH401" s="289"/>
      <c r="EI401" s="289"/>
    </row>
    <row r="402" spans="1:139" x14ac:dyDescent="0.3">
      <c r="A402" s="289"/>
      <c r="B402" s="289"/>
      <c r="C402" s="468"/>
      <c r="D402" s="468"/>
      <c r="E402" s="468"/>
      <c r="F402" s="468"/>
      <c r="G402" s="468"/>
      <c r="H402" s="468"/>
      <c r="I402" s="468"/>
      <c r="J402" s="468"/>
      <c r="K402" s="468"/>
      <c r="L402" s="468"/>
      <c r="M402" s="468"/>
      <c r="N402" s="468"/>
      <c r="O402" s="468"/>
      <c r="P402" s="468"/>
      <c r="Q402" s="289"/>
      <c r="R402" s="289"/>
      <c r="S402" s="289"/>
      <c r="T402" s="289"/>
      <c r="U402" s="289"/>
      <c r="V402" s="289"/>
      <c r="W402" s="289"/>
      <c r="X402" s="289"/>
      <c r="Y402" s="289"/>
      <c r="Z402" s="289"/>
      <c r="AA402" s="289"/>
      <c r="AB402" s="289"/>
      <c r="AC402" s="289"/>
      <c r="AD402" s="289"/>
      <c r="AE402" s="289"/>
      <c r="AF402" s="289"/>
      <c r="AG402" s="289"/>
      <c r="AH402" s="289"/>
      <c r="AI402" s="289"/>
      <c r="AJ402" s="289"/>
      <c r="AK402" s="289"/>
      <c r="AL402" s="289"/>
      <c r="AM402" s="289"/>
      <c r="AN402" s="289"/>
      <c r="AO402" s="289"/>
      <c r="AP402" s="289"/>
      <c r="AQ402" s="289"/>
      <c r="AR402" s="289"/>
      <c r="AS402" s="289"/>
      <c r="AT402" s="289"/>
      <c r="AU402" s="289"/>
      <c r="AV402" s="289"/>
      <c r="AW402" s="289"/>
      <c r="AX402" s="289"/>
      <c r="AY402" s="289"/>
      <c r="AZ402" s="289"/>
      <c r="BA402" s="289"/>
      <c r="BB402" s="289"/>
      <c r="BC402" s="289"/>
      <c r="BD402" s="289"/>
      <c r="BE402" s="289"/>
      <c r="BF402" s="289"/>
      <c r="BG402" s="289"/>
      <c r="BH402" s="289"/>
      <c r="BI402" s="289"/>
      <c r="BJ402" s="289"/>
      <c r="BK402" s="289"/>
      <c r="BL402" s="289"/>
      <c r="BM402" s="289"/>
      <c r="BN402" s="289"/>
      <c r="BO402" s="289"/>
      <c r="BP402" s="289"/>
      <c r="BQ402" s="289"/>
      <c r="BR402" s="289"/>
      <c r="BS402" s="289"/>
      <c r="BT402" s="289"/>
      <c r="BU402" s="289"/>
      <c r="BV402" s="289"/>
      <c r="BW402" s="289"/>
      <c r="BX402" s="289"/>
      <c r="BY402" s="289"/>
      <c r="BZ402" s="289"/>
      <c r="CA402" s="289"/>
      <c r="CB402" s="289"/>
      <c r="CC402" s="289"/>
      <c r="CD402" s="289"/>
      <c r="CE402" s="289"/>
      <c r="CF402" s="289"/>
      <c r="CG402" s="289"/>
      <c r="CH402" s="289"/>
      <c r="CI402" s="289"/>
      <c r="CJ402" s="289"/>
      <c r="CK402" s="289"/>
      <c r="CL402" s="289"/>
      <c r="CM402" s="289"/>
      <c r="CN402" s="289"/>
      <c r="CO402" s="289"/>
      <c r="CP402" s="289"/>
      <c r="CQ402" s="289"/>
      <c r="CR402" s="289"/>
      <c r="CS402" s="289"/>
      <c r="CT402" s="289"/>
      <c r="CU402" s="289"/>
      <c r="CV402" s="289"/>
      <c r="CW402" s="289"/>
      <c r="CX402" s="289"/>
      <c r="CY402" s="289"/>
      <c r="CZ402" s="289"/>
      <c r="DA402" s="289"/>
      <c r="DB402" s="289"/>
      <c r="DC402" s="289"/>
      <c r="DD402" s="289"/>
      <c r="DE402" s="289"/>
      <c r="DF402" s="289"/>
      <c r="DG402" s="289"/>
      <c r="DH402" s="289"/>
      <c r="DI402" s="289"/>
      <c r="DJ402" s="289"/>
      <c r="DK402" s="289"/>
      <c r="DL402" s="289"/>
      <c r="DM402" s="289"/>
      <c r="DN402" s="289"/>
      <c r="DO402" s="289"/>
      <c r="DP402" s="289"/>
      <c r="DQ402" s="289"/>
      <c r="DR402" s="289"/>
      <c r="DS402" s="289"/>
      <c r="DT402" s="289"/>
      <c r="DU402" s="289"/>
      <c r="DV402" s="289"/>
      <c r="DW402" s="289"/>
      <c r="DX402" s="289"/>
      <c r="DY402" s="289"/>
      <c r="DZ402" s="289"/>
      <c r="EA402" s="289"/>
      <c r="EB402" s="289"/>
      <c r="EC402" s="289"/>
      <c r="ED402" s="289"/>
      <c r="EE402" s="289"/>
      <c r="EF402" s="289"/>
      <c r="EG402" s="289"/>
      <c r="EH402" s="289"/>
      <c r="EI402" s="289"/>
    </row>
    <row r="403" spans="1:139" x14ac:dyDescent="0.3">
      <c r="A403" s="289"/>
      <c r="B403" s="289"/>
      <c r="C403" s="468"/>
      <c r="D403" s="468"/>
      <c r="E403" s="468"/>
      <c r="F403" s="468"/>
      <c r="G403" s="468"/>
      <c r="H403" s="468"/>
      <c r="I403" s="468"/>
      <c r="J403" s="468"/>
      <c r="K403" s="468"/>
      <c r="L403" s="468"/>
      <c r="M403" s="468"/>
      <c r="N403" s="468"/>
      <c r="O403" s="468"/>
      <c r="P403" s="468"/>
      <c r="Q403" s="289"/>
      <c r="R403" s="289"/>
      <c r="S403" s="289"/>
      <c r="T403" s="289"/>
      <c r="U403" s="289"/>
      <c r="V403" s="289"/>
      <c r="W403" s="289"/>
      <c r="X403" s="289"/>
      <c r="Y403" s="289"/>
      <c r="Z403" s="289"/>
      <c r="AA403" s="289"/>
      <c r="AB403" s="289"/>
      <c r="AC403" s="289"/>
      <c r="AD403" s="289"/>
      <c r="AE403" s="289"/>
      <c r="AF403" s="289"/>
      <c r="AG403" s="289"/>
      <c r="AH403" s="289"/>
      <c r="AI403" s="289"/>
      <c r="AJ403" s="289"/>
      <c r="AK403" s="289"/>
      <c r="AL403" s="289"/>
      <c r="AM403" s="289"/>
      <c r="AN403" s="289"/>
      <c r="AO403" s="289"/>
      <c r="AP403" s="289"/>
      <c r="AQ403" s="289"/>
      <c r="AR403" s="289"/>
      <c r="AS403" s="289"/>
      <c r="AT403" s="289"/>
      <c r="AU403" s="289"/>
      <c r="AV403" s="289"/>
      <c r="AW403" s="289"/>
      <c r="AX403" s="289"/>
      <c r="AY403" s="289"/>
      <c r="AZ403" s="289"/>
      <c r="BA403" s="289"/>
      <c r="BB403" s="289"/>
      <c r="BC403" s="289"/>
      <c r="BD403" s="289"/>
      <c r="BE403" s="289"/>
      <c r="BF403" s="289"/>
      <c r="BG403" s="289"/>
      <c r="BH403" s="289"/>
      <c r="BI403" s="289"/>
      <c r="BJ403" s="289"/>
      <c r="BK403" s="289"/>
      <c r="BL403" s="289"/>
      <c r="BM403" s="289"/>
      <c r="BN403" s="289"/>
      <c r="BO403" s="289"/>
      <c r="BP403" s="289"/>
      <c r="BQ403" s="289"/>
      <c r="BR403" s="289"/>
      <c r="BS403" s="289"/>
      <c r="BT403" s="289"/>
      <c r="BU403" s="289"/>
      <c r="BV403" s="289"/>
      <c r="BW403" s="289"/>
      <c r="BX403" s="289"/>
      <c r="BY403" s="289"/>
      <c r="BZ403" s="289"/>
      <c r="CA403" s="289"/>
      <c r="CB403" s="289"/>
      <c r="CC403" s="289"/>
      <c r="CD403" s="289"/>
      <c r="CE403" s="289"/>
      <c r="CF403" s="289"/>
      <c r="CG403" s="289"/>
      <c r="CH403" s="289"/>
      <c r="CI403" s="289"/>
      <c r="CJ403" s="289"/>
      <c r="CK403" s="289"/>
      <c r="CL403" s="289"/>
      <c r="CM403" s="289"/>
      <c r="CN403" s="289"/>
      <c r="CO403" s="289"/>
      <c r="CP403" s="289"/>
      <c r="CQ403" s="289"/>
      <c r="CR403" s="289"/>
      <c r="CS403" s="289"/>
      <c r="CT403" s="289"/>
      <c r="CU403" s="289"/>
      <c r="CV403" s="289"/>
      <c r="CW403" s="289"/>
      <c r="CX403" s="289"/>
      <c r="CY403" s="289"/>
      <c r="CZ403" s="289"/>
      <c r="DA403" s="289"/>
      <c r="DB403" s="289"/>
      <c r="DC403" s="289"/>
      <c r="DD403" s="289"/>
      <c r="DE403" s="289"/>
      <c r="DF403" s="289"/>
      <c r="DG403" s="289"/>
      <c r="DH403" s="289"/>
      <c r="DI403" s="289"/>
      <c r="DJ403" s="289"/>
      <c r="DK403" s="289"/>
      <c r="DL403" s="289"/>
      <c r="DM403" s="289"/>
      <c r="DN403" s="289"/>
      <c r="DO403" s="289"/>
      <c r="DP403" s="289"/>
      <c r="DQ403" s="289"/>
      <c r="DR403" s="289"/>
      <c r="DS403" s="289"/>
      <c r="DT403" s="289"/>
      <c r="DU403" s="289"/>
      <c r="DV403" s="289"/>
      <c r="DW403" s="289"/>
      <c r="DX403" s="289"/>
      <c r="DY403" s="289"/>
      <c r="DZ403" s="289"/>
      <c r="EA403" s="289"/>
      <c r="EB403" s="289"/>
      <c r="EC403" s="289"/>
      <c r="ED403" s="289"/>
      <c r="EE403" s="289"/>
      <c r="EF403" s="289"/>
      <c r="EG403" s="289"/>
      <c r="EH403" s="289"/>
      <c r="EI403" s="289"/>
    </row>
    <row r="404" spans="1:139" x14ac:dyDescent="0.3">
      <c r="A404" s="289"/>
      <c r="B404" s="289"/>
      <c r="C404" s="468"/>
      <c r="D404" s="468"/>
      <c r="E404" s="468"/>
      <c r="F404" s="468"/>
      <c r="G404" s="468"/>
      <c r="H404" s="468"/>
      <c r="I404" s="468"/>
      <c r="J404" s="468"/>
      <c r="K404" s="468"/>
      <c r="L404" s="468"/>
      <c r="M404" s="468"/>
      <c r="N404" s="468"/>
      <c r="O404" s="468"/>
      <c r="P404" s="468"/>
      <c r="Q404" s="289"/>
      <c r="R404" s="289"/>
      <c r="S404" s="289"/>
      <c r="T404" s="289"/>
      <c r="U404" s="289"/>
      <c r="V404" s="289"/>
      <c r="W404" s="289"/>
      <c r="X404" s="289"/>
      <c r="Y404" s="289"/>
      <c r="Z404" s="289"/>
      <c r="AA404" s="289"/>
      <c r="AB404" s="289"/>
      <c r="AC404" s="289"/>
      <c r="AD404" s="289"/>
      <c r="AE404" s="289"/>
      <c r="AF404" s="289"/>
      <c r="AG404" s="289"/>
      <c r="AH404" s="289"/>
      <c r="AI404" s="289"/>
      <c r="AJ404" s="289"/>
      <c r="AK404" s="289"/>
      <c r="AL404" s="289"/>
      <c r="AM404" s="289"/>
      <c r="AN404" s="289"/>
      <c r="AO404" s="289"/>
      <c r="AP404" s="289"/>
      <c r="AQ404" s="289"/>
      <c r="AR404" s="289"/>
      <c r="AS404" s="289"/>
      <c r="AT404" s="289"/>
      <c r="AU404" s="289"/>
      <c r="AV404" s="289"/>
      <c r="AW404" s="289"/>
      <c r="AX404" s="289"/>
      <c r="AY404" s="289"/>
      <c r="AZ404" s="289"/>
      <c r="BA404" s="289"/>
      <c r="BB404" s="289"/>
      <c r="BC404" s="289"/>
      <c r="BD404" s="289"/>
      <c r="BE404" s="289"/>
      <c r="BF404" s="289"/>
      <c r="BG404" s="289"/>
      <c r="BH404" s="289"/>
      <c r="BI404" s="289"/>
      <c r="BJ404" s="289"/>
      <c r="BK404" s="289"/>
      <c r="BL404" s="289"/>
      <c r="BM404" s="289"/>
      <c r="BN404" s="289"/>
      <c r="BO404" s="289"/>
      <c r="BP404" s="289"/>
      <c r="BQ404" s="289"/>
      <c r="BR404" s="289"/>
      <c r="BS404" s="289"/>
      <c r="BT404" s="289"/>
      <c r="BU404" s="289"/>
      <c r="BV404" s="289"/>
      <c r="BW404" s="289"/>
      <c r="BX404" s="289"/>
      <c r="BY404" s="289"/>
      <c r="BZ404" s="289"/>
      <c r="CA404" s="289"/>
      <c r="CB404" s="289"/>
      <c r="CC404" s="289"/>
      <c r="CD404" s="289"/>
      <c r="CE404" s="289"/>
      <c r="CF404" s="289"/>
      <c r="CG404" s="289"/>
      <c r="CH404" s="289"/>
      <c r="CI404" s="289"/>
      <c r="CJ404" s="289"/>
      <c r="CK404" s="289"/>
      <c r="CL404" s="289"/>
      <c r="CM404" s="289"/>
      <c r="CN404" s="289"/>
      <c r="CO404" s="289"/>
      <c r="CP404" s="289"/>
      <c r="CQ404" s="289"/>
      <c r="CR404" s="289"/>
      <c r="CS404" s="289"/>
      <c r="CT404" s="289"/>
      <c r="CU404" s="289"/>
      <c r="CV404" s="289"/>
      <c r="CW404" s="289"/>
      <c r="CX404" s="289"/>
      <c r="CY404" s="289"/>
      <c r="CZ404" s="289"/>
      <c r="DA404" s="289"/>
      <c r="DB404" s="289"/>
      <c r="DC404" s="289"/>
      <c r="DD404" s="289"/>
      <c r="DE404" s="289"/>
      <c r="DF404" s="289"/>
      <c r="DG404" s="289"/>
      <c r="DH404" s="289"/>
      <c r="DI404" s="289"/>
      <c r="DJ404" s="289"/>
      <c r="DK404" s="289"/>
      <c r="DL404" s="289"/>
      <c r="DM404" s="289"/>
      <c r="DN404" s="289"/>
      <c r="DO404" s="289"/>
      <c r="DP404" s="289"/>
      <c r="DQ404" s="289"/>
      <c r="DR404" s="289"/>
      <c r="DS404" s="289"/>
      <c r="DT404" s="289"/>
      <c r="DU404" s="289"/>
      <c r="DV404" s="289"/>
      <c r="DW404" s="289"/>
      <c r="DX404" s="289"/>
      <c r="DY404" s="289"/>
      <c r="DZ404" s="289"/>
      <c r="EA404" s="289"/>
      <c r="EB404" s="289"/>
      <c r="EC404" s="289"/>
      <c r="ED404" s="289"/>
      <c r="EE404" s="289"/>
      <c r="EF404" s="289"/>
      <c r="EG404" s="289"/>
      <c r="EH404" s="289"/>
      <c r="EI404" s="289"/>
    </row>
    <row r="405" spans="1:139" x14ac:dyDescent="0.3">
      <c r="A405" s="289"/>
      <c r="B405" s="289"/>
      <c r="C405" s="468"/>
      <c r="D405" s="468"/>
      <c r="E405" s="468"/>
      <c r="F405" s="468"/>
      <c r="G405" s="468"/>
      <c r="H405" s="468"/>
      <c r="I405" s="468"/>
      <c r="J405" s="468"/>
      <c r="K405" s="468"/>
      <c r="L405" s="468"/>
      <c r="M405" s="468"/>
      <c r="N405" s="468"/>
      <c r="O405" s="468"/>
      <c r="P405" s="468"/>
      <c r="Q405" s="289"/>
      <c r="R405" s="289"/>
      <c r="S405" s="289"/>
      <c r="T405" s="289"/>
      <c r="U405" s="289"/>
      <c r="V405" s="289"/>
      <c r="W405" s="289"/>
      <c r="X405" s="289"/>
      <c r="Y405" s="289"/>
      <c r="Z405" s="289"/>
      <c r="AA405" s="289"/>
      <c r="AB405" s="289"/>
      <c r="AC405" s="289"/>
      <c r="AD405" s="289"/>
      <c r="AE405" s="289"/>
      <c r="AF405" s="289"/>
      <c r="AG405" s="289"/>
      <c r="AH405" s="289"/>
      <c r="AI405" s="289"/>
      <c r="AJ405" s="289"/>
      <c r="AK405" s="289"/>
      <c r="AL405" s="289"/>
      <c r="AM405" s="289"/>
      <c r="AN405" s="289"/>
      <c r="AO405" s="289"/>
      <c r="AP405" s="289"/>
      <c r="AQ405" s="289"/>
      <c r="AR405" s="289"/>
      <c r="AS405" s="289"/>
      <c r="AT405" s="289"/>
      <c r="AU405" s="289"/>
      <c r="AV405" s="289"/>
      <c r="AW405" s="289"/>
      <c r="AX405" s="289"/>
      <c r="AY405" s="289"/>
      <c r="AZ405" s="289"/>
      <c r="BA405" s="289"/>
      <c r="BB405" s="289"/>
      <c r="BC405" s="289"/>
      <c r="BD405" s="289"/>
      <c r="BE405" s="289"/>
      <c r="BF405" s="289"/>
      <c r="BG405" s="289"/>
      <c r="BH405" s="289"/>
      <c r="BI405" s="289"/>
      <c r="BJ405" s="289"/>
      <c r="BK405" s="289"/>
      <c r="BL405" s="289"/>
      <c r="BM405" s="289"/>
      <c r="BN405" s="289"/>
      <c r="BO405" s="289"/>
      <c r="BP405" s="289"/>
      <c r="BQ405" s="289"/>
      <c r="BR405" s="289"/>
      <c r="BS405" s="289"/>
      <c r="BT405" s="289"/>
      <c r="BU405" s="289"/>
      <c r="BV405" s="289"/>
      <c r="BW405" s="289"/>
      <c r="BX405" s="289"/>
      <c r="BY405" s="289"/>
      <c r="BZ405" s="289"/>
      <c r="CA405" s="289"/>
      <c r="CB405" s="289"/>
      <c r="CC405" s="289"/>
      <c r="CD405" s="289"/>
      <c r="CE405" s="289"/>
      <c r="CF405" s="289"/>
      <c r="CG405" s="289"/>
      <c r="CH405" s="289"/>
      <c r="CI405" s="289"/>
      <c r="CJ405" s="289"/>
      <c r="CK405" s="289"/>
      <c r="CL405" s="289"/>
      <c r="CM405" s="289"/>
      <c r="CN405" s="289"/>
      <c r="CO405" s="289"/>
      <c r="CP405" s="289"/>
      <c r="CQ405" s="289"/>
      <c r="CR405" s="289"/>
      <c r="CS405" s="289"/>
      <c r="CT405" s="289"/>
      <c r="CU405" s="289"/>
      <c r="CV405" s="289"/>
      <c r="CW405" s="289"/>
      <c r="CX405" s="289"/>
      <c r="CY405" s="289"/>
      <c r="CZ405" s="289"/>
      <c r="DA405" s="289"/>
      <c r="DB405" s="289"/>
      <c r="DC405" s="289"/>
      <c r="DD405" s="289"/>
      <c r="DE405" s="289"/>
      <c r="DF405" s="289"/>
      <c r="DG405" s="289"/>
      <c r="DH405" s="289"/>
      <c r="DI405" s="289"/>
      <c r="DJ405" s="289"/>
      <c r="DK405" s="289"/>
      <c r="DL405" s="289"/>
      <c r="DM405" s="289"/>
      <c r="DN405" s="289"/>
      <c r="DO405" s="289"/>
      <c r="DP405" s="289"/>
      <c r="DQ405" s="289"/>
      <c r="DR405" s="289"/>
      <c r="DS405" s="289"/>
      <c r="DT405" s="289"/>
      <c r="DU405" s="289"/>
      <c r="DV405" s="289"/>
      <c r="DW405" s="289"/>
      <c r="DX405" s="289"/>
      <c r="DY405" s="289"/>
      <c r="DZ405" s="289"/>
      <c r="EA405" s="289"/>
      <c r="EB405" s="289"/>
      <c r="EC405" s="289"/>
      <c r="ED405" s="289"/>
      <c r="EE405" s="289"/>
      <c r="EF405" s="289"/>
      <c r="EG405" s="289"/>
      <c r="EH405" s="289"/>
      <c r="EI405" s="289"/>
    </row>
    <row r="406" spans="1:139" x14ac:dyDescent="0.3">
      <c r="A406" s="289"/>
      <c r="B406" s="289"/>
      <c r="C406" s="468"/>
      <c r="D406" s="468"/>
      <c r="E406" s="468"/>
      <c r="F406" s="468"/>
      <c r="G406" s="468"/>
      <c r="H406" s="468"/>
      <c r="I406" s="468"/>
      <c r="J406" s="468"/>
      <c r="K406" s="468"/>
      <c r="L406" s="468"/>
      <c r="M406" s="468"/>
      <c r="N406" s="468"/>
      <c r="O406" s="468"/>
      <c r="P406" s="468"/>
      <c r="Q406" s="289"/>
      <c r="R406" s="289"/>
      <c r="S406" s="289"/>
      <c r="T406" s="289"/>
      <c r="U406" s="289"/>
      <c r="V406" s="289"/>
      <c r="W406" s="289"/>
      <c r="X406" s="289"/>
      <c r="Y406" s="289"/>
      <c r="Z406" s="289"/>
      <c r="AA406" s="289"/>
      <c r="AB406" s="289"/>
      <c r="AC406" s="289"/>
      <c r="AD406" s="289"/>
      <c r="AE406" s="289"/>
      <c r="AF406" s="289"/>
      <c r="AG406" s="289"/>
      <c r="AH406" s="289"/>
      <c r="AI406" s="289"/>
      <c r="AJ406" s="289"/>
      <c r="AK406" s="289"/>
      <c r="AL406" s="289"/>
      <c r="AM406" s="289"/>
      <c r="AN406" s="289"/>
      <c r="AO406" s="289"/>
      <c r="AP406" s="289"/>
      <c r="AQ406" s="289"/>
      <c r="AR406" s="289"/>
      <c r="AS406" s="289"/>
      <c r="AT406" s="289"/>
      <c r="AU406" s="289"/>
      <c r="AV406" s="289"/>
      <c r="AW406" s="289"/>
      <c r="AX406" s="289"/>
      <c r="AY406" s="289"/>
      <c r="AZ406" s="289"/>
      <c r="BA406" s="289"/>
      <c r="BB406" s="289"/>
      <c r="BC406" s="289"/>
      <c r="BD406" s="289"/>
      <c r="BE406" s="289"/>
      <c r="BF406" s="289"/>
      <c r="BG406" s="289"/>
      <c r="BH406" s="289"/>
      <c r="BI406" s="289"/>
      <c r="BJ406" s="289"/>
      <c r="BK406" s="289"/>
      <c r="BL406" s="289"/>
      <c r="BM406" s="289"/>
      <c r="BN406" s="289"/>
      <c r="BO406" s="289"/>
      <c r="BP406" s="289"/>
      <c r="BQ406" s="289"/>
      <c r="BR406" s="289"/>
      <c r="BS406" s="289"/>
      <c r="BT406" s="289"/>
      <c r="BU406" s="289"/>
      <c r="BV406" s="289"/>
      <c r="BW406" s="289"/>
      <c r="BX406" s="289"/>
      <c r="BY406" s="289"/>
      <c r="BZ406" s="289"/>
      <c r="CA406" s="289"/>
      <c r="CB406" s="289"/>
      <c r="CC406" s="289"/>
      <c r="CD406" s="289"/>
      <c r="CE406" s="289"/>
      <c r="CF406" s="289"/>
      <c r="CG406" s="289"/>
      <c r="CH406" s="289"/>
      <c r="CI406" s="289"/>
      <c r="CJ406" s="289"/>
      <c r="CK406" s="289"/>
      <c r="CL406" s="289"/>
      <c r="CM406" s="289"/>
      <c r="CN406" s="289"/>
      <c r="CO406" s="289"/>
      <c r="CP406" s="289"/>
      <c r="CQ406" s="289"/>
      <c r="CR406" s="289"/>
      <c r="CS406" s="289"/>
      <c r="CT406" s="289"/>
      <c r="CU406" s="289"/>
      <c r="CV406" s="289"/>
      <c r="CW406" s="289"/>
      <c r="CX406" s="289"/>
      <c r="CY406" s="289"/>
      <c r="CZ406" s="289"/>
      <c r="DA406" s="289"/>
      <c r="DB406" s="289"/>
      <c r="DC406" s="289"/>
      <c r="DD406" s="289"/>
      <c r="DE406" s="289"/>
      <c r="DF406" s="289"/>
      <c r="DG406" s="289"/>
      <c r="DH406" s="289"/>
      <c r="DI406" s="289"/>
      <c r="DJ406" s="289"/>
      <c r="DK406" s="289"/>
      <c r="DL406" s="289"/>
      <c r="DM406" s="289"/>
      <c r="DN406" s="289"/>
      <c r="DO406" s="289"/>
      <c r="DP406" s="289"/>
      <c r="DQ406" s="289"/>
      <c r="DR406" s="289"/>
      <c r="DS406" s="289"/>
      <c r="DT406" s="289"/>
      <c r="DU406" s="289"/>
      <c r="DV406" s="289"/>
      <c r="DW406" s="289"/>
      <c r="DX406" s="289"/>
      <c r="DY406" s="289"/>
      <c r="DZ406" s="289"/>
      <c r="EA406" s="289"/>
      <c r="EB406" s="289"/>
      <c r="EC406" s="289"/>
      <c r="ED406" s="289"/>
      <c r="EE406" s="289"/>
      <c r="EF406" s="289"/>
      <c r="EG406" s="289"/>
      <c r="EH406" s="289"/>
      <c r="EI406" s="289"/>
    </row>
    <row r="407" spans="1:139" x14ac:dyDescent="0.3">
      <c r="A407" s="289"/>
      <c r="B407" s="289"/>
      <c r="C407" s="468"/>
      <c r="D407" s="468"/>
      <c r="E407" s="468"/>
      <c r="F407" s="468"/>
      <c r="G407" s="468"/>
      <c r="H407" s="468"/>
      <c r="I407" s="468"/>
      <c r="J407" s="468"/>
      <c r="K407" s="468"/>
      <c r="L407" s="468"/>
      <c r="M407" s="468"/>
      <c r="N407" s="468"/>
      <c r="O407" s="468"/>
      <c r="P407" s="468"/>
      <c r="Q407" s="289"/>
      <c r="R407" s="289"/>
      <c r="S407" s="289"/>
      <c r="T407" s="289"/>
      <c r="U407" s="289"/>
      <c r="V407" s="289"/>
      <c r="W407" s="289"/>
      <c r="X407" s="289"/>
      <c r="Y407" s="289"/>
      <c r="Z407" s="289"/>
      <c r="AA407" s="289"/>
      <c r="AB407" s="289"/>
      <c r="AC407" s="289"/>
      <c r="AD407" s="289"/>
      <c r="AE407" s="289"/>
      <c r="AF407" s="289"/>
      <c r="AG407" s="289"/>
      <c r="AH407" s="289"/>
      <c r="AI407" s="289"/>
      <c r="AJ407" s="289"/>
      <c r="AK407" s="289"/>
      <c r="AL407" s="289"/>
      <c r="AM407" s="289"/>
      <c r="AN407" s="289"/>
      <c r="AO407" s="289"/>
      <c r="AP407" s="289"/>
      <c r="AQ407" s="289"/>
      <c r="AR407" s="289"/>
      <c r="AS407" s="289"/>
      <c r="AT407" s="289"/>
      <c r="AU407" s="289"/>
      <c r="AV407" s="289"/>
      <c r="AW407" s="289"/>
      <c r="AX407" s="289"/>
      <c r="AY407" s="289"/>
      <c r="AZ407" s="289"/>
      <c r="BA407" s="289"/>
      <c r="BB407" s="289"/>
      <c r="BC407" s="289"/>
      <c r="BD407" s="289"/>
      <c r="BE407" s="289"/>
      <c r="BF407" s="289"/>
      <c r="BG407" s="289"/>
      <c r="BH407" s="289"/>
      <c r="BI407" s="289"/>
      <c r="BJ407" s="289"/>
      <c r="BK407" s="289"/>
      <c r="BL407" s="289"/>
      <c r="BM407" s="289"/>
      <c r="BN407" s="289"/>
      <c r="BO407" s="289"/>
      <c r="BP407" s="289"/>
      <c r="BQ407" s="289"/>
      <c r="BR407" s="289"/>
      <c r="BS407" s="289"/>
      <c r="BT407" s="289"/>
      <c r="BU407" s="289"/>
      <c r="BV407" s="289"/>
      <c r="BW407" s="289"/>
      <c r="BX407" s="289"/>
      <c r="BY407" s="289"/>
      <c r="BZ407" s="289"/>
      <c r="CA407" s="289"/>
      <c r="CB407" s="289"/>
      <c r="CC407" s="289"/>
      <c r="CD407" s="289"/>
      <c r="CE407" s="289"/>
      <c r="CF407" s="289"/>
      <c r="CG407" s="289"/>
      <c r="CH407" s="289"/>
      <c r="CI407" s="289"/>
      <c r="CJ407" s="289"/>
      <c r="CK407" s="289"/>
      <c r="CL407" s="289"/>
      <c r="CM407" s="289"/>
      <c r="CN407" s="289"/>
      <c r="CO407" s="289"/>
      <c r="CP407" s="289"/>
      <c r="CQ407" s="289"/>
      <c r="CR407" s="289"/>
      <c r="CS407" s="289"/>
      <c r="CT407" s="289"/>
      <c r="CU407" s="289"/>
      <c r="CV407" s="289"/>
      <c r="CW407" s="289"/>
      <c r="CX407" s="289"/>
      <c r="CY407" s="289"/>
      <c r="CZ407" s="289"/>
      <c r="DA407" s="289"/>
      <c r="DB407" s="289"/>
      <c r="DC407" s="289"/>
      <c r="DD407" s="289"/>
      <c r="DE407" s="289"/>
      <c r="DF407" s="289"/>
      <c r="DG407" s="289"/>
      <c r="DH407" s="289"/>
      <c r="DI407" s="289"/>
      <c r="DJ407" s="289"/>
      <c r="DK407" s="289"/>
      <c r="DL407" s="289"/>
      <c r="DM407" s="289"/>
      <c r="DN407" s="289"/>
      <c r="DO407" s="289"/>
      <c r="DP407" s="289"/>
      <c r="DQ407" s="289"/>
      <c r="DR407" s="289"/>
      <c r="DS407" s="289"/>
      <c r="DT407" s="289"/>
      <c r="DU407" s="289"/>
      <c r="DV407" s="289"/>
      <c r="DW407" s="289"/>
      <c r="DX407" s="289"/>
      <c r="DY407" s="289"/>
      <c r="DZ407" s="289"/>
      <c r="EA407" s="289"/>
      <c r="EB407" s="289"/>
      <c r="EC407" s="289"/>
      <c r="ED407" s="289"/>
      <c r="EE407" s="289"/>
      <c r="EF407" s="289"/>
      <c r="EG407" s="289"/>
      <c r="EH407" s="289"/>
      <c r="EI407" s="289"/>
    </row>
    <row r="408" spans="1:139" x14ac:dyDescent="0.3">
      <c r="A408" s="289"/>
      <c r="B408" s="289"/>
      <c r="C408" s="468"/>
      <c r="D408" s="468"/>
      <c r="E408" s="468"/>
      <c r="F408" s="468"/>
      <c r="G408" s="468"/>
      <c r="H408" s="468"/>
      <c r="I408" s="468"/>
      <c r="J408" s="468"/>
      <c r="K408" s="468"/>
      <c r="L408" s="468"/>
      <c r="M408" s="468"/>
      <c r="N408" s="468"/>
      <c r="O408" s="468"/>
      <c r="P408" s="468"/>
      <c r="Q408" s="289"/>
      <c r="R408" s="289"/>
      <c r="S408" s="289"/>
      <c r="T408" s="289"/>
      <c r="U408" s="289"/>
      <c r="V408" s="289"/>
      <c r="W408" s="289"/>
      <c r="X408" s="289"/>
      <c r="Y408" s="289"/>
      <c r="Z408" s="289"/>
      <c r="AA408" s="289"/>
      <c r="AB408" s="289"/>
      <c r="AC408" s="289"/>
      <c r="AD408" s="289"/>
      <c r="AE408" s="289"/>
      <c r="AF408" s="289"/>
      <c r="AG408" s="289"/>
      <c r="AH408" s="289"/>
      <c r="AI408" s="289"/>
      <c r="AJ408" s="289"/>
      <c r="AK408" s="289"/>
      <c r="AL408" s="289"/>
      <c r="AM408" s="289"/>
      <c r="AN408" s="289"/>
      <c r="AO408" s="289"/>
      <c r="AP408" s="289"/>
      <c r="AQ408" s="289"/>
      <c r="AR408" s="289"/>
      <c r="AS408" s="289"/>
      <c r="AT408" s="289"/>
      <c r="AU408" s="289"/>
      <c r="AV408" s="289"/>
      <c r="AW408" s="289"/>
      <c r="AX408" s="289"/>
      <c r="AY408" s="289"/>
      <c r="AZ408" s="289"/>
      <c r="BA408" s="289"/>
      <c r="BB408" s="289"/>
      <c r="BC408" s="289"/>
      <c r="BD408" s="289"/>
      <c r="BE408" s="289"/>
      <c r="BF408" s="289"/>
      <c r="BG408" s="289"/>
      <c r="BH408" s="289"/>
      <c r="BI408" s="289"/>
      <c r="BJ408" s="289"/>
      <c r="BK408" s="289"/>
      <c r="BL408" s="289"/>
      <c r="BM408" s="289"/>
      <c r="BN408" s="289"/>
      <c r="BO408" s="289"/>
      <c r="BP408" s="289"/>
      <c r="BQ408" s="289"/>
      <c r="BR408" s="289"/>
      <c r="BS408" s="289"/>
      <c r="BT408" s="289"/>
      <c r="BU408" s="289"/>
      <c r="BV408" s="289"/>
      <c r="BW408" s="289"/>
      <c r="BX408" s="289"/>
      <c r="BY408" s="289"/>
      <c r="BZ408" s="289"/>
      <c r="CA408" s="289"/>
      <c r="CB408" s="289"/>
      <c r="CC408" s="289"/>
      <c r="CD408" s="289"/>
      <c r="CE408" s="289"/>
      <c r="CF408" s="289"/>
      <c r="CG408" s="289"/>
      <c r="CH408" s="289"/>
      <c r="CI408" s="289"/>
      <c r="CJ408" s="289"/>
      <c r="CK408" s="289"/>
      <c r="CL408" s="289"/>
      <c r="CM408" s="289"/>
      <c r="CN408" s="289"/>
      <c r="CO408" s="289"/>
      <c r="CP408" s="289"/>
      <c r="CQ408" s="289"/>
      <c r="CR408" s="289"/>
      <c r="CS408" s="289"/>
      <c r="CT408" s="289"/>
      <c r="CU408" s="289"/>
      <c r="CV408" s="289"/>
      <c r="CW408" s="289"/>
      <c r="CX408" s="289"/>
      <c r="CY408" s="289"/>
      <c r="CZ408" s="289"/>
      <c r="DA408" s="289"/>
      <c r="DB408" s="289"/>
      <c r="DC408" s="289"/>
      <c r="DD408" s="289"/>
      <c r="DE408" s="289"/>
      <c r="DF408" s="289"/>
      <c r="DG408" s="289"/>
      <c r="DH408" s="289"/>
      <c r="DI408" s="289"/>
      <c r="DJ408" s="289"/>
      <c r="DK408" s="289"/>
      <c r="DL408" s="289"/>
      <c r="DM408" s="289"/>
      <c r="DN408" s="289"/>
      <c r="DO408" s="289"/>
      <c r="DP408" s="289"/>
      <c r="DQ408" s="289"/>
      <c r="DR408" s="289"/>
      <c r="DS408" s="289"/>
      <c r="DT408" s="289"/>
      <c r="DU408" s="289"/>
      <c r="DV408" s="289"/>
      <c r="DW408" s="289"/>
      <c r="DX408" s="289"/>
      <c r="DY408" s="289"/>
      <c r="DZ408" s="289"/>
      <c r="EA408" s="289"/>
      <c r="EB408" s="289"/>
      <c r="EC408" s="289"/>
      <c r="ED408" s="289"/>
      <c r="EE408" s="289"/>
      <c r="EF408" s="289"/>
      <c r="EG408" s="289"/>
      <c r="EH408" s="289"/>
      <c r="EI408" s="289"/>
    </row>
    <row r="409" spans="1:139" x14ac:dyDescent="0.3">
      <c r="A409" s="289"/>
      <c r="B409" s="289"/>
      <c r="C409" s="468"/>
      <c r="D409" s="468"/>
      <c r="E409" s="468"/>
      <c r="F409" s="468"/>
      <c r="G409" s="468"/>
      <c r="H409" s="468"/>
      <c r="I409" s="468"/>
      <c r="J409" s="468"/>
      <c r="K409" s="468"/>
      <c r="L409" s="468"/>
      <c r="M409" s="468"/>
      <c r="N409" s="468"/>
      <c r="O409" s="468"/>
      <c r="P409" s="468"/>
      <c r="Q409" s="289"/>
      <c r="R409" s="289"/>
      <c r="S409" s="289"/>
      <c r="T409" s="289"/>
      <c r="U409" s="289"/>
      <c r="V409" s="289"/>
      <c r="W409" s="289"/>
      <c r="X409" s="289"/>
      <c r="Y409" s="289"/>
      <c r="Z409" s="289"/>
      <c r="AA409" s="289"/>
      <c r="AB409" s="289"/>
      <c r="AC409" s="289"/>
      <c r="AD409" s="289"/>
      <c r="AE409" s="289"/>
      <c r="AF409" s="289"/>
      <c r="AG409" s="289"/>
      <c r="AH409" s="289"/>
      <c r="AI409" s="289"/>
      <c r="AJ409" s="289"/>
      <c r="AK409" s="289"/>
      <c r="AL409" s="289"/>
      <c r="AM409" s="289"/>
      <c r="AN409" s="289"/>
      <c r="AO409" s="289"/>
      <c r="AP409" s="289"/>
      <c r="AQ409" s="289"/>
      <c r="AR409" s="289"/>
      <c r="AS409" s="289"/>
      <c r="AT409" s="289"/>
      <c r="AU409" s="289"/>
      <c r="AV409" s="289"/>
      <c r="AW409" s="289"/>
      <c r="AX409" s="289"/>
      <c r="AY409" s="289"/>
      <c r="AZ409" s="289"/>
      <c r="BA409" s="289"/>
      <c r="BB409" s="289"/>
      <c r="BC409" s="289"/>
      <c r="BD409" s="289"/>
      <c r="BE409" s="289"/>
      <c r="BF409" s="289"/>
      <c r="BG409" s="289"/>
      <c r="BH409" s="289"/>
      <c r="BI409" s="289"/>
      <c r="BJ409" s="289"/>
      <c r="BK409" s="289"/>
      <c r="BL409" s="289"/>
      <c r="BM409" s="289"/>
      <c r="BN409" s="289"/>
      <c r="BO409" s="289"/>
      <c r="BP409" s="289"/>
      <c r="BQ409" s="289"/>
      <c r="BR409" s="289"/>
      <c r="BS409" s="289"/>
      <c r="BT409" s="289"/>
      <c r="BU409" s="289"/>
      <c r="BV409" s="289"/>
      <c r="BW409" s="289"/>
      <c r="BX409" s="289"/>
      <c r="BY409" s="289"/>
      <c r="BZ409" s="289"/>
      <c r="CA409" s="289"/>
      <c r="CB409" s="289"/>
      <c r="CC409" s="289"/>
      <c r="CD409" s="289"/>
      <c r="CE409" s="289"/>
      <c r="CF409" s="289"/>
      <c r="CG409" s="289"/>
      <c r="CH409" s="289"/>
      <c r="CI409" s="289"/>
      <c r="CJ409" s="289"/>
      <c r="CK409" s="289"/>
      <c r="CL409" s="289"/>
      <c r="CM409" s="289"/>
      <c r="CN409" s="289"/>
      <c r="CO409" s="289"/>
      <c r="CP409" s="289"/>
      <c r="CQ409" s="289"/>
      <c r="CR409" s="289"/>
      <c r="CS409" s="289"/>
      <c r="CT409" s="289"/>
      <c r="CU409" s="289"/>
      <c r="CV409" s="289"/>
      <c r="CW409" s="289"/>
      <c r="CX409" s="289"/>
      <c r="CY409" s="289"/>
      <c r="CZ409" s="289"/>
      <c r="DA409" s="289"/>
      <c r="DB409" s="289"/>
      <c r="DC409" s="289"/>
      <c r="DD409" s="289"/>
      <c r="DE409" s="289"/>
      <c r="DF409" s="289"/>
      <c r="DG409" s="289"/>
      <c r="DH409" s="289"/>
      <c r="DI409" s="289"/>
      <c r="DJ409" s="289"/>
      <c r="DK409" s="289"/>
      <c r="DL409" s="289"/>
      <c r="DM409" s="289"/>
      <c r="DN409" s="289"/>
      <c r="DO409" s="289"/>
      <c r="DP409" s="289"/>
      <c r="DQ409" s="289"/>
      <c r="DR409" s="289"/>
      <c r="DS409" s="289"/>
      <c r="DT409" s="289"/>
      <c r="DU409" s="289"/>
      <c r="DV409" s="289"/>
      <c r="DW409" s="289"/>
      <c r="DX409" s="289"/>
      <c r="DY409" s="289"/>
      <c r="DZ409" s="289"/>
      <c r="EA409" s="289"/>
      <c r="EB409" s="289"/>
      <c r="EC409" s="289"/>
      <c r="ED409" s="289"/>
      <c r="EE409" s="289"/>
      <c r="EF409" s="289"/>
      <c r="EG409" s="289"/>
      <c r="EH409" s="289"/>
      <c r="EI409" s="289"/>
    </row>
    <row r="410" spans="1:139" x14ac:dyDescent="0.3">
      <c r="A410" s="289"/>
      <c r="B410" s="289"/>
      <c r="C410" s="468"/>
      <c r="D410" s="468"/>
      <c r="E410" s="468"/>
      <c r="F410" s="468"/>
      <c r="G410" s="468"/>
      <c r="H410" s="468"/>
      <c r="I410" s="468"/>
      <c r="J410" s="468"/>
      <c r="K410" s="468"/>
      <c r="L410" s="468"/>
      <c r="M410" s="468"/>
      <c r="N410" s="468"/>
      <c r="O410" s="468"/>
      <c r="P410" s="468"/>
      <c r="Q410" s="289"/>
      <c r="R410" s="289"/>
      <c r="S410" s="289"/>
      <c r="T410" s="289"/>
      <c r="U410" s="289"/>
      <c r="V410" s="289"/>
      <c r="W410" s="289"/>
      <c r="X410" s="289"/>
      <c r="Y410" s="289"/>
      <c r="Z410" s="289"/>
      <c r="AA410" s="289"/>
      <c r="AB410" s="289"/>
      <c r="AC410" s="289"/>
      <c r="AD410" s="289"/>
      <c r="AE410" s="289"/>
      <c r="AF410" s="289"/>
      <c r="AG410" s="289"/>
      <c r="AH410" s="289"/>
      <c r="AI410" s="289"/>
      <c r="AJ410" s="289"/>
      <c r="AK410" s="289"/>
      <c r="AL410" s="289"/>
      <c r="AM410" s="289"/>
      <c r="AN410" s="289"/>
      <c r="AO410" s="289"/>
      <c r="AP410" s="289"/>
      <c r="AQ410" s="289"/>
      <c r="AR410" s="289"/>
      <c r="AS410" s="289"/>
      <c r="AT410" s="289"/>
      <c r="AU410" s="289"/>
      <c r="AV410" s="289"/>
      <c r="AW410" s="289"/>
      <c r="AX410" s="289"/>
      <c r="AY410" s="289"/>
      <c r="AZ410" s="289"/>
      <c r="BA410" s="289"/>
      <c r="BB410" s="289"/>
      <c r="BC410" s="289"/>
      <c r="BD410" s="289"/>
      <c r="BE410" s="289"/>
      <c r="BF410" s="289"/>
      <c r="BG410" s="289"/>
      <c r="BH410" s="289"/>
      <c r="BI410" s="289"/>
      <c r="BJ410" s="289"/>
      <c r="BK410" s="289"/>
      <c r="BL410" s="289"/>
      <c r="BM410" s="289"/>
      <c r="BN410" s="289"/>
      <c r="BO410" s="289"/>
      <c r="BP410" s="289"/>
      <c r="BQ410" s="289"/>
      <c r="BR410" s="289"/>
      <c r="BS410" s="289"/>
      <c r="BT410" s="289"/>
      <c r="BU410" s="289"/>
      <c r="BV410" s="289"/>
      <c r="BW410" s="289"/>
      <c r="BX410" s="289"/>
      <c r="BY410" s="289"/>
      <c r="BZ410" s="289"/>
      <c r="CA410" s="289"/>
      <c r="CB410" s="289"/>
      <c r="CC410" s="289"/>
      <c r="CD410" s="289"/>
      <c r="CE410" s="289"/>
      <c r="CF410" s="289"/>
      <c r="CG410" s="289"/>
      <c r="CH410" s="289"/>
      <c r="CI410" s="289"/>
      <c r="CJ410" s="289"/>
      <c r="CK410" s="289"/>
      <c r="CL410" s="289"/>
      <c r="CM410" s="289"/>
      <c r="CN410" s="289"/>
      <c r="CO410" s="289"/>
      <c r="CP410" s="289"/>
      <c r="CQ410" s="289"/>
      <c r="CR410" s="289"/>
      <c r="CS410" s="289"/>
      <c r="CT410" s="289"/>
      <c r="CU410" s="289"/>
      <c r="CV410" s="289"/>
      <c r="CW410" s="289"/>
      <c r="CX410" s="289"/>
      <c r="CY410" s="289"/>
      <c r="CZ410" s="289"/>
      <c r="DA410" s="289"/>
      <c r="DB410" s="289"/>
      <c r="DC410" s="289"/>
      <c r="DD410" s="289"/>
      <c r="DE410" s="289"/>
      <c r="DF410" s="289"/>
      <c r="DG410" s="289"/>
      <c r="DH410" s="289"/>
      <c r="DI410" s="289"/>
      <c r="DJ410" s="289"/>
      <c r="DK410" s="289"/>
      <c r="DL410" s="289"/>
      <c r="DM410" s="289"/>
      <c r="DN410" s="289"/>
      <c r="DO410" s="289"/>
      <c r="DP410" s="289"/>
      <c r="DQ410" s="289"/>
      <c r="DR410" s="289"/>
      <c r="DS410" s="289"/>
      <c r="DT410" s="289"/>
      <c r="DU410" s="289"/>
      <c r="DV410" s="289"/>
      <c r="DW410" s="289"/>
      <c r="DX410" s="289"/>
      <c r="DY410" s="289"/>
      <c r="DZ410" s="289"/>
      <c r="EA410" s="289"/>
      <c r="EB410" s="289"/>
      <c r="EC410" s="289"/>
      <c r="ED410" s="289"/>
      <c r="EE410" s="289"/>
      <c r="EF410" s="289"/>
      <c r="EG410" s="289"/>
      <c r="EH410" s="289"/>
      <c r="EI410" s="289"/>
    </row>
    <row r="411" spans="1:139" x14ac:dyDescent="0.3">
      <c r="A411" s="289"/>
      <c r="B411" s="289"/>
      <c r="C411" s="468"/>
      <c r="D411" s="468"/>
      <c r="E411" s="468"/>
      <c r="F411" s="468"/>
      <c r="G411" s="468"/>
      <c r="H411" s="468"/>
      <c r="I411" s="468"/>
      <c r="J411" s="468"/>
      <c r="K411" s="468"/>
      <c r="L411" s="468"/>
      <c r="M411" s="468"/>
      <c r="N411" s="468"/>
      <c r="O411" s="468"/>
      <c r="P411" s="468"/>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c r="AP411" s="289"/>
      <c r="AQ411" s="289"/>
      <c r="AR411" s="289"/>
      <c r="AS411" s="289"/>
      <c r="AT411" s="289"/>
      <c r="AU411" s="289"/>
      <c r="AV411" s="289"/>
      <c r="AW411" s="289"/>
      <c r="AX411" s="289"/>
      <c r="AY411" s="289"/>
      <c r="AZ411" s="289"/>
      <c r="BA411" s="289"/>
      <c r="BB411" s="289"/>
      <c r="BC411" s="289"/>
      <c r="BD411" s="289"/>
      <c r="BE411" s="289"/>
      <c r="BF411" s="289"/>
      <c r="BG411" s="289"/>
      <c r="BH411" s="289"/>
      <c r="BI411" s="289"/>
      <c r="BJ411" s="289"/>
      <c r="BK411" s="289"/>
      <c r="BL411" s="289"/>
      <c r="BM411" s="289"/>
      <c r="BN411" s="289"/>
      <c r="BO411" s="289"/>
      <c r="BP411" s="289"/>
      <c r="BQ411" s="289"/>
      <c r="BR411" s="289"/>
      <c r="BS411" s="289"/>
      <c r="BT411" s="289"/>
      <c r="BU411" s="289"/>
      <c r="BV411" s="289"/>
      <c r="BW411" s="289"/>
      <c r="BX411" s="289"/>
      <c r="BY411" s="289"/>
      <c r="BZ411" s="289"/>
      <c r="CA411" s="289"/>
      <c r="CB411" s="289"/>
      <c r="CC411" s="289"/>
      <c r="CD411" s="289"/>
      <c r="CE411" s="289"/>
      <c r="CF411" s="289"/>
      <c r="CG411" s="289"/>
      <c r="CH411" s="289"/>
      <c r="CI411" s="289"/>
      <c r="CJ411" s="289"/>
      <c r="CK411" s="289"/>
      <c r="CL411" s="289"/>
      <c r="CM411" s="289"/>
      <c r="CN411" s="289"/>
      <c r="CO411" s="289"/>
      <c r="CP411" s="289"/>
      <c r="CQ411" s="289"/>
      <c r="CR411" s="289"/>
      <c r="CS411" s="289"/>
      <c r="CT411" s="289"/>
      <c r="CU411" s="289"/>
      <c r="CV411" s="289"/>
      <c r="CW411" s="289"/>
      <c r="CX411" s="289"/>
      <c r="CY411" s="289"/>
      <c r="CZ411" s="289"/>
      <c r="DA411" s="289"/>
      <c r="DB411" s="289"/>
      <c r="DC411" s="289"/>
      <c r="DD411" s="289"/>
      <c r="DE411" s="289"/>
      <c r="DF411" s="289"/>
      <c r="DG411" s="289"/>
      <c r="DH411" s="289"/>
      <c r="DI411" s="289"/>
      <c r="DJ411" s="289"/>
      <c r="DK411" s="289"/>
      <c r="DL411" s="289"/>
      <c r="DM411" s="289"/>
      <c r="DN411" s="289"/>
      <c r="DO411" s="289"/>
      <c r="DP411" s="289"/>
      <c r="DQ411" s="289"/>
      <c r="DR411" s="289"/>
      <c r="DS411" s="289"/>
      <c r="DT411" s="289"/>
      <c r="DU411" s="289"/>
      <c r="DV411" s="289"/>
      <c r="DW411" s="289"/>
      <c r="DX411" s="289"/>
      <c r="DY411" s="289"/>
      <c r="DZ411" s="289"/>
      <c r="EA411" s="289"/>
      <c r="EB411" s="289"/>
      <c r="EC411" s="289"/>
      <c r="ED411" s="289"/>
      <c r="EE411" s="289"/>
      <c r="EF411" s="289"/>
      <c r="EG411" s="289"/>
      <c r="EH411" s="289"/>
      <c r="EI411" s="289"/>
    </row>
    <row r="412" spans="1:139" x14ac:dyDescent="0.3">
      <c r="A412" s="289"/>
      <c r="B412" s="289"/>
      <c r="C412" s="468"/>
      <c r="D412" s="468"/>
      <c r="E412" s="468"/>
      <c r="F412" s="468"/>
      <c r="G412" s="468"/>
      <c r="H412" s="468"/>
      <c r="I412" s="468"/>
      <c r="J412" s="468"/>
      <c r="K412" s="468"/>
      <c r="L412" s="468"/>
      <c r="M412" s="468"/>
      <c r="N412" s="468"/>
      <c r="O412" s="468"/>
      <c r="P412" s="468"/>
      <c r="Q412" s="289"/>
      <c r="R412" s="289"/>
      <c r="S412" s="289"/>
      <c r="T412" s="289"/>
      <c r="U412" s="289"/>
      <c r="V412" s="289"/>
      <c r="W412" s="289"/>
      <c r="X412" s="289"/>
      <c r="Y412" s="289"/>
      <c r="Z412" s="289"/>
      <c r="AA412" s="289"/>
      <c r="AB412" s="289"/>
      <c r="AC412" s="289"/>
      <c r="AD412" s="289"/>
      <c r="AE412" s="289"/>
      <c r="AF412" s="289"/>
      <c r="AG412" s="289"/>
      <c r="AH412" s="289"/>
      <c r="AI412" s="289"/>
      <c r="AJ412" s="289"/>
      <c r="AK412" s="289"/>
      <c r="AL412" s="289"/>
      <c r="AM412" s="289"/>
      <c r="AN412" s="289"/>
      <c r="AO412" s="289"/>
      <c r="AP412" s="289"/>
      <c r="AQ412" s="289"/>
      <c r="AR412" s="289"/>
      <c r="AS412" s="289"/>
      <c r="AT412" s="289"/>
      <c r="AU412" s="289"/>
      <c r="AV412" s="289"/>
      <c r="AW412" s="289"/>
      <c r="AX412" s="289"/>
      <c r="AY412" s="289"/>
      <c r="AZ412" s="289"/>
      <c r="BA412" s="289"/>
      <c r="BB412" s="289"/>
      <c r="BC412" s="289"/>
      <c r="BD412" s="289"/>
      <c r="BE412" s="289"/>
      <c r="BF412" s="289"/>
      <c r="BG412" s="289"/>
      <c r="BH412" s="289"/>
      <c r="BI412" s="289"/>
      <c r="BJ412" s="289"/>
      <c r="BK412" s="289"/>
      <c r="BL412" s="289"/>
      <c r="BM412" s="289"/>
      <c r="BN412" s="289"/>
      <c r="BO412" s="289"/>
      <c r="BP412" s="289"/>
      <c r="BQ412" s="289"/>
      <c r="BR412" s="289"/>
      <c r="BS412" s="289"/>
      <c r="BT412" s="289"/>
      <c r="BU412" s="289"/>
      <c r="BV412" s="289"/>
      <c r="BW412" s="289"/>
      <c r="BX412" s="289"/>
      <c r="BY412" s="289"/>
      <c r="BZ412" s="289"/>
      <c r="CA412" s="289"/>
      <c r="CB412" s="289"/>
      <c r="CC412" s="289"/>
      <c r="CD412" s="289"/>
      <c r="CE412" s="289"/>
      <c r="CF412" s="289"/>
      <c r="CG412" s="289"/>
      <c r="CH412" s="289"/>
      <c r="CI412" s="289"/>
      <c r="CJ412" s="289"/>
      <c r="CK412" s="289"/>
      <c r="CL412" s="289"/>
      <c r="CM412" s="289"/>
      <c r="CN412" s="289"/>
      <c r="CO412" s="289"/>
      <c r="CP412" s="289"/>
      <c r="CQ412" s="289"/>
      <c r="CR412" s="289"/>
      <c r="CS412" s="289"/>
      <c r="CT412" s="289"/>
      <c r="CU412" s="289"/>
      <c r="CV412" s="289"/>
      <c r="CW412" s="289"/>
      <c r="CX412" s="289"/>
      <c r="CY412" s="289"/>
      <c r="CZ412" s="289"/>
      <c r="DA412" s="289"/>
      <c r="DB412" s="289"/>
      <c r="DC412" s="289"/>
      <c r="DD412" s="289"/>
      <c r="DE412" s="289"/>
      <c r="DF412" s="289"/>
      <c r="DG412" s="289"/>
      <c r="DH412" s="289"/>
      <c r="DI412" s="289"/>
      <c r="DJ412" s="289"/>
      <c r="DK412" s="289"/>
      <c r="DL412" s="289"/>
      <c r="DM412" s="289"/>
      <c r="DN412" s="289"/>
      <c r="DO412" s="289"/>
      <c r="DP412" s="289"/>
      <c r="DQ412" s="289"/>
      <c r="DR412" s="289"/>
      <c r="DS412" s="289"/>
      <c r="DT412" s="289"/>
      <c r="DU412" s="289"/>
      <c r="DV412" s="289"/>
      <c r="DW412" s="289"/>
      <c r="DX412" s="289"/>
      <c r="DY412" s="289"/>
      <c r="DZ412" s="289"/>
      <c r="EA412" s="289"/>
      <c r="EB412" s="289"/>
      <c r="EC412" s="289"/>
      <c r="ED412" s="289"/>
      <c r="EE412" s="289"/>
      <c r="EF412" s="289"/>
      <c r="EG412" s="289"/>
      <c r="EH412" s="289"/>
      <c r="EI412" s="289"/>
    </row>
    <row r="413" spans="1:139" x14ac:dyDescent="0.3">
      <c r="A413" s="289"/>
      <c r="B413" s="289"/>
      <c r="C413" s="468"/>
      <c r="D413" s="468"/>
      <c r="E413" s="468"/>
      <c r="F413" s="468"/>
      <c r="G413" s="468"/>
      <c r="H413" s="468"/>
      <c r="I413" s="468"/>
      <c r="J413" s="468"/>
      <c r="K413" s="468"/>
      <c r="L413" s="468"/>
      <c r="M413" s="468"/>
      <c r="N413" s="468"/>
      <c r="O413" s="468"/>
      <c r="P413" s="468"/>
      <c r="Q413" s="289"/>
      <c r="R413" s="289"/>
      <c r="S413" s="289"/>
      <c r="T413" s="289"/>
      <c r="U413" s="289"/>
      <c r="V413" s="289"/>
      <c r="W413" s="289"/>
      <c r="X413" s="289"/>
      <c r="Y413" s="289"/>
      <c r="Z413" s="289"/>
      <c r="AA413" s="289"/>
      <c r="AB413" s="289"/>
      <c r="AC413" s="289"/>
      <c r="AD413" s="289"/>
      <c r="AE413" s="289"/>
      <c r="AF413" s="289"/>
      <c r="AG413" s="289"/>
      <c r="AH413" s="289"/>
      <c r="AI413" s="289"/>
      <c r="AJ413" s="289"/>
      <c r="AK413" s="289"/>
      <c r="AL413" s="289"/>
      <c r="AM413" s="289"/>
      <c r="AN413" s="289"/>
      <c r="AO413" s="289"/>
      <c r="AP413" s="289"/>
      <c r="AQ413" s="289"/>
      <c r="AR413" s="289"/>
      <c r="AS413" s="289"/>
      <c r="AT413" s="289"/>
      <c r="AU413" s="289"/>
      <c r="AV413" s="289"/>
      <c r="AW413" s="289"/>
      <c r="AX413" s="289"/>
      <c r="AY413" s="289"/>
      <c r="AZ413" s="289"/>
      <c r="BA413" s="289"/>
      <c r="BB413" s="289"/>
      <c r="BC413" s="289"/>
      <c r="BD413" s="289"/>
      <c r="BE413" s="289"/>
      <c r="BF413" s="289"/>
      <c r="BG413" s="289"/>
      <c r="BH413" s="289"/>
      <c r="BI413" s="289"/>
      <c r="BJ413" s="289"/>
      <c r="BK413" s="289"/>
      <c r="BL413" s="289"/>
      <c r="BM413" s="289"/>
      <c r="BN413" s="289"/>
      <c r="BO413" s="289"/>
      <c r="BP413" s="289"/>
      <c r="BQ413" s="289"/>
      <c r="BR413" s="289"/>
      <c r="BS413" s="289"/>
      <c r="BT413" s="289"/>
      <c r="BU413" s="289"/>
      <c r="BV413" s="289"/>
      <c r="BW413" s="289"/>
      <c r="BX413" s="289"/>
      <c r="BY413" s="289"/>
      <c r="BZ413" s="289"/>
      <c r="CA413" s="289"/>
      <c r="CB413" s="289"/>
      <c r="CC413" s="289"/>
      <c r="CD413" s="289"/>
      <c r="CE413" s="289"/>
      <c r="CF413" s="289"/>
      <c r="CG413" s="289"/>
      <c r="CH413" s="289"/>
      <c r="CI413" s="289"/>
      <c r="CJ413" s="289"/>
      <c r="CK413" s="289"/>
      <c r="CL413" s="289"/>
      <c r="CM413" s="289"/>
      <c r="CN413" s="289"/>
      <c r="CO413" s="289"/>
      <c r="CP413" s="289"/>
      <c r="CQ413" s="289"/>
      <c r="CR413" s="289"/>
      <c r="CS413" s="289"/>
      <c r="CT413" s="289"/>
      <c r="CU413" s="289"/>
      <c r="CV413" s="289"/>
      <c r="CW413" s="289"/>
      <c r="CX413" s="289"/>
      <c r="CY413" s="289"/>
      <c r="CZ413" s="289"/>
      <c r="DA413" s="289"/>
      <c r="DB413" s="289"/>
      <c r="DC413" s="289"/>
      <c r="DD413" s="289"/>
      <c r="DE413" s="289"/>
      <c r="DF413" s="289"/>
      <c r="DG413" s="289"/>
      <c r="DH413" s="289"/>
      <c r="DI413" s="289"/>
      <c r="DJ413" s="289"/>
      <c r="DK413" s="289"/>
      <c r="DL413" s="289"/>
      <c r="DM413" s="289"/>
      <c r="DN413" s="289"/>
      <c r="DO413" s="289"/>
      <c r="DP413" s="289"/>
      <c r="DQ413" s="289"/>
      <c r="DR413" s="289"/>
      <c r="DS413" s="289"/>
      <c r="DT413" s="289"/>
      <c r="DU413" s="289"/>
      <c r="DV413" s="289"/>
      <c r="DW413" s="289"/>
      <c r="DX413" s="289"/>
      <c r="DY413" s="289"/>
      <c r="DZ413" s="289"/>
      <c r="EA413" s="289"/>
      <c r="EB413" s="289"/>
      <c r="EC413" s="289"/>
      <c r="ED413" s="289"/>
      <c r="EE413" s="289"/>
      <c r="EF413" s="289"/>
      <c r="EG413" s="289"/>
      <c r="EH413" s="289"/>
      <c r="EI413" s="289"/>
    </row>
    <row r="414" spans="1:139" x14ac:dyDescent="0.3">
      <c r="A414" s="289"/>
      <c r="B414" s="289"/>
      <c r="C414" s="468"/>
      <c r="D414" s="468"/>
      <c r="E414" s="468"/>
      <c r="F414" s="468"/>
      <c r="G414" s="468"/>
      <c r="H414" s="468"/>
      <c r="I414" s="468"/>
      <c r="J414" s="468"/>
      <c r="K414" s="468"/>
      <c r="L414" s="468"/>
      <c r="M414" s="468"/>
      <c r="N414" s="468"/>
      <c r="O414" s="468"/>
      <c r="P414" s="468"/>
      <c r="Q414" s="289"/>
      <c r="R414" s="289"/>
      <c r="S414" s="289"/>
      <c r="T414" s="289"/>
      <c r="U414" s="289"/>
      <c r="V414" s="289"/>
      <c r="W414" s="289"/>
      <c r="X414" s="289"/>
      <c r="Y414" s="289"/>
      <c r="Z414" s="289"/>
      <c r="AA414" s="289"/>
      <c r="AB414" s="289"/>
      <c r="AC414" s="289"/>
      <c r="AD414" s="289"/>
      <c r="AE414" s="289"/>
      <c r="AF414" s="289"/>
      <c r="AG414" s="289"/>
      <c r="AH414" s="289"/>
      <c r="AI414" s="289"/>
      <c r="AJ414" s="289"/>
      <c r="AK414" s="289"/>
      <c r="AL414" s="289"/>
      <c r="AM414" s="289"/>
      <c r="AN414" s="289"/>
      <c r="AO414" s="289"/>
      <c r="AP414" s="289"/>
      <c r="AQ414" s="289"/>
      <c r="AR414" s="289"/>
      <c r="AS414" s="289"/>
      <c r="AT414" s="289"/>
      <c r="AU414" s="289"/>
      <c r="AV414" s="289"/>
      <c r="AW414" s="289"/>
      <c r="AX414" s="289"/>
      <c r="AY414" s="289"/>
      <c r="AZ414" s="289"/>
      <c r="BA414" s="289"/>
      <c r="BB414" s="289"/>
      <c r="BC414" s="289"/>
      <c r="BD414" s="289"/>
      <c r="BE414" s="289"/>
      <c r="BF414" s="289"/>
      <c r="BG414" s="289"/>
      <c r="BH414" s="289"/>
      <c r="BI414" s="289"/>
      <c r="BJ414" s="289"/>
      <c r="BK414" s="289"/>
      <c r="BL414" s="289"/>
      <c r="BM414" s="289"/>
      <c r="BN414" s="289"/>
      <c r="BO414" s="289"/>
      <c r="BP414" s="289"/>
      <c r="BQ414" s="289"/>
      <c r="BR414" s="289"/>
      <c r="BS414" s="289"/>
      <c r="BT414" s="289"/>
      <c r="BU414" s="289"/>
      <c r="BV414" s="289"/>
      <c r="BW414" s="289"/>
      <c r="BX414" s="289"/>
      <c r="BY414" s="289"/>
      <c r="BZ414" s="289"/>
      <c r="CA414" s="289"/>
      <c r="CB414" s="289"/>
      <c r="CC414" s="289"/>
      <c r="CD414" s="289"/>
      <c r="CE414" s="289"/>
      <c r="CF414" s="289"/>
      <c r="CG414" s="289"/>
      <c r="CH414" s="289"/>
      <c r="CI414" s="289"/>
      <c r="CJ414" s="289"/>
      <c r="CK414" s="289"/>
      <c r="CL414" s="289"/>
      <c r="CM414" s="289"/>
      <c r="CN414" s="289"/>
      <c r="CO414" s="289"/>
      <c r="CP414" s="289"/>
      <c r="CQ414" s="289"/>
      <c r="CR414" s="289"/>
      <c r="CS414" s="289"/>
      <c r="CT414" s="289"/>
      <c r="CU414" s="289"/>
      <c r="CV414" s="289"/>
      <c r="CW414" s="289"/>
      <c r="CX414" s="289"/>
      <c r="CY414" s="289"/>
      <c r="CZ414" s="289"/>
      <c r="DA414" s="289"/>
      <c r="DB414" s="289"/>
      <c r="DC414" s="289"/>
      <c r="DD414" s="289"/>
      <c r="DE414" s="289"/>
      <c r="DF414" s="289"/>
      <c r="DG414" s="289"/>
      <c r="DH414" s="289"/>
      <c r="DI414" s="289"/>
      <c r="DJ414" s="289"/>
      <c r="DK414" s="289"/>
      <c r="DL414" s="289"/>
      <c r="DM414" s="289"/>
      <c r="DN414" s="289"/>
      <c r="DO414" s="289"/>
      <c r="DP414" s="289"/>
      <c r="DQ414" s="289"/>
      <c r="DR414" s="289"/>
      <c r="DS414" s="289"/>
      <c r="DT414" s="289"/>
      <c r="DU414" s="289"/>
      <c r="DV414" s="289"/>
      <c r="DW414" s="289"/>
      <c r="DX414" s="289"/>
      <c r="DY414" s="289"/>
      <c r="DZ414" s="289"/>
      <c r="EA414" s="289"/>
      <c r="EB414" s="289"/>
      <c r="EC414" s="289"/>
      <c r="ED414" s="289"/>
      <c r="EE414" s="289"/>
      <c r="EF414" s="289"/>
      <c r="EG414" s="289"/>
      <c r="EH414" s="289"/>
      <c r="EI414" s="289"/>
    </row>
    <row r="415" spans="1:139" x14ac:dyDescent="0.3">
      <c r="A415" s="289"/>
      <c r="B415" s="289"/>
      <c r="C415" s="468"/>
      <c r="D415" s="468"/>
      <c r="E415" s="468"/>
      <c r="F415" s="468"/>
      <c r="G415" s="468"/>
      <c r="H415" s="468"/>
      <c r="I415" s="468"/>
      <c r="J415" s="468"/>
      <c r="K415" s="468"/>
      <c r="L415" s="468"/>
      <c r="M415" s="468"/>
      <c r="N415" s="468"/>
      <c r="O415" s="468"/>
      <c r="P415" s="468"/>
      <c r="Q415" s="289"/>
      <c r="R415" s="289"/>
      <c r="S415" s="289"/>
      <c r="T415" s="289"/>
      <c r="U415" s="289"/>
      <c r="V415" s="289"/>
      <c r="W415" s="289"/>
      <c r="X415" s="289"/>
      <c r="Y415" s="289"/>
      <c r="Z415" s="289"/>
      <c r="AA415" s="289"/>
      <c r="AB415" s="289"/>
      <c r="AC415" s="289"/>
      <c r="AD415" s="289"/>
      <c r="AE415" s="289"/>
      <c r="AF415" s="289"/>
      <c r="AG415" s="289"/>
      <c r="AH415" s="289"/>
      <c r="AI415" s="289"/>
      <c r="AJ415" s="289"/>
      <c r="AK415" s="289"/>
      <c r="AL415" s="289"/>
      <c r="AM415" s="289"/>
      <c r="AN415" s="289"/>
      <c r="AO415" s="289"/>
      <c r="AP415" s="289"/>
      <c r="AQ415" s="289"/>
      <c r="AR415" s="289"/>
      <c r="AS415" s="289"/>
      <c r="AT415" s="289"/>
      <c r="AU415" s="289"/>
      <c r="AV415" s="289"/>
      <c r="AW415" s="289"/>
      <c r="AX415" s="289"/>
      <c r="AY415" s="289"/>
      <c r="AZ415" s="289"/>
      <c r="BA415" s="289"/>
      <c r="BB415" s="289"/>
      <c r="BC415" s="289"/>
      <c r="BD415" s="289"/>
      <c r="BE415" s="289"/>
      <c r="BF415" s="289"/>
      <c r="BG415" s="289"/>
      <c r="BH415" s="289"/>
      <c r="BI415" s="289"/>
      <c r="BJ415" s="289"/>
      <c r="BK415" s="289"/>
      <c r="BL415" s="289"/>
      <c r="BM415" s="289"/>
      <c r="BN415" s="289"/>
      <c r="BO415" s="289"/>
      <c r="BP415" s="289"/>
      <c r="BQ415" s="289"/>
      <c r="BR415" s="289"/>
      <c r="BS415" s="289"/>
      <c r="BT415" s="289"/>
      <c r="BU415" s="289"/>
      <c r="BV415" s="289"/>
      <c r="BW415" s="289"/>
      <c r="BX415" s="289"/>
      <c r="BY415" s="289"/>
      <c r="BZ415" s="289"/>
      <c r="CA415" s="289"/>
      <c r="CB415" s="289"/>
      <c r="CC415" s="289"/>
      <c r="CD415" s="289"/>
      <c r="CE415" s="289"/>
      <c r="CF415" s="289"/>
      <c r="CG415" s="289"/>
      <c r="CH415" s="289"/>
      <c r="CI415" s="289"/>
      <c r="CJ415" s="289"/>
      <c r="CK415" s="289"/>
      <c r="CL415" s="289"/>
      <c r="CM415" s="289"/>
      <c r="CN415" s="289"/>
      <c r="CO415" s="289"/>
      <c r="CP415" s="289"/>
      <c r="CQ415" s="289"/>
      <c r="CR415" s="289"/>
      <c r="CS415" s="289"/>
      <c r="CT415" s="289"/>
      <c r="CU415" s="289"/>
      <c r="CV415" s="289"/>
      <c r="CW415" s="289"/>
      <c r="CX415" s="289"/>
      <c r="CY415" s="289"/>
      <c r="CZ415" s="289"/>
      <c r="DA415" s="289"/>
      <c r="DB415" s="289"/>
      <c r="DC415" s="289"/>
      <c r="DD415" s="289"/>
      <c r="DE415" s="289"/>
      <c r="DF415" s="289"/>
      <c r="DG415" s="289"/>
      <c r="DH415" s="289"/>
      <c r="DI415" s="289"/>
      <c r="DJ415" s="289"/>
      <c r="DK415" s="289"/>
      <c r="DL415" s="289"/>
      <c r="DM415" s="289"/>
      <c r="DN415" s="289"/>
      <c r="DO415" s="289"/>
      <c r="DP415" s="289"/>
      <c r="DQ415" s="289"/>
      <c r="DR415" s="289"/>
      <c r="DS415" s="289"/>
      <c r="DT415" s="289"/>
      <c r="DU415" s="289"/>
      <c r="DV415" s="289"/>
      <c r="DW415" s="289"/>
      <c r="DX415" s="289"/>
      <c r="DY415" s="289"/>
      <c r="DZ415" s="289"/>
      <c r="EA415" s="289"/>
      <c r="EB415" s="289"/>
      <c r="EC415" s="289"/>
      <c r="ED415" s="289"/>
      <c r="EE415" s="289"/>
      <c r="EF415" s="289"/>
      <c r="EG415" s="289"/>
      <c r="EH415" s="289"/>
      <c r="EI415" s="289"/>
    </row>
    <row r="416" spans="1:139" x14ac:dyDescent="0.3">
      <c r="A416" s="289"/>
      <c r="B416" s="289"/>
      <c r="C416" s="468"/>
      <c r="D416" s="468"/>
      <c r="E416" s="468"/>
      <c r="F416" s="468"/>
      <c r="G416" s="468"/>
      <c r="H416" s="468"/>
      <c r="I416" s="468"/>
      <c r="J416" s="468"/>
      <c r="K416" s="468"/>
      <c r="L416" s="468"/>
      <c r="M416" s="468"/>
      <c r="N416" s="468"/>
      <c r="O416" s="468"/>
      <c r="P416" s="468"/>
      <c r="Q416" s="289"/>
      <c r="R416" s="289"/>
      <c r="S416" s="289"/>
      <c r="T416" s="289"/>
      <c r="U416" s="289"/>
      <c r="V416" s="289"/>
      <c r="W416" s="289"/>
      <c r="X416" s="289"/>
      <c r="Y416" s="289"/>
      <c r="Z416" s="289"/>
      <c r="AA416" s="289"/>
      <c r="AB416" s="289"/>
      <c r="AC416" s="289"/>
      <c r="AD416" s="289"/>
      <c r="AE416" s="289"/>
      <c r="AF416" s="289"/>
      <c r="AG416" s="289"/>
      <c r="AH416" s="289"/>
      <c r="AI416" s="289"/>
      <c r="AJ416" s="289"/>
      <c r="AK416" s="289"/>
      <c r="AL416" s="289"/>
      <c r="AM416" s="289"/>
      <c r="AN416" s="289"/>
      <c r="AO416" s="289"/>
      <c r="AP416" s="289"/>
      <c r="AQ416" s="289"/>
      <c r="AR416" s="289"/>
      <c r="AS416" s="289"/>
      <c r="AT416" s="289"/>
      <c r="AU416" s="289"/>
      <c r="AV416" s="289"/>
      <c r="AW416" s="289"/>
      <c r="AX416" s="289"/>
      <c r="AY416" s="289"/>
      <c r="AZ416" s="289"/>
      <c r="BA416" s="289"/>
      <c r="BB416" s="289"/>
      <c r="BC416" s="289"/>
      <c r="BD416" s="289"/>
      <c r="BE416" s="289"/>
      <c r="BF416" s="289"/>
      <c r="BG416" s="289"/>
      <c r="BH416" s="289"/>
      <c r="BI416" s="289"/>
      <c r="BJ416" s="289"/>
      <c r="BK416" s="289"/>
      <c r="BL416" s="289"/>
      <c r="BM416" s="289"/>
      <c r="BN416" s="289"/>
      <c r="BO416" s="289"/>
      <c r="BP416" s="289"/>
      <c r="BQ416" s="289"/>
      <c r="BR416" s="289"/>
      <c r="BS416" s="289"/>
      <c r="BT416" s="289"/>
      <c r="BU416" s="289"/>
      <c r="BV416" s="289"/>
      <c r="BW416" s="289"/>
      <c r="BX416" s="289"/>
      <c r="BY416" s="289"/>
      <c r="BZ416" s="289"/>
      <c r="CA416" s="289"/>
      <c r="CB416" s="289"/>
      <c r="CC416" s="289"/>
      <c r="CD416" s="289"/>
      <c r="CE416" s="289"/>
      <c r="CF416" s="289"/>
      <c r="CG416" s="289"/>
      <c r="CH416" s="289"/>
      <c r="CI416" s="289"/>
      <c r="CJ416" s="289"/>
      <c r="CK416" s="289"/>
      <c r="CL416" s="289"/>
      <c r="CM416" s="289"/>
      <c r="CN416" s="289"/>
      <c r="CO416" s="289"/>
      <c r="CP416" s="289"/>
      <c r="CQ416" s="289"/>
      <c r="CR416" s="289"/>
      <c r="CS416" s="289"/>
      <c r="CT416" s="289"/>
      <c r="CU416" s="289"/>
      <c r="CV416" s="289"/>
      <c r="CW416" s="289"/>
      <c r="CX416" s="289"/>
      <c r="CY416" s="289"/>
      <c r="CZ416" s="289"/>
      <c r="DA416" s="289"/>
      <c r="DB416" s="289"/>
      <c r="DC416" s="289"/>
      <c r="DD416" s="289"/>
      <c r="DE416" s="289"/>
      <c r="DF416" s="289"/>
      <c r="DG416" s="289"/>
      <c r="DH416" s="289"/>
      <c r="DI416" s="289"/>
      <c r="DJ416" s="289"/>
      <c r="DK416" s="289"/>
      <c r="DL416" s="289"/>
      <c r="DM416" s="289"/>
      <c r="DN416" s="289"/>
      <c r="DO416" s="289"/>
      <c r="DP416" s="289"/>
      <c r="DQ416" s="289"/>
      <c r="DR416" s="289"/>
      <c r="DS416" s="289"/>
      <c r="DT416" s="289"/>
      <c r="DU416" s="289"/>
      <c r="DV416" s="289"/>
      <c r="DW416" s="289"/>
      <c r="DX416" s="289"/>
      <c r="DY416" s="289"/>
      <c r="DZ416" s="289"/>
      <c r="EA416" s="289"/>
      <c r="EB416" s="289"/>
      <c r="EC416" s="289"/>
      <c r="ED416" s="289"/>
      <c r="EE416" s="289"/>
      <c r="EF416" s="289"/>
      <c r="EG416" s="289"/>
      <c r="EH416" s="289"/>
      <c r="EI416" s="289"/>
    </row>
    <row r="417" spans="1:139" x14ac:dyDescent="0.3">
      <c r="A417" s="289"/>
      <c r="B417" s="289"/>
      <c r="C417" s="468"/>
      <c r="D417" s="468"/>
      <c r="E417" s="468"/>
      <c r="F417" s="468"/>
      <c r="G417" s="468"/>
      <c r="H417" s="468"/>
      <c r="I417" s="468"/>
      <c r="J417" s="468"/>
      <c r="K417" s="468"/>
      <c r="L417" s="468"/>
      <c r="M417" s="468"/>
      <c r="N417" s="468"/>
      <c r="O417" s="468"/>
      <c r="P417" s="468"/>
      <c r="Q417" s="289"/>
      <c r="R417" s="289"/>
      <c r="S417" s="289"/>
      <c r="T417" s="289"/>
      <c r="U417" s="289"/>
      <c r="V417" s="289"/>
      <c r="W417" s="289"/>
      <c r="X417" s="289"/>
      <c r="Y417" s="289"/>
      <c r="Z417" s="289"/>
      <c r="AA417" s="289"/>
      <c r="AB417" s="289"/>
      <c r="AC417" s="289"/>
      <c r="AD417" s="289"/>
      <c r="AE417" s="289"/>
      <c r="AF417" s="289"/>
      <c r="AG417" s="289"/>
      <c r="AH417" s="289"/>
      <c r="AI417" s="289"/>
      <c r="AJ417" s="289"/>
      <c r="AK417" s="289"/>
      <c r="AL417" s="289"/>
      <c r="AM417" s="289"/>
      <c r="AN417" s="289"/>
      <c r="AO417" s="289"/>
      <c r="AP417" s="289"/>
      <c r="AQ417" s="289"/>
      <c r="AR417" s="289"/>
      <c r="AS417" s="289"/>
      <c r="AT417" s="289"/>
      <c r="AU417" s="289"/>
      <c r="AV417" s="289"/>
      <c r="AW417" s="289"/>
      <c r="AX417" s="289"/>
      <c r="AY417" s="289"/>
      <c r="AZ417" s="289"/>
      <c r="BA417" s="289"/>
      <c r="BB417" s="289"/>
      <c r="BC417" s="289"/>
      <c r="BD417" s="289"/>
      <c r="BE417" s="289"/>
      <c r="BF417" s="289"/>
      <c r="BG417" s="289"/>
      <c r="BH417" s="289"/>
      <c r="BI417" s="289"/>
      <c r="BJ417" s="289"/>
      <c r="BK417" s="289"/>
      <c r="BL417" s="289"/>
      <c r="BM417" s="289"/>
      <c r="BN417" s="289"/>
      <c r="BO417" s="289"/>
      <c r="BP417" s="289"/>
      <c r="BQ417" s="289"/>
      <c r="BR417" s="289"/>
      <c r="BS417" s="289"/>
      <c r="BT417" s="289"/>
      <c r="BU417" s="289"/>
      <c r="BV417" s="289"/>
      <c r="BW417" s="289"/>
      <c r="BX417" s="289"/>
      <c r="BY417" s="289"/>
      <c r="BZ417" s="289"/>
      <c r="CA417" s="289"/>
      <c r="CB417" s="289"/>
      <c r="CC417" s="289"/>
      <c r="CD417" s="289"/>
      <c r="CE417" s="289"/>
      <c r="CF417" s="289"/>
      <c r="CG417" s="289"/>
      <c r="CH417" s="289"/>
      <c r="CI417" s="289"/>
      <c r="CJ417" s="289"/>
      <c r="CK417" s="289"/>
      <c r="CL417" s="289"/>
      <c r="CM417" s="289"/>
      <c r="CN417" s="289"/>
      <c r="CO417" s="289"/>
      <c r="CP417" s="289"/>
      <c r="CQ417" s="289"/>
      <c r="CR417" s="289"/>
      <c r="CS417" s="289"/>
      <c r="CT417" s="289"/>
      <c r="CU417" s="289"/>
      <c r="CV417" s="289"/>
      <c r="CW417" s="289"/>
      <c r="CX417" s="289"/>
      <c r="CY417" s="289"/>
      <c r="CZ417" s="289"/>
      <c r="DA417" s="289"/>
      <c r="DB417" s="289"/>
      <c r="DC417" s="289"/>
      <c r="DD417" s="289"/>
      <c r="DE417" s="289"/>
      <c r="DF417" s="289"/>
      <c r="DG417" s="289"/>
      <c r="DH417" s="289"/>
      <c r="DI417" s="289"/>
      <c r="DJ417" s="289"/>
      <c r="DK417" s="289"/>
      <c r="DL417" s="289"/>
      <c r="DM417" s="289"/>
      <c r="DN417" s="289"/>
      <c r="DO417" s="289"/>
      <c r="DP417" s="289"/>
      <c r="DQ417" s="289"/>
      <c r="DR417" s="289"/>
      <c r="DS417" s="289"/>
      <c r="DT417" s="289"/>
      <c r="DU417" s="289"/>
      <c r="DV417" s="289"/>
      <c r="DW417" s="289"/>
      <c r="DX417" s="289"/>
      <c r="DY417" s="289"/>
      <c r="DZ417" s="289"/>
      <c r="EA417" s="289"/>
      <c r="EB417" s="289"/>
      <c r="EC417" s="289"/>
      <c r="ED417" s="289"/>
      <c r="EE417" s="289"/>
      <c r="EF417" s="289"/>
      <c r="EG417" s="289"/>
      <c r="EH417" s="289"/>
      <c r="EI417" s="289"/>
    </row>
    <row r="418" spans="1:139" x14ac:dyDescent="0.3">
      <c r="A418" s="289"/>
      <c r="B418" s="289"/>
      <c r="C418" s="468"/>
      <c r="D418" s="468"/>
      <c r="E418" s="468"/>
      <c r="F418" s="468"/>
      <c r="G418" s="468"/>
      <c r="H418" s="468"/>
      <c r="I418" s="468"/>
      <c r="J418" s="468"/>
      <c r="K418" s="468"/>
      <c r="L418" s="468"/>
      <c r="M418" s="468"/>
      <c r="N418" s="468"/>
      <c r="O418" s="468"/>
      <c r="P418" s="468"/>
      <c r="Q418" s="289"/>
      <c r="R418" s="289"/>
      <c r="S418" s="289"/>
      <c r="T418" s="289"/>
      <c r="U418" s="289"/>
      <c r="V418" s="289"/>
      <c r="W418" s="289"/>
      <c r="X418" s="289"/>
      <c r="Y418" s="289"/>
      <c r="Z418" s="289"/>
      <c r="AA418" s="289"/>
      <c r="AB418" s="289"/>
      <c r="AC418" s="289"/>
      <c r="AD418" s="289"/>
      <c r="AE418" s="289"/>
      <c r="AF418" s="289"/>
      <c r="AG418" s="289"/>
      <c r="AH418" s="289"/>
      <c r="AI418" s="289"/>
      <c r="AJ418" s="289"/>
      <c r="AK418" s="289"/>
      <c r="AL418" s="289"/>
      <c r="AM418" s="289"/>
      <c r="AN418" s="289"/>
      <c r="AO418" s="289"/>
      <c r="AP418" s="289"/>
      <c r="AQ418" s="289"/>
      <c r="AR418" s="289"/>
      <c r="AS418" s="289"/>
      <c r="AT418" s="289"/>
      <c r="AU418" s="289"/>
      <c r="AV418" s="289"/>
      <c r="AW418" s="289"/>
      <c r="AX418" s="289"/>
      <c r="AY418" s="289"/>
      <c r="AZ418" s="289"/>
      <c r="BA418" s="289"/>
      <c r="BB418" s="289"/>
      <c r="BC418" s="289"/>
      <c r="BD418" s="289"/>
      <c r="BE418" s="289"/>
      <c r="BF418" s="289"/>
      <c r="BG418" s="289"/>
      <c r="BH418" s="289"/>
      <c r="BI418" s="289"/>
      <c r="BJ418" s="289"/>
      <c r="BK418" s="289"/>
      <c r="BL418" s="289"/>
      <c r="BM418" s="289"/>
      <c r="BN418" s="289"/>
      <c r="BO418" s="289"/>
      <c r="BP418" s="289"/>
      <c r="BQ418" s="289"/>
      <c r="BR418" s="289"/>
      <c r="BS418" s="289"/>
      <c r="BT418" s="289"/>
      <c r="BU418" s="289"/>
      <c r="BV418" s="289"/>
      <c r="BW418" s="289"/>
      <c r="BX418" s="289"/>
      <c r="BY418" s="289"/>
      <c r="BZ418" s="289"/>
      <c r="CA418" s="289"/>
      <c r="CB418" s="289"/>
      <c r="CC418" s="289"/>
      <c r="CD418" s="289"/>
      <c r="CE418" s="289"/>
      <c r="CF418" s="289"/>
      <c r="CG418" s="289"/>
      <c r="CH418" s="289"/>
      <c r="CI418" s="289"/>
      <c r="CJ418" s="289"/>
      <c r="CK418" s="289"/>
      <c r="CL418" s="289"/>
      <c r="CM418" s="289"/>
      <c r="CN418" s="289"/>
      <c r="CO418" s="289"/>
      <c r="CP418" s="289"/>
      <c r="CQ418" s="289"/>
      <c r="CR418" s="289"/>
      <c r="CS418" s="289"/>
      <c r="CT418" s="289"/>
      <c r="CU418" s="289"/>
      <c r="CV418" s="289"/>
      <c r="CW418" s="289"/>
      <c r="CX418" s="289"/>
      <c r="CY418" s="289"/>
      <c r="CZ418" s="289"/>
      <c r="DA418" s="289"/>
      <c r="DB418" s="289"/>
      <c r="DC418" s="289"/>
      <c r="DD418" s="289"/>
      <c r="DE418" s="289"/>
      <c r="DF418" s="289"/>
      <c r="DG418" s="289"/>
      <c r="DH418" s="289"/>
      <c r="DI418" s="289"/>
      <c r="DJ418" s="289"/>
      <c r="DK418" s="289"/>
      <c r="DL418" s="289"/>
      <c r="DM418" s="289"/>
      <c r="DN418" s="289"/>
      <c r="DO418" s="289"/>
      <c r="DP418" s="289"/>
      <c r="DQ418" s="289"/>
      <c r="DR418" s="289"/>
      <c r="DS418" s="289"/>
      <c r="DT418" s="289"/>
      <c r="DU418" s="289"/>
      <c r="DV418" s="289"/>
      <c r="DW418" s="289"/>
      <c r="DX418" s="289"/>
      <c r="DY418" s="289"/>
      <c r="DZ418" s="289"/>
      <c r="EA418" s="289"/>
      <c r="EB418" s="289"/>
      <c r="EC418" s="289"/>
      <c r="ED418" s="289"/>
      <c r="EE418" s="289"/>
      <c r="EF418" s="289"/>
      <c r="EG418" s="289"/>
      <c r="EH418" s="289"/>
      <c r="EI418" s="289"/>
    </row>
    <row r="419" spans="1:139" x14ac:dyDescent="0.3">
      <c r="A419" s="289"/>
      <c r="B419" s="289"/>
      <c r="C419" s="468"/>
      <c r="D419" s="468"/>
      <c r="E419" s="468"/>
      <c r="F419" s="468"/>
      <c r="G419" s="468"/>
      <c r="H419" s="468"/>
      <c r="I419" s="468"/>
      <c r="J419" s="468"/>
      <c r="K419" s="468"/>
      <c r="L419" s="468"/>
      <c r="M419" s="468"/>
      <c r="N419" s="468"/>
      <c r="O419" s="468"/>
      <c r="P419" s="468"/>
      <c r="Q419" s="289"/>
      <c r="R419" s="289"/>
      <c r="S419" s="289"/>
      <c r="T419" s="289"/>
      <c r="U419" s="289"/>
      <c r="V419" s="289"/>
      <c r="W419" s="289"/>
      <c r="X419" s="289"/>
      <c r="Y419" s="289"/>
      <c r="Z419" s="289"/>
      <c r="AA419" s="289"/>
      <c r="AB419" s="289"/>
      <c r="AC419" s="289"/>
      <c r="AD419" s="289"/>
      <c r="AE419" s="289"/>
      <c r="AF419" s="289"/>
      <c r="AG419" s="289"/>
      <c r="AH419" s="289"/>
      <c r="AI419" s="289"/>
      <c r="AJ419" s="289"/>
      <c r="AK419" s="289"/>
      <c r="AL419" s="289"/>
      <c r="AM419" s="289"/>
      <c r="AN419" s="289"/>
      <c r="AO419" s="289"/>
      <c r="AP419" s="289"/>
      <c r="AQ419" s="289"/>
      <c r="AR419" s="289"/>
      <c r="AS419" s="289"/>
      <c r="AT419" s="289"/>
      <c r="AU419" s="289"/>
      <c r="AV419" s="289"/>
      <c r="AW419" s="289"/>
      <c r="AX419" s="289"/>
      <c r="AY419" s="289"/>
      <c r="AZ419" s="289"/>
      <c r="BA419" s="289"/>
      <c r="BB419" s="289"/>
      <c r="BC419" s="289"/>
      <c r="BD419" s="289"/>
      <c r="BE419" s="289"/>
      <c r="BF419" s="289"/>
      <c r="BG419" s="289"/>
      <c r="BH419" s="289"/>
      <c r="BI419" s="289"/>
      <c r="BJ419" s="289"/>
      <c r="BK419" s="289"/>
      <c r="BL419" s="289"/>
      <c r="BM419" s="289"/>
      <c r="BN419" s="289"/>
      <c r="BO419" s="289"/>
      <c r="BP419" s="289"/>
      <c r="BQ419" s="289"/>
      <c r="BR419" s="289"/>
      <c r="BS419" s="289"/>
      <c r="BT419" s="289"/>
      <c r="BU419" s="289"/>
      <c r="BV419" s="289"/>
      <c r="BW419" s="289"/>
      <c r="BX419" s="289"/>
      <c r="BY419" s="289"/>
      <c r="BZ419" s="289"/>
      <c r="CA419" s="289"/>
      <c r="CB419" s="289"/>
      <c r="CC419" s="289"/>
      <c r="CD419" s="289"/>
      <c r="CE419" s="289"/>
      <c r="CF419" s="289"/>
      <c r="CG419" s="289"/>
      <c r="CH419" s="289"/>
      <c r="CI419" s="289"/>
      <c r="CJ419" s="289"/>
      <c r="CK419" s="289"/>
      <c r="CL419" s="289"/>
      <c r="CM419" s="289"/>
      <c r="CN419" s="289"/>
      <c r="CO419" s="289"/>
      <c r="CP419" s="289"/>
      <c r="CQ419" s="289"/>
      <c r="CR419" s="289"/>
      <c r="CS419" s="289"/>
      <c r="CT419" s="289"/>
      <c r="CU419" s="289"/>
      <c r="CV419" s="289"/>
      <c r="CW419" s="289"/>
      <c r="CX419" s="289"/>
      <c r="CY419" s="289"/>
      <c r="CZ419" s="289"/>
      <c r="DA419" s="289"/>
      <c r="DB419" s="289"/>
      <c r="DC419" s="289"/>
      <c r="DD419" s="289"/>
      <c r="DE419" s="289"/>
      <c r="DF419" s="289"/>
      <c r="DG419" s="289"/>
      <c r="DH419" s="289"/>
      <c r="DI419" s="289"/>
      <c r="DJ419" s="289"/>
      <c r="DK419" s="289"/>
      <c r="DL419" s="289"/>
      <c r="DM419" s="289"/>
      <c r="DN419" s="289"/>
      <c r="DO419" s="289"/>
      <c r="DP419" s="289"/>
      <c r="DQ419" s="289"/>
      <c r="DR419" s="289"/>
      <c r="DS419" s="289"/>
      <c r="DT419" s="289"/>
      <c r="DU419" s="289"/>
      <c r="DV419" s="289"/>
      <c r="DW419" s="289"/>
      <c r="DX419" s="289"/>
      <c r="DY419" s="289"/>
      <c r="DZ419" s="289"/>
      <c r="EA419" s="289"/>
      <c r="EB419" s="289"/>
      <c r="EC419" s="289"/>
      <c r="ED419" s="289"/>
      <c r="EE419" s="289"/>
      <c r="EF419" s="289"/>
      <c r="EG419" s="289"/>
      <c r="EH419" s="289"/>
      <c r="EI419" s="289"/>
    </row>
    <row r="420" spans="1:139" x14ac:dyDescent="0.3">
      <c r="A420" s="289"/>
      <c r="B420" s="289"/>
      <c r="C420" s="468"/>
      <c r="D420" s="468"/>
      <c r="E420" s="468"/>
      <c r="F420" s="468"/>
      <c r="G420" s="468"/>
      <c r="H420" s="468"/>
      <c r="I420" s="468"/>
      <c r="J420" s="468"/>
      <c r="K420" s="468"/>
      <c r="L420" s="468"/>
      <c r="M420" s="468"/>
      <c r="N420" s="468"/>
      <c r="O420" s="468"/>
      <c r="P420" s="468"/>
      <c r="Q420" s="289"/>
      <c r="R420" s="289"/>
      <c r="S420" s="289"/>
      <c r="T420" s="289"/>
      <c r="U420" s="289"/>
      <c r="V420" s="289"/>
      <c r="W420" s="289"/>
      <c r="X420" s="289"/>
      <c r="Y420" s="289"/>
      <c r="Z420" s="289"/>
      <c r="AA420" s="289"/>
      <c r="AB420" s="289"/>
      <c r="AC420" s="289"/>
      <c r="AD420" s="289"/>
      <c r="AE420" s="289"/>
      <c r="AF420" s="289"/>
      <c r="AG420" s="289"/>
      <c r="AH420" s="289"/>
      <c r="AI420" s="289"/>
      <c r="AJ420" s="289"/>
      <c r="AK420" s="289"/>
      <c r="AL420" s="289"/>
      <c r="AM420" s="289"/>
      <c r="AN420" s="289"/>
      <c r="AO420" s="289"/>
      <c r="AP420" s="289"/>
      <c r="AQ420" s="289"/>
      <c r="AR420" s="289"/>
      <c r="AS420" s="289"/>
      <c r="AT420" s="289"/>
      <c r="AU420" s="289"/>
      <c r="AV420" s="289"/>
      <c r="AW420" s="289"/>
      <c r="AX420" s="289"/>
      <c r="AY420" s="289"/>
      <c r="AZ420" s="289"/>
      <c r="BA420" s="289"/>
      <c r="BB420" s="289"/>
      <c r="BC420" s="289"/>
      <c r="BD420" s="289"/>
      <c r="BE420" s="289"/>
      <c r="BF420" s="289"/>
      <c r="BG420" s="289"/>
      <c r="BH420" s="289"/>
      <c r="BI420" s="289"/>
      <c r="BJ420" s="289"/>
      <c r="BK420" s="289"/>
      <c r="BL420" s="289"/>
      <c r="BM420" s="289"/>
      <c r="BN420" s="289"/>
      <c r="BO420" s="289"/>
      <c r="BP420" s="289"/>
      <c r="BQ420" s="289"/>
      <c r="BR420" s="289"/>
      <c r="BS420" s="289"/>
      <c r="BT420" s="289"/>
      <c r="BU420" s="289"/>
      <c r="BV420" s="289"/>
      <c r="BW420" s="289"/>
      <c r="BX420" s="289"/>
      <c r="BY420" s="289"/>
      <c r="BZ420" s="289"/>
      <c r="CA420" s="289"/>
      <c r="CB420" s="289"/>
      <c r="CC420" s="289"/>
      <c r="CD420" s="289"/>
      <c r="CE420" s="289"/>
      <c r="CF420" s="289"/>
      <c r="CG420" s="289"/>
      <c r="CH420" s="289"/>
      <c r="CI420" s="289"/>
      <c r="CJ420" s="289"/>
      <c r="CK420" s="289"/>
      <c r="CL420" s="289"/>
      <c r="CM420" s="289"/>
      <c r="CN420" s="289"/>
      <c r="CO420" s="289"/>
      <c r="CP420" s="289"/>
      <c r="CQ420" s="289"/>
      <c r="CR420" s="289"/>
      <c r="CS420" s="289"/>
      <c r="CT420" s="289"/>
      <c r="CU420" s="289"/>
      <c r="CV420" s="289"/>
      <c r="CW420" s="289"/>
      <c r="CX420" s="289"/>
      <c r="CY420" s="289"/>
      <c r="CZ420" s="289"/>
      <c r="DA420" s="289"/>
      <c r="DB420" s="289"/>
      <c r="DC420" s="289"/>
      <c r="DD420" s="289"/>
      <c r="DE420" s="289"/>
      <c r="DF420" s="289"/>
      <c r="DG420" s="289"/>
      <c r="DH420" s="289"/>
      <c r="DI420" s="289"/>
      <c r="DJ420" s="289"/>
      <c r="DK420" s="289"/>
      <c r="DL420" s="289"/>
      <c r="DM420" s="289"/>
      <c r="DN420" s="289"/>
      <c r="DO420" s="289"/>
      <c r="DP420" s="289"/>
      <c r="DQ420" s="289"/>
      <c r="DR420" s="289"/>
      <c r="DS420" s="289"/>
      <c r="DT420" s="289"/>
      <c r="DU420" s="289"/>
      <c r="DV420" s="289"/>
      <c r="DW420" s="289"/>
      <c r="DX420" s="289"/>
      <c r="DY420" s="289"/>
      <c r="DZ420" s="289"/>
      <c r="EA420" s="289"/>
      <c r="EB420" s="289"/>
      <c r="EC420" s="289"/>
      <c r="ED420" s="289"/>
      <c r="EE420" s="289"/>
      <c r="EF420" s="289"/>
      <c r="EG420" s="289"/>
      <c r="EH420" s="289"/>
      <c r="EI420" s="289"/>
    </row>
    <row r="421" spans="1:139" x14ac:dyDescent="0.3">
      <c r="A421" s="289"/>
      <c r="B421" s="289"/>
      <c r="C421" s="468"/>
      <c r="D421" s="468"/>
      <c r="E421" s="468"/>
      <c r="F421" s="468"/>
      <c r="G421" s="468"/>
      <c r="H421" s="468"/>
      <c r="I421" s="468"/>
      <c r="J421" s="468"/>
      <c r="K421" s="468"/>
      <c r="L421" s="468"/>
      <c r="M421" s="468"/>
      <c r="N421" s="468"/>
      <c r="O421" s="468"/>
      <c r="P421" s="468"/>
      <c r="Q421" s="289"/>
      <c r="R421" s="289"/>
      <c r="S421" s="289"/>
      <c r="T421" s="289"/>
      <c r="U421" s="289"/>
      <c r="V421" s="289"/>
      <c r="W421" s="289"/>
      <c r="X421" s="289"/>
      <c r="Y421" s="289"/>
      <c r="Z421" s="289"/>
      <c r="AA421" s="289"/>
      <c r="AB421" s="289"/>
      <c r="AC421" s="289"/>
      <c r="AD421" s="289"/>
      <c r="AE421" s="289"/>
      <c r="AF421" s="289"/>
      <c r="AG421" s="289"/>
      <c r="AH421" s="289"/>
      <c r="AI421" s="289"/>
      <c r="AJ421" s="289"/>
      <c r="AK421" s="289"/>
      <c r="AL421" s="289"/>
      <c r="AM421" s="289"/>
      <c r="AN421" s="289"/>
      <c r="AO421" s="289"/>
      <c r="AP421" s="289"/>
      <c r="AQ421" s="289"/>
      <c r="AR421" s="289"/>
      <c r="AS421" s="289"/>
      <c r="AT421" s="289"/>
      <c r="AU421" s="289"/>
      <c r="AV421" s="289"/>
      <c r="AW421" s="289"/>
      <c r="AX421" s="289"/>
      <c r="AY421" s="289"/>
      <c r="AZ421" s="289"/>
      <c r="BA421" s="289"/>
      <c r="BB421" s="289"/>
      <c r="BC421" s="289"/>
      <c r="BD421" s="289"/>
      <c r="BE421" s="289"/>
      <c r="BF421" s="289"/>
      <c r="BG421" s="289"/>
      <c r="BH421" s="289"/>
      <c r="BI421" s="289"/>
      <c r="BJ421" s="289"/>
      <c r="BK421" s="289"/>
      <c r="BL421" s="289"/>
      <c r="BM421" s="289"/>
      <c r="BN421" s="289"/>
      <c r="BO421" s="289"/>
      <c r="BP421" s="289"/>
      <c r="BQ421" s="289"/>
      <c r="BR421" s="289"/>
      <c r="BS421" s="289"/>
      <c r="BT421" s="289"/>
      <c r="BU421" s="289"/>
      <c r="BV421" s="289"/>
      <c r="BW421" s="289"/>
      <c r="BX421" s="289"/>
      <c r="BY421" s="289"/>
      <c r="BZ421" s="289"/>
      <c r="CA421" s="289"/>
      <c r="CB421" s="289"/>
      <c r="CC421" s="289"/>
      <c r="CD421" s="289"/>
      <c r="CE421" s="289"/>
      <c r="CF421" s="289"/>
      <c r="CG421" s="289"/>
      <c r="CH421" s="289"/>
      <c r="CI421" s="289"/>
      <c r="CJ421" s="289"/>
      <c r="CK421" s="289"/>
      <c r="CL421" s="289"/>
      <c r="CM421" s="289"/>
      <c r="CN421" s="289"/>
      <c r="CO421" s="289"/>
      <c r="CP421" s="289"/>
      <c r="CQ421" s="289"/>
      <c r="CR421" s="289"/>
      <c r="CS421" s="289"/>
      <c r="CT421" s="289"/>
      <c r="CU421" s="289"/>
      <c r="CV421" s="289"/>
      <c r="CW421" s="289"/>
      <c r="CX421" s="289"/>
      <c r="CY421" s="289"/>
      <c r="CZ421" s="289"/>
      <c r="DA421" s="289"/>
      <c r="DB421" s="289"/>
      <c r="DC421" s="289"/>
      <c r="DD421" s="289"/>
      <c r="DE421" s="289"/>
      <c r="DF421" s="289"/>
      <c r="DG421" s="289"/>
      <c r="DH421" s="289"/>
      <c r="DI421" s="289"/>
      <c r="DJ421" s="289"/>
      <c r="DK421" s="289"/>
      <c r="DL421" s="289"/>
      <c r="DM421" s="289"/>
      <c r="DN421" s="289"/>
      <c r="DO421" s="289"/>
      <c r="DP421" s="289"/>
      <c r="DQ421" s="289"/>
      <c r="DR421" s="289"/>
      <c r="DS421" s="289"/>
      <c r="DT421" s="289"/>
      <c r="DU421" s="289"/>
      <c r="DV421" s="289"/>
      <c r="DW421" s="289"/>
      <c r="DX421" s="289"/>
      <c r="DY421" s="289"/>
      <c r="DZ421" s="289"/>
      <c r="EA421" s="289"/>
      <c r="EB421" s="289"/>
      <c r="EC421" s="289"/>
      <c r="ED421" s="289"/>
      <c r="EE421" s="289"/>
      <c r="EF421" s="289"/>
      <c r="EG421" s="289"/>
      <c r="EH421" s="289"/>
      <c r="EI421" s="289"/>
    </row>
    <row r="422" spans="1:139" x14ac:dyDescent="0.3">
      <c r="A422" s="289"/>
      <c r="B422" s="289"/>
      <c r="C422" s="468"/>
      <c r="D422" s="468"/>
      <c r="E422" s="468"/>
      <c r="F422" s="468"/>
      <c r="G422" s="468"/>
      <c r="H422" s="468"/>
      <c r="I422" s="468"/>
      <c r="J422" s="468"/>
      <c r="K422" s="468"/>
      <c r="L422" s="468"/>
      <c r="M422" s="468"/>
      <c r="N422" s="468"/>
      <c r="O422" s="468"/>
      <c r="P422" s="468"/>
      <c r="Q422" s="289"/>
      <c r="R422" s="289"/>
      <c r="S422" s="289"/>
      <c r="T422" s="289"/>
      <c r="U422" s="289"/>
      <c r="V422" s="289"/>
      <c r="W422" s="289"/>
      <c r="X422" s="289"/>
      <c r="Y422" s="289"/>
      <c r="Z422" s="289"/>
      <c r="AA422" s="289"/>
      <c r="AB422" s="289"/>
      <c r="AC422" s="289"/>
      <c r="AD422" s="289"/>
      <c r="AE422" s="289"/>
      <c r="AF422" s="289"/>
      <c r="AG422" s="289"/>
      <c r="AH422" s="289"/>
      <c r="AI422" s="289"/>
      <c r="AJ422" s="289"/>
      <c r="AK422" s="289"/>
      <c r="AL422" s="289"/>
      <c r="AM422" s="289"/>
      <c r="AN422" s="289"/>
      <c r="AO422" s="289"/>
      <c r="AP422" s="289"/>
      <c r="AQ422" s="289"/>
      <c r="AR422" s="289"/>
      <c r="AS422" s="289"/>
      <c r="AT422" s="289"/>
      <c r="AU422" s="289"/>
      <c r="AV422" s="289"/>
      <c r="AW422" s="289"/>
      <c r="AX422" s="289"/>
      <c r="AY422" s="289"/>
      <c r="AZ422" s="289"/>
      <c r="BA422" s="289"/>
      <c r="BB422" s="289"/>
      <c r="BC422" s="289"/>
      <c r="BD422" s="289"/>
      <c r="BE422" s="289"/>
      <c r="BF422" s="289"/>
      <c r="BG422" s="289"/>
      <c r="BH422" s="289"/>
      <c r="BI422" s="289"/>
      <c r="BJ422" s="289"/>
      <c r="BK422" s="289"/>
      <c r="BL422" s="289"/>
      <c r="BM422" s="289"/>
      <c r="BN422" s="289"/>
      <c r="BO422" s="289"/>
      <c r="BP422" s="289"/>
      <c r="BQ422" s="289"/>
      <c r="BR422" s="289"/>
      <c r="BS422" s="289"/>
      <c r="BT422" s="289"/>
      <c r="BU422" s="289"/>
      <c r="BV422" s="289"/>
      <c r="BW422" s="289"/>
      <c r="BX422" s="289"/>
      <c r="BY422" s="289"/>
      <c r="BZ422" s="289"/>
      <c r="CA422" s="289"/>
      <c r="CB422" s="289"/>
      <c r="CC422" s="289"/>
      <c r="CD422" s="289"/>
      <c r="CE422" s="289"/>
      <c r="CF422" s="289"/>
      <c r="CG422" s="289"/>
      <c r="CH422" s="289"/>
      <c r="CI422" s="289"/>
      <c r="CJ422" s="289"/>
      <c r="CK422" s="289"/>
      <c r="CL422" s="289"/>
      <c r="CM422" s="289"/>
      <c r="CN422" s="289"/>
      <c r="CO422" s="289"/>
      <c r="CP422" s="289"/>
      <c r="CQ422" s="289"/>
      <c r="CR422" s="289"/>
      <c r="CS422" s="289"/>
      <c r="CT422" s="289"/>
      <c r="CU422" s="289"/>
      <c r="CV422" s="289"/>
      <c r="CW422" s="289"/>
      <c r="CX422" s="289"/>
      <c r="CY422" s="289"/>
      <c r="CZ422" s="289"/>
      <c r="DA422" s="289"/>
      <c r="DB422" s="289"/>
      <c r="DC422" s="289"/>
      <c r="DD422" s="289"/>
      <c r="DE422" s="289"/>
      <c r="DF422" s="289"/>
      <c r="DG422" s="289"/>
      <c r="DH422" s="289"/>
      <c r="DI422" s="289"/>
      <c r="DJ422" s="289"/>
      <c r="DK422" s="289"/>
      <c r="DL422" s="289"/>
      <c r="DM422" s="289"/>
      <c r="DN422" s="289"/>
      <c r="DO422" s="289"/>
      <c r="DP422" s="289"/>
      <c r="DQ422" s="289"/>
      <c r="DR422" s="289"/>
      <c r="DS422" s="289"/>
      <c r="DT422" s="289"/>
      <c r="DU422" s="289"/>
      <c r="DV422" s="289"/>
      <c r="DW422" s="289"/>
      <c r="DX422" s="289"/>
      <c r="DY422" s="289"/>
      <c r="DZ422" s="289"/>
      <c r="EA422" s="289"/>
      <c r="EB422" s="289"/>
      <c r="EC422" s="289"/>
      <c r="ED422" s="289"/>
      <c r="EE422" s="289"/>
      <c r="EF422" s="289"/>
      <c r="EG422" s="289"/>
      <c r="EH422" s="289"/>
      <c r="EI422" s="289"/>
    </row>
    <row r="423" spans="1:139" x14ac:dyDescent="0.3">
      <c r="A423" s="289"/>
      <c r="B423" s="289"/>
      <c r="C423" s="468"/>
      <c r="D423" s="468"/>
      <c r="E423" s="468"/>
      <c r="F423" s="468"/>
      <c r="G423" s="468"/>
      <c r="H423" s="468"/>
      <c r="I423" s="468"/>
      <c r="J423" s="468"/>
      <c r="K423" s="468"/>
      <c r="L423" s="468"/>
      <c r="M423" s="468"/>
      <c r="N423" s="468"/>
      <c r="O423" s="468"/>
      <c r="P423" s="468"/>
      <c r="Q423" s="289"/>
      <c r="R423" s="289"/>
      <c r="S423" s="289"/>
      <c r="T423" s="289"/>
      <c r="U423" s="289"/>
      <c r="V423" s="289"/>
      <c r="W423" s="289"/>
      <c r="X423" s="289"/>
      <c r="Y423" s="289"/>
      <c r="Z423" s="289"/>
      <c r="AA423" s="289"/>
      <c r="AB423" s="289"/>
      <c r="AC423" s="289"/>
      <c r="AD423" s="289"/>
      <c r="AE423" s="289"/>
      <c r="AF423" s="289"/>
      <c r="AG423" s="289"/>
      <c r="AH423" s="289"/>
      <c r="AI423" s="289"/>
      <c r="AJ423" s="289"/>
      <c r="AK423" s="289"/>
      <c r="AL423" s="289"/>
      <c r="AM423" s="289"/>
      <c r="AN423" s="289"/>
      <c r="AO423" s="289"/>
      <c r="AP423" s="289"/>
      <c r="AQ423" s="289"/>
      <c r="AR423" s="289"/>
      <c r="AS423" s="289"/>
      <c r="AT423" s="289"/>
      <c r="AU423" s="289"/>
      <c r="AV423" s="289"/>
      <c r="AW423" s="289"/>
      <c r="AX423" s="289"/>
      <c r="AY423" s="289"/>
      <c r="AZ423" s="289"/>
      <c r="BA423" s="289"/>
      <c r="BB423" s="289"/>
      <c r="BC423" s="289"/>
      <c r="BD423" s="289"/>
      <c r="BE423" s="289"/>
      <c r="BF423" s="289"/>
      <c r="BG423" s="289"/>
      <c r="BH423" s="289"/>
      <c r="BI423" s="289"/>
      <c r="BJ423" s="289"/>
      <c r="BK423" s="289"/>
      <c r="BL423" s="289"/>
      <c r="BM423" s="289"/>
      <c r="BN423" s="289"/>
      <c r="BO423" s="289"/>
      <c r="BP423" s="289"/>
      <c r="BQ423" s="289"/>
      <c r="BR423" s="289"/>
      <c r="BS423" s="289"/>
      <c r="BT423" s="289"/>
      <c r="BU423" s="289"/>
      <c r="BV423" s="289"/>
      <c r="BW423" s="289"/>
      <c r="BX423" s="289"/>
      <c r="BY423" s="289"/>
      <c r="BZ423" s="289"/>
      <c r="CA423" s="289"/>
      <c r="CB423" s="289"/>
      <c r="CC423" s="289"/>
      <c r="CD423" s="289"/>
      <c r="CE423" s="289"/>
      <c r="CF423" s="289"/>
      <c r="CG423" s="289"/>
      <c r="CH423" s="289"/>
      <c r="CI423" s="289"/>
      <c r="CJ423" s="289"/>
      <c r="CK423" s="289"/>
      <c r="CL423" s="289"/>
      <c r="CM423" s="289"/>
      <c r="CN423" s="289"/>
      <c r="CO423" s="289"/>
      <c r="CP423" s="289"/>
      <c r="CQ423" s="289"/>
      <c r="CR423" s="289"/>
      <c r="CS423" s="289"/>
      <c r="CT423" s="289"/>
      <c r="CU423" s="289"/>
      <c r="CV423" s="289"/>
      <c r="CW423" s="289"/>
      <c r="CX423" s="289"/>
      <c r="CY423" s="289"/>
      <c r="CZ423" s="289"/>
      <c r="DA423" s="289"/>
      <c r="DB423" s="289"/>
      <c r="DC423" s="289"/>
      <c r="DD423" s="289"/>
      <c r="DE423" s="289"/>
      <c r="DF423" s="289"/>
      <c r="DG423" s="289"/>
      <c r="DH423" s="289"/>
      <c r="DI423" s="289"/>
      <c r="DJ423" s="289"/>
      <c r="DK423" s="289"/>
      <c r="DL423" s="289"/>
      <c r="DM423" s="289"/>
      <c r="DN423" s="289"/>
      <c r="DO423" s="289"/>
      <c r="DP423" s="289"/>
      <c r="DQ423" s="289"/>
      <c r="DR423" s="289"/>
      <c r="DS423" s="289"/>
      <c r="DT423" s="289"/>
      <c r="DU423" s="289"/>
      <c r="DV423" s="289"/>
      <c r="DW423" s="289"/>
      <c r="DX423" s="289"/>
      <c r="DY423" s="289"/>
      <c r="DZ423" s="289"/>
      <c r="EA423" s="289"/>
      <c r="EB423" s="289"/>
      <c r="EC423" s="289"/>
      <c r="ED423" s="289"/>
      <c r="EE423" s="289"/>
      <c r="EF423" s="289"/>
      <c r="EG423" s="289"/>
      <c r="EH423" s="289"/>
      <c r="EI423" s="289"/>
    </row>
    <row r="424" spans="1:139" x14ac:dyDescent="0.3">
      <c r="A424" s="289"/>
      <c r="B424" s="289"/>
      <c r="C424" s="468"/>
      <c r="D424" s="468"/>
      <c r="E424" s="468"/>
      <c r="F424" s="468"/>
      <c r="G424" s="468"/>
      <c r="H424" s="468"/>
      <c r="I424" s="468"/>
      <c r="J424" s="468"/>
      <c r="K424" s="468"/>
      <c r="L424" s="468"/>
      <c r="M424" s="468"/>
      <c r="N424" s="468"/>
      <c r="O424" s="468"/>
      <c r="P424" s="468"/>
      <c r="Q424" s="289"/>
      <c r="R424" s="289"/>
      <c r="S424" s="289"/>
      <c r="T424" s="289"/>
      <c r="U424" s="289"/>
      <c r="V424" s="289"/>
      <c r="W424" s="289"/>
      <c r="X424" s="289"/>
      <c r="Y424" s="289"/>
      <c r="Z424" s="289"/>
      <c r="AA424" s="289"/>
      <c r="AB424" s="289"/>
      <c r="AC424" s="289"/>
      <c r="AD424" s="289"/>
      <c r="AE424" s="289"/>
      <c r="AF424" s="289"/>
      <c r="AG424" s="289"/>
      <c r="AH424" s="289"/>
      <c r="AI424" s="289"/>
      <c r="AJ424" s="289"/>
      <c r="AK424" s="289"/>
      <c r="AL424" s="289"/>
      <c r="AM424" s="289"/>
      <c r="AN424" s="289"/>
      <c r="AO424" s="289"/>
      <c r="AP424" s="289"/>
      <c r="AQ424" s="289"/>
      <c r="AR424" s="289"/>
      <c r="AS424" s="289"/>
      <c r="AT424" s="289"/>
      <c r="AU424" s="289"/>
      <c r="AV424" s="289"/>
      <c r="AW424" s="289"/>
      <c r="AX424" s="289"/>
      <c r="AY424" s="289"/>
      <c r="AZ424" s="289"/>
      <c r="BA424" s="289"/>
      <c r="BB424" s="289"/>
      <c r="BC424" s="289"/>
      <c r="BD424" s="289"/>
      <c r="BE424" s="289"/>
      <c r="BF424" s="289"/>
      <c r="BG424" s="289"/>
      <c r="BH424" s="289"/>
      <c r="BI424" s="289"/>
      <c r="BJ424" s="289"/>
      <c r="BK424" s="289"/>
      <c r="BL424" s="289"/>
      <c r="BM424" s="289"/>
      <c r="BN424" s="289"/>
      <c r="BO424" s="289"/>
      <c r="BP424" s="289"/>
      <c r="BQ424" s="289"/>
      <c r="BR424" s="289"/>
      <c r="BS424" s="289"/>
      <c r="BT424" s="289"/>
      <c r="BU424" s="289"/>
      <c r="BV424" s="289"/>
      <c r="BW424" s="289"/>
      <c r="BX424" s="289"/>
      <c r="BY424" s="289"/>
      <c r="BZ424" s="289"/>
      <c r="CA424" s="289"/>
      <c r="CB424" s="289"/>
      <c r="CC424" s="289"/>
      <c r="CD424" s="289"/>
      <c r="CE424" s="289"/>
      <c r="CF424" s="289"/>
      <c r="CG424" s="289"/>
      <c r="CH424" s="289"/>
      <c r="CI424" s="289"/>
      <c r="CJ424" s="289"/>
      <c r="CK424" s="289"/>
      <c r="CL424" s="289"/>
      <c r="CM424" s="289"/>
      <c r="CN424" s="289"/>
      <c r="CO424" s="289"/>
      <c r="CP424" s="289"/>
      <c r="CQ424" s="289"/>
      <c r="CR424" s="289"/>
      <c r="CS424" s="289"/>
      <c r="CT424" s="289"/>
      <c r="CU424" s="289"/>
      <c r="CV424" s="289"/>
      <c r="CW424" s="289"/>
      <c r="CX424" s="289"/>
      <c r="CY424" s="289"/>
      <c r="CZ424" s="289"/>
      <c r="DA424" s="289"/>
      <c r="DB424" s="289"/>
      <c r="DC424" s="289"/>
      <c r="DD424" s="289"/>
      <c r="DE424" s="289"/>
      <c r="DF424" s="289"/>
      <c r="DG424" s="289"/>
      <c r="DH424" s="289"/>
      <c r="DI424" s="289"/>
      <c r="DJ424" s="289"/>
      <c r="DK424" s="289"/>
      <c r="DL424" s="289"/>
      <c r="DM424" s="289"/>
      <c r="DN424" s="289"/>
      <c r="DO424" s="289"/>
      <c r="DP424" s="289"/>
      <c r="DQ424" s="289"/>
      <c r="DR424" s="289"/>
      <c r="DS424" s="289"/>
      <c r="DT424" s="289"/>
      <c r="DU424" s="289"/>
      <c r="DV424" s="289"/>
      <c r="DW424" s="289"/>
      <c r="DX424" s="289"/>
      <c r="DY424" s="289"/>
      <c r="DZ424" s="289"/>
      <c r="EA424" s="289"/>
      <c r="EB424" s="289"/>
      <c r="EC424" s="289"/>
      <c r="ED424" s="289"/>
      <c r="EE424" s="289"/>
      <c r="EF424" s="289"/>
      <c r="EG424" s="289"/>
      <c r="EH424" s="289"/>
      <c r="EI424" s="289"/>
    </row>
    <row r="425" spans="1:139" x14ac:dyDescent="0.3">
      <c r="A425" s="289"/>
      <c r="B425" s="289"/>
      <c r="C425" s="468"/>
      <c r="D425" s="468"/>
      <c r="E425" s="468"/>
      <c r="F425" s="468"/>
      <c r="G425" s="468"/>
      <c r="H425" s="468"/>
      <c r="I425" s="468"/>
      <c r="J425" s="468"/>
      <c r="K425" s="468"/>
      <c r="L425" s="468"/>
      <c r="M425" s="468"/>
      <c r="N425" s="468"/>
      <c r="O425" s="468"/>
      <c r="P425" s="468"/>
      <c r="Q425" s="289"/>
      <c r="R425" s="289"/>
      <c r="S425" s="289"/>
      <c r="T425" s="289"/>
      <c r="U425" s="289"/>
      <c r="V425" s="289"/>
      <c r="W425" s="289"/>
      <c r="X425" s="289"/>
      <c r="Y425" s="289"/>
      <c r="Z425" s="289"/>
      <c r="AA425" s="289"/>
      <c r="AB425" s="289"/>
      <c r="AC425" s="289"/>
      <c r="AD425" s="289"/>
      <c r="AE425" s="289"/>
      <c r="AF425" s="289"/>
      <c r="AG425" s="289"/>
      <c r="AH425" s="289"/>
      <c r="AI425" s="289"/>
      <c r="AJ425" s="289"/>
      <c r="AK425" s="289"/>
      <c r="AL425" s="289"/>
      <c r="AM425" s="289"/>
      <c r="AN425" s="289"/>
      <c r="AO425" s="289"/>
      <c r="AP425" s="289"/>
      <c r="AQ425" s="289"/>
      <c r="AR425" s="289"/>
      <c r="AS425" s="289"/>
      <c r="AT425" s="289"/>
      <c r="AU425" s="289"/>
      <c r="AV425" s="289"/>
      <c r="AW425" s="289"/>
      <c r="AX425" s="289"/>
      <c r="AY425" s="289"/>
      <c r="AZ425" s="289"/>
      <c r="BA425" s="289"/>
      <c r="BB425" s="289"/>
      <c r="BC425" s="289"/>
      <c r="BD425" s="289"/>
      <c r="BE425" s="289"/>
      <c r="BF425" s="289"/>
      <c r="BG425" s="289"/>
      <c r="BH425" s="289"/>
      <c r="BI425" s="289"/>
      <c r="BJ425" s="289"/>
      <c r="BK425" s="289"/>
      <c r="BL425" s="289"/>
      <c r="BM425" s="289"/>
      <c r="BN425" s="289"/>
      <c r="BO425" s="289"/>
      <c r="BP425" s="289"/>
      <c r="BQ425" s="289"/>
      <c r="BR425" s="289"/>
      <c r="BS425" s="289"/>
      <c r="BT425" s="289"/>
      <c r="BU425" s="289"/>
      <c r="BV425" s="289"/>
      <c r="BW425" s="289"/>
      <c r="BX425" s="289"/>
      <c r="BY425" s="289"/>
      <c r="BZ425" s="289"/>
      <c r="CA425" s="289"/>
      <c r="CB425" s="289"/>
      <c r="CC425" s="289"/>
      <c r="CD425" s="289"/>
      <c r="CE425" s="289"/>
      <c r="CF425" s="289"/>
      <c r="CG425" s="289"/>
      <c r="CH425" s="289"/>
      <c r="CI425" s="289"/>
      <c r="CJ425" s="289"/>
      <c r="CK425" s="289"/>
      <c r="CL425" s="289"/>
      <c r="CM425" s="289"/>
      <c r="CN425" s="289"/>
      <c r="CO425" s="289"/>
      <c r="CP425" s="289"/>
      <c r="CQ425" s="289"/>
      <c r="CR425" s="289"/>
      <c r="CS425" s="289"/>
      <c r="CT425" s="289"/>
      <c r="CU425" s="289"/>
      <c r="CV425" s="289"/>
      <c r="CW425" s="289"/>
      <c r="CX425" s="289"/>
      <c r="CY425" s="289"/>
      <c r="CZ425" s="289"/>
      <c r="DA425" s="289"/>
      <c r="DB425" s="289"/>
      <c r="DC425" s="289"/>
      <c r="DD425" s="289"/>
      <c r="DE425" s="289"/>
      <c r="DF425" s="289"/>
      <c r="DG425" s="289"/>
      <c r="DH425" s="289"/>
      <c r="DI425" s="289"/>
      <c r="DJ425" s="289"/>
      <c r="DK425" s="289"/>
      <c r="DL425" s="289"/>
      <c r="DM425" s="289"/>
      <c r="DN425" s="289"/>
      <c r="DO425" s="289"/>
      <c r="DP425" s="289"/>
      <c r="DQ425" s="289"/>
      <c r="DR425" s="289"/>
      <c r="DS425" s="289"/>
      <c r="DT425" s="289"/>
      <c r="DU425" s="289"/>
      <c r="DV425" s="289"/>
      <c r="DW425" s="289"/>
      <c r="DX425" s="289"/>
      <c r="DY425" s="289"/>
      <c r="DZ425" s="289"/>
      <c r="EA425" s="289"/>
      <c r="EB425" s="289"/>
      <c r="EC425" s="289"/>
      <c r="ED425" s="289"/>
      <c r="EE425" s="289"/>
      <c r="EF425" s="289"/>
      <c r="EG425" s="289"/>
      <c r="EH425" s="289"/>
      <c r="EI425" s="289"/>
    </row>
    <row r="426" spans="1:139" x14ac:dyDescent="0.3">
      <c r="A426" s="289"/>
      <c r="B426" s="289"/>
      <c r="C426" s="468"/>
      <c r="D426" s="468"/>
      <c r="E426" s="468"/>
      <c r="F426" s="468"/>
      <c r="G426" s="468"/>
      <c r="H426" s="468"/>
      <c r="I426" s="468"/>
      <c r="J426" s="468"/>
      <c r="K426" s="468"/>
      <c r="L426" s="468"/>
      <c r="M426" s="468"/>
      <c r="N426" s="468"/>
      <c r="O426" s="468"/>
      <c r="P426" s="468"/>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89"/>
      <c r="AL426" s="289"/>
      <c r="AM426" s="289"/>
      <c r="AN426" s="289"/>
      <c r="AO426" s="289"/>
      <c r="AP426" s="289"/>
      <c r="AQ426" s="289"/>
      <c r="AR426" s="289"/>
      <c r="AS426" s="289"/>
      <c r="AT426" s="289"/>
      <c r="AU426" s="289"/>
      <c r="AV426" s="289"/>
      <c r="AW426" s="289"/>
      <c r="AX426" s="289"/>
      <c r="AY426" s="289"/>
      <c r="AZ426" s="289"/>
      <c r="BA426" s="289"/>
      <c r="BB426" s="289"/>
      <c r="BC426" s="289"/>
      <c r="BD426" s="289"/>
      <c r="BE426" s="289"/>
      <c r="BF426" s="289"/>
      <c r="BG426" s="289"/>
      <c r="BH426" s="289"/>
      <c r="BI426" s="289"/>
      <c r="BJ426" s="289"/>
      <c r="BK426" s="289"/>
      <c r="BL426" s="289"/>
      <c r="BM426" s="289"/>
      <c r="BN426" s="289"/>
      <c r="BO426" s="289"/>
      <c r="BP426" s="289"/>
      <c r="BQ426" s="289"/>
      <c r="BR426" s="289"/>
      <c r="BS426" s="289"/>
      <c r="BT426" s="289"/>
      <c r="BU426" s="289"/>
      <c r="BV426" s="289"/>
      <c r="BW426" s="289"/>
      <c r="BX426" s="289"/>
      <c r="BY426" s="289"/>
      <c r="BZ426" s="289"/>
      <c r="CA426" s="289"/>
      <c r="CB426" s="289"/>
      <c r="CC426" s="289"/>
      <c r="CD426" s="289"/>
      <c r="CE426" s="289"/>
      <c r="CF426" s="289"/>
      <c r="CG426" s="289"/>
      <c r="CH426" s="289"/>
      <c r="CI426" s="289"/>
      <c r="CJ426" s="289"/>
      <c r="CK426" s="289"/>
      <c r="CL426" s="289"/>
      <c r="CM426" s="289"/>
      <c r="CN426" s="289"/>
      <c r="CO426" s="289"/>
      <c r="CP426" s="289"/>
      <c r="CQ426" s="289"/>
      <c r="CR426" s="289"/>
      <c r="CS426" s="289"/>
      <c r="CT426" s="289"/>
      <c r="CU426" s="289"/>
      <c r="CV426" s="289"/>
      <c r="CW426" s="289"/>
      <c r="CX426" s="289"/>
      <c r="CY426" s="289"/>
      <c r="CZ426" s="289"/>
      <c r="DA426" s="289"/>
      <c r="DB426" s="289"/>
      <c r="DC426" s="289"/>
      <c r="DD426" s="289"/>
      <c r="DE426" s="289"/>
      <c r="DF426" s="289"/>
      <c r="DG426" s="289"/>
      <c r="DH426" s="289"/>
      <c r="DI426" s="289"/>
      <c r="DJ426" s="289"/>
      <c r="DK426" s="289"/>
      <c r="DL426" s="289"/>
      <c r="DM426" s="289"/>
      <c r="DN426" s="289"/>
      <c r="DO426" s="289"/>
      <c r="DP426" s="289"/>
      <c r="DQ426" s="289"/>
      <c r="DR426" s="289"/>
      <c r="DS426" s="289"/>
      <c r="DT426" s="289"/>
      <c r="DU426" s="289"/>
      <c r="DV426" s="289"/>
      <c r="DW426" s="289"/>
      <c r="DX426" s="289"/>
      <c r="DY426" s="289"/>
      <c r="DZ426" s="289"/>
      <c r="EA426" s="289"/>
      <c r="EB426" s="289"/>
      <c r="EC426" s="289"/>
      <c r="ED426" s="289"/>
      <c r="EE426" s="289"/>
      <c r="EF426" s="289"/>
      <c r="EG426" s="289"/>
      <c r="EH426" s="289"/>
      <c r="EI426" s="289"/>
    </row>
    <row r="427" spans="1:139" x14ac:dyDescent="0.3">
      <c r="A427" s="289"/>
      <c r="B427" s="289"/>
      <c r="C427" s="468"/>
      <c r="D427" s="468"/>
      <c r="E427" s="468"/>
      <c r="F427" s="468"/>
      <c r="G427" s="468"/>
      <c r="H427" s="468"/>
      <c r="I427" s="468"/>
      <c r="J427" s="468"/>
      <c r="K427" s="468"/>
      <c r="L427" s="468"/>
      <c r="M427" s="468"/>
      <c r="N427" s="468"/>
      <c r="O427" s="468"/>
      <c r="P427" s="468"/>
      <c r="Q427" s="289"/>
      <c r="R427" s="289"/>
      <c r="S427" s="289"/>
      <c r="T427" s="289"/>
      <c r="U427" s="289"/>
      <c r="V427" s="289"/>
      <c r="W427" s="289"/>
      <c r="X427" s="289"/>
      <c r="Y427" s="289"/>
      <c r="Z427" s="289"/>
      <c r="AA427" s="289"/>
      <c r="AB427" s="289"/>
      <c r="AC427" s="289"/>
      <c r="AD427" s="289"/>
      <c r="AE427" s="289"/>
      <c r="AF427" s="289"/>
      <c r="AG427" s="289"/>
      <c r="AH427" s="289"/>
      <c r="AI427" s="289"/>
      <c r="AJ427" s="289"/>
      <c r="AK427" s="289"/>
      <c r="AL427" s="289"/>
      <c r="AM427" s="289"/>
      <c r="AN427" s="289"/>
      <c r="AO427" s="289"/>
      <c r="AP427" s="289"/>
      <c r="AQ427" s="289"/>
      <c r="AR427" s="289"/>
      <c r="AS427" s="289"/>
      <c r="AT427" s="289"/>
      <c r="AU427" s="289"/>
      <c r="AV427" s="289"/>
      <c r="AW427" s="289"/>
      <c r="AX427" s="289"/>
      <c r="AY427" s="289"/>
      <c r="AZ427" s="289"/>
      <c r="BA427" s="289"/>
      <c r="BB427" s="289"/>
      <c r="BC427" s="289"/>
      <c r="BD427" s="289"/>
      <c r="BE427" s="289"/>
      <c r="BF427" s="289"/>
      <c r="BG427" s="289"/>
      <c r="BH427" s="289"/>
      <c r="BI427" s="289"/>
      <c r="BJ427" s="289"/>
      <c r="BK427" s="289"/>
      <c r="BL427" s="289"/>
      <c r="BM427" s="289"/>
      <c r="BN427" s="289"/>
      <c r="BO427" s="289"/>
      <c r="BP427" s="289"/>
      <c r="BQ427" s="289"/>
      <c r="BR427" s="289"/>
      <c r="BS427" s="289"/>
      <c r="BT427" s="289"/>
      <c r="BU427" s="289"/>
      <c r="BV427" s="289"/>
      <c r="BW427" s="289"/>
      <c r="BX427" s="289"/>
      <c r="BY427" s="289"/>
      <c r="BZ427" s="289"/>
      <c r="CA427" s="289"/>
      <c r="CB427" s="289"/>
      <c r="CC427" s="289"/>
      <c r="CD427" s="289"/>
      <c r="CE427" s="289"/>
      <c r="CF427" s="289"/>
      <c r="CG427" s="289"/>
      <c r="CH427" s="289"/>
      <c r="CI427" s="289"/>
      <c r="CJ427" s="289"/>
      <c r="CK427" s="289"/>
      <c r="CL427" s="289"/>
      <c r="CM427" s="289"/>
      <c r="CN427" s="289"/>
      <c r="CO427" s="289"/>
      <c r="CP427" s="289"/>
      <c r="CQ427" s="289"/>
      <c r="CR427" s="289"/>
      <c r="CS427" s="289"/>
      <c r="CT427" s="289"/>
      <c r="CU427" s="289"/>
      <c r="CV427" s="289"/>
      <c r="CW427" s="289"/>
      <c r="CX427" s="289"/>
      <c r="CY427" s="289"/>
      <c r="CZ427" s="289"/>
      <c r="DA427" s="289"/>
      <c r="DB427" s="289"/>
      <c r="DC427" s="289"/>
      <c r="DD427" s="289"/>
      <c r="DE427" s="289"/>
      <c r="DF427" s="289"/>
      <c r="DG427" s="289"/>
      <c r="DH427" s="289"/>
      <c r="DI427" s="289"/>
      <c r="DJ427" s="289"/>
      <c r="DK427" s="289"/>
      <c r="DL427" s="289"/>
      <c r="DM427" s="289"/>
      <c r="DN427" s="289"/>
      <c r="DO427" s="289"/>
      <c r="DP427" s="289"/>
      <c r="DQ427" s="289"/>
      <c r="DR427" s="289"/>
      <c r="DS427" s="289"/>
      <c r="DT427" s="289"/>
      <c r="DU427" s="289"/>
      <c r="DV427" s="289"/>
      <c r="DW427" s="289"/>
      <c r="DX427" s="289"/>
      <c r="DY427" s="289"/>
      <c r="DZ427" s="289"/>
      <c r="EA427" s="289"/>
      <c r="EB427" s="289"/>
      <c r="EC427" s="289"/>
      <c r="ED427" s="289"/>
      <c r="EE427" s="289"/>
      <c r="EF427" s="289"/>
      <c r="EG427" s="289"/>
      <c r="EH427" s="289"/>
      <c r="EI427" s="289"/>
    </row>
    <row r="428" spans="1:139" x14ac:dyDescent="0.3">
      <c r="A428" s="289"/>
      <c r="B428" s="289"/>
      <c r="C428" s="468"/>
      <c r="D428" s="468"/>
      <c r="E428" s="468"/>
      <c r="F428" s="468"/>
      <c r="G428" s="468"/>
      <c r="H428" s="468"/>
      <c r="I428" s="468"/>
      <c r="J428" s="468"/>
      <c r="K428" s="468"/>
      <c r="L428" s="468"/>
      <c r="M428" s="468"/>
      <c r="N428" s="468"/>
      <c r="O428" s="468"/>
      <c r="P428" s="468"/>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289"/>
      <c r="AY428" s="289"/>
      <c r="AZ428" s="289"/>
      <c r="BA428" s="289"/>
      <c r="BB428" s="289"/>
      <c r="BC428" s="289"/>
      <c r="BD428" s="289"/>
      <c r="BE428" s="289"/>
      <c r="BF428" s="289"/>
      <c r="BG428" s="289"/>
      <c r="BH428" s="289"/>
      <c r="BI428" s="289"/>
      <c r="BJ428" s="289"/>
      <c r="BK428" s="289"/>
      <c r="BL428" s="289"/>
      <c r="BM428" s="289"/>
      <c r="BN428" s="289"/>
      <c r="BO428" s="289"/>
      <c r="BP428" s="289"/>
      <c r="BQ428" s="289"/>
      <c r="BR428" s="289"/>
      <c r="BS428" s="289"/>
      <c r="BT428" s="289"/>
      <c r="BU428" s="289"/>
      <c r="BV428" s="289"/>
      <c r="BW428" s="289"/>
      <c r="BX428" s="289"/>
      <c r="BY428" s="289"/>
      <c r="BZ428" s="289"/>
      <c r="CA428" s="289"/>
      <c r="CB428" s="289"/>
      <c r="CC428" s="289"/>
      <c r="CD428" s="289"/>
      <c r="CE428" s="289"/>
      <c r="CF428" s="289"/>
      <c r="CG428" s="289"/>
      <c r="CH428" s="289"/>
      <c r="CI428" s="289"/>
      <c r="CJ428" s="289"/>
      <c r="CK428" s="289"/>
      <c r="CL428" s="289"/>
      <c r="CM428" s="289"/>
      <c r="CN428" s="289"/>
      <c r="CO428" s="289"/>
      <c r="CP428" s="289"/>
      <c r="CQ428" s="289"/>
      <c r="CR428" s="289"/>
      <c r="CS428" s="289"/>
      <c r="CT428" s="289"/>
      <c r="CU428" s="289"/>
      <c r="CV428" s="289"/>
      <c r="CW428" s="289"/>
      <c r="CX428" s="289"/>
      <c r="CY428" s="289"/>
      <c r="CZ428" s="289"/>
      <c r="DA428" s="289"/>
      <c r="DB428" s="289"/>
      <c r="DC428" s="289"/>
      <c r="DD428" s="289"/>
      <c r="DE428" s="289"/>
      <c r="DF428" s="289"/>
      <c r="DG428" s="289"/>
      <c r="DH428" s="289"/>
      <c r="DI428" s="289"/>
      <c r="DJ428" s="289"/>
      <c r="DK428" s="289"/>
      <c r="DL428" s="289"/>
      <c r="DM428" s="289"/>
      <c r="DN428" s="289"/>
      <c r="DO428" s="289"/>
      <c r="DP428" s="289"/>
      <c r="DQ428" s="289"/>
      <c r="DR428" s="289"/>
      <c r="DS428" s="289"/>
      <c r="DT428" s="289"/>
      <c r="DU428" s="289"/>
      <c r="DV428" s="289"/>
      <c r="DW428" s="289"/>
      <c r="DX428" s="289"/>
      <c r="DY428" s="289"/>
      <c r="DZ428" s="289"/>
      <c r="EA428" s="289"/>
      <c r="EB428" s="289"/>
      <c r="EC428" s="289"/>
      <c r="ED428" s="289"/>
      <c r="EE428" s="289"/>
      <c r="EF428" s="289"/>
      <c r="EG428" s="289"/>
      <c r="EH428" s="289"/>
      <c r="EI428" s="289"/>
    </row>
    <row r="429" spans="1:139" x14ac:dyDescent="0.3">
      <c r="A429" s="289"/>
      <c r="B429" s="289"/>
      <c r="C429" s="468"/>
      <c r="D429" s="468"/>
      <c r="E429" s="468"/>
      <c r="F429" s="468"/>
      <c r="G429" s="468"/>
      <c r="H429" s="468"/>
      <c r="I429" s="468"/>
      <c r="J429" s="468"/>
      <c r="K429" s="468"/>
      <c r="L429" s="468"/>
      <c r="M429" s="468"/>
      <c r="N429" s="468"/>
      <c r="O429" s="468"/>
      <c r="P429" s="468"/>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c r="AS429" s="289"/>
      <c r="AT429" s="289"/>
      <c r="AU429" s="289"/>
      <c r="AV429" s="289"/>
      <c r="AW429" s="289"/>
      <c r="AX429" s="289"/>
      <c r="AY429" s="289"/>
      <c r="AZ429" s="289"/>
      <c r="BA429" s="289"/>
      <c r="BB429" s="289"/>
      <c r="BC429" s="289"/>
      <c r="BD429" s="289"/>
      <c r="BE429" s="289"/>
      <c r="BF429" s="289"/>
      <c r="BG429" s="289"/>
      <c r="BH429" s="289"/>
      <c r="BI429" s="289"/>
      <c r="BJ429" s="289"/>
      <c r="BK429" s="289"/>
      <c r="BL429" s="289"/>
      <c r="BM429" s="289"/>
      <c r="BN429" s="289"/>
      <c r="BO429" s="289"/>
      <c r="BP429" s="289"/>
      <c r="BQ429" s="289"/>
      <c r="BR429" s="289"/>
      <c r="BS429" s="289"/>
      <c r="BT429" s="289"/>
      <c r="BU429" s="289"/>
      <c r="BV429" s="289"/>
      <c r="BW429" s="289"/>
      <c r="BX429" s="289"/>
      <c r="BY429" s="289"/>
      <c r="BZ429" s="289"/>
      <c r="CA429" s="289"/>
      <c r="CB429" s="289"/>
      <c r="CC429" s="289"/>
      <c r="CD429" s="289"/>
      <c r="CE429" s="289"/>
      <c r="CF429" s="289"/>
      <c r="CG429" s="289"/>
      <c r="CH429" s="289"/>
      <c r="CI429" s="289"/>
      <c r="CJ429" s="289"/>
      <c r="CK429" s="289"/>
      <c r="CL429" s="289"/>
      <c r="CM429" s="289"/>
      <c r="CN429" s="289"/>
      <c r="CO429" s="289"/>
      <c r="CP429" s="289"/>
      <c r="CQ429" s="289"/>
      <c r="CR429" s="289"/>
      <c r="CS429" s="289"/>
      <c r="CT429" s="289"/>
      <c r="CU429" s="289"/>
      <c r="CV429" s="289"/>
      <c r="CW429" s="289"/>
      <c r="CX429" s="289"/>
      <c r="CY429" s="289"/>
      <c r="CZ429" s="289"/>
      <c r="DA429" s="289"/>
      <c r="DB429" s="289"/>
      <c r="DC429" s="289"/>
      <c r="DD429" s="289"/>
      <c r="DE429" s="289"/>
      <c r="DF429" s="289"/>
      <c r="DG429" s="289"/>
      <c r="DH429" s="289"/>
      <c r="DI429" s="289"/>
      <c r="DJ429" s="289"/>
      <c r="DK429" s="289"/>
      <c r="DL429" s="289"/>
      <c r="DM429" s="289"/>
      <c r="DN429" s="289"/>
      <c r="DO429" s="289"/>
      <c r="DP429" s="289"/>
      <c r="DQ429" s="289"/>
      <c r="DR429" s="289"/>
      <c r="DS429" s="289"/>
      <c r="DT429" s="289"/>
      <c r="DU429" s="289"/>
      <c r="DV429" s="289"/>
      <c r="DW429" s="289"/>
      <c r="DX429" s="289"/>
      <c r="DY429" s="289"/>
      <c r="DZ429" s="289"/>
      <c r="EA429" s="289"/>
      <c r="EB429" s="289"/>
      <c r="EC429" s="289"/>
      <c r="ED429" s="289"/>
      <c r="EE429" s="289"/>
      <c r="EF429" s="289"/>
      <c r="EG429" s="289"/>
      <c r="EH429" s="289"/>
      <c r="EI429" s="289"/>
    </row>
    <row r="430" spans="1:139" x14ac:dyDescent="0.3">
      <c r="A430" s="289"/>
      <c r="B430" s="289"/>
      <c r="C430" s="468"/>
      <c r="D430" s="468"/>
      <c r="E430" s="468"/>
      <c r="F430" s="468"/>
      <c r="G430" s="468"/>
      <c r="H430" s="468"/>
      <c r="I430" s="468"/>
      <c r="J430" s="468"/>
      <c r="K430" s="468"/>
      <c r="L430" s="468"/>
      <c r="M430" s="468"/>
      <c r="N430" s="468"/>
      <c r="O430" s="468"/>
      <c r="P430" s="468"/>
      <c r="Q430" s="289"/>
      <c r="R430" s="289"/>
      <c r="S430" s="289"/>
      <c r="T430" s="289"/>
      <c r="U430" s="289"/>
      <c r="V430" s="289"/>
      <c r="W430" s="289"/>
      <c r="X430" s="289"/>
      <c r="Y430" s="289"/>
      <c r="Z430" s="289"/>
      <c r="AA430" s="289"/>
      <c r="AB430" s="289"/>
      <c r="AC430" s="289"/>
      <c r="AD430" s="289"/>
      <c r="AE430" s="289"/>
      <c r="AF430" s="289"/>
      <c r="AG430" s="289"/>
      <c r="AH430" s="289"/>
      <c r="AI430" s="289"/>
      <c r="AJ430" s="289"/>
      <c r="AK430" s="289"/>
      <c r="AL430" s="289"/>
      <c r="AM430" s="289"/>
      <c r="AN430" s="289"/>
      <c r="AO430" s="289"/>
      <c r="AP430" s="289"/>
      <c r="AQ430" s="289"/>
      <c r="AR430" s="289"/>
      <c r="AS430" s="289"/>
      <c r="AT430" s="289"/>
      <c r="AU430" s="289"/>
      <c r="AV430" s="289"/>
      <c r="AW430" s="289"/>
      <c r="AX430" s="289"/>
      <c r="AY430" s="289"/>
      <c r="AZ430" s="289"/>
      <c r="BA430" s="289"/>
      <c r="BB430" s="289"/>
      <c r="BC430" s="289"/>
      <c r="BD430" s="289"/>
      <c r="BE430" s="289"/>
      <c r="BF430" s="289"/>
      <c r="BG430" s="289"/>
      <c r="BH430" s="289"/>
      <c r="BI430" s="289"/>
      <c r="BJ430" s="289"/>
      <c r="BK430" s="289"/>
      <c r="BL430" s="289"/>
      <c r="BM430" s="289"/>
      <c r="BN430" s="289"/>
      <c r="BO430" s="289"/>
      <c r="BP430" s="289"/>
      <c r="BQ430" s="289"/>
      <c r="BR430" s="289"/>
      <c r="BS430" s="289"/>
      <c r="BT430" s="289"/>
      <c r="BU430" s="289"/>
      <c r="BV430" s="289"/>
      <c r="BW430" s="289"/>
      <c r="BX430" s="289"/>
      <c r="BY430" s="289"/>
      <c r="BZ430" s="289"/>
      <c r="CA430" s="289"/>
      <c r="CB430" s="289"/>
      <c r="CC430" s="289"/>
      <c r="CD430" s="289"/>
      <c r="CE430" s="289"/>
      <c r="CF430" s="289"/>
      <c r="CG430" s="289"/>
      <c r="CH430" s="289"/>
      <c r="CI430" s="289"/>
      <c r="CJ430" s="289"/>
      <c r="CK430" s="289"/>
      <c r="CL430" s="289"/>
      <c r="CM430" s="289"/>
      <c r="CN430" s="289"/>
      <c r="CO430" s="289"/>
      <c r="CP430" s="289"/>
      <c r="CQ430" s="289"/>
      <c r="CR430" s="289"/>
      <c r="CS430" s="289"/>
      <c r="CT430" s="289"/>
      <c r="CU430" s="289"/>
      <c r="CV430" s="289"/>
      <c r="CW430" s="289"/>
      <c r="CX430" s="289"/>
      <c r="CY430" s="289"/>
      <c r="CZ430" s="289"/>
      <c r="DA430" s="289"/>
      <c r="DB430" s="289"/>
      <c r="DC430" s="289"/>
      <c r="DD430" s="289"/>
      <c r="DE430" s="289"/>
      <c r="DF430" s="289"/>
      <c r="DG430" s="289"/>
      <c r="DH430" s="289"/>
      <c r="DI430" s="289"/>
      <c r="DJ430" s="289"/>
      <c r="DK430" s="289"/>
      <c r="DL430" s="289"/>
      <c r="DM430" s="289"/>
      <c r="DN430" s="289"/>
      <c r="DO430" s="289"/>
      <c r="DP430" s="289"/>
      <c r="DQ430" s="289"/>
      <c r="DR430" s="289"/>
      <c r="DS430" s="289"/>
      <c r="DT430" s="289"/>
      <c r="DU430" s="289"/>
      <c r="DV430" s="289"/>
      <c r="DW430" s="289"/>
      <c r="DX430" s="289"/>
      <c r="DY430" s="289"/>
      <c r="DZ430" s="289"/>
      <c r="EA430" s="289"/>
      <c r="EB430" s="289"/>
      <c r="EC430" s="289"/>
      <c r="ED430" s="289"/>
      <c r="EE430" s="289"/>
      <c r="EF430" s="289"/>
      <c r="EG430" s="289"/>
      <c r="EH430" s="289"/>
      <c r="EI430" s="289"/>
    </row>
    <row r="431" spans="1:139" x14ac:dyDescent="0.3">
      <c r="A431" s="289"/>
      <c r="B431" s="289"/>
      <c r="C431" s="468"/>
      <c r="D431" s="468"/>
      <c r="E431" s="468"/>
      <c r="F431" s="468"/>
      <c r="G431" s="468"/>
      <c r="H431" s="468"/>
      <c r="I431" s="468"/>
      <c r="J431" s="468"/>
      <c r="K431" s="468"/>
      <c r="L431" s="468"/>
      <c r="M431" s="468"/>
      <c r="N431" s="468"/>
      <c r="O431" s="468"/>
      <c r="P431" s="468"/>
      <c r="Q431" s="289"/>
      <c r="R431" s="289"/>
      <c r="S431" s="289"/>
      <c r="T431" s="289"/>
      <c r="U431" s="289"/>
      <c r="V431" s="289"/>
      <c r="W431" s="289"/>
      <c r="X431" s="289"/>
      <c r="Y431" s="289"/>
      <c r="Z431" s="289"/>
      <c r="AA431" s="289"/>
      <c r="AB431" s="289"/>
      <c r="AC431" s="289"/>
      <c r="AD431" s="289"/>
      <c r="AE431" s="289"/>
      <c r="AF431" s="289"/>
      <c r="AG431" s="289"/>
      <c r="AH431" s="289"/>
      <c r="AI431" s="289"/>
      <c r="AJ431" s="289"/>
      <c r="AK431" s="289"/>
      <c r="AL431" s="289"/>
      <c r="AM431" s="289"/>
      <c r="AN431" s="289"/>
      <c r="AO431" s="289"/>
      <c r="AP431" s="289"/>
      <c r="AQ431" s="289"/>
      <c r="AR431" s="289"/>
      <c r="AS431" s="289"/>
      <c r="AT431" s="289"/>
      <c r="AU431" s="289"/>
      <c r="AV431" s="289"/>
      <c r="AW431" s="289"/>
      <c r="AX431" s="289"/>
      <c r="AY431" s="289"/>
      <c r="AZ431" s="289"/>
      <c r="BA431" s="289"/>
      <c r="BB431" s="289"/>
      <c r="BC431" s="289"/>
      <c r="BD431" s="289"/>
      <c r="BE431" s="289"/>
      <c r="BF431" s="289"/>
      <c r="BG431" s="289"/>
      <c r="BH431" s="289"/>
      <c r="BI431" s="289"/>
      <c r="BJ431" s="289"/>
      <c r="BK431" s="289"/>
      <c r="BL431" s="289"/>
      <c r="BM431" s="289"/>
      <c r="BN431" s="289"/>
      <c r="BO431" s="289"/>
      <c r="BP431" s="289"/>
      <c r="BQ431" s="289"/>
      <c r="BR431" s="289"/>
      <c r="BS431" s="289"/>
      <c r="BT431" s="289"/>
      <c r="BU431" s="289"/>
      <c r="BV431" s="289"/>
      <c r="BW431" s="289"/>
      <c r="BX431" s="289"/>
      <c r="BY431" s="289"/>
      <c r="BZ431" s="289"/>
      <c r="CA431" s="289"/>
      <c r="CB431" s="289"/>
      <c r="CC431" s="289"/>
      <c r="CD431" s="289"/>
      <c r="CE431" s="289"/>
      <c r="CF431" s="289"/>
      <c r="CG431" s="289"/>
      <c r="CH431" s="289"/>
      <c r="CI431" s="289"/>
      <c r="CJ431" s="289"/>
      <c r="CK431" s="289"/>
      <c r="CL431" s="289"/>
      <c r="CM431" s="289"/>
      <c r="CN431" s="289"/>
      <c r="CO431" s="289"/>
      <c r="CP431" s="289"/>
      <c r="CQ431" s="289"/>
      <c r="CR431" s="289"/>
      <c r="CS431" s="289"/>
      <c r="CT431" s="289"/>
      <c r="CU431" s="289"/>
      <c r="CV431" s="289"/>
      <c r="CW431" s="289"/>
      <c r="CX431" s="289"/>
      <c r="CY431" s="289"/>
      <c r="CZ431" s="289"/>
      <c r="DA431" s="289"/>
      <c r="DB431" s="289"/>
      <c r="DC431" s="289"/>
      <c r="DD431" s="289"/>
      <c r="DE431" s="289"/>
      <c r="DF431" s="289"/>
      <c r="DG431" s="289"/>
      <c r="DH431" s="289"/>
      <c r="DI431" s="289"/>
      <c r="DJ431" s="289"/>
      <c r="DK431" s="289"/>
      <c r="DL431" s="289"/>
      <c r="DM431" s="289"/>
      <c r="DN431" s="289"/>
      <c r="DO431" s="289"/>
      <c r="DP431" s="289"/>
      <c r="DQ431" s="289"/>
      <c r="DR431" s="289"/>
      <c r="DS431" s="289"/>
      <c r="DT431" s="289"/>
      <c r="DU431" s="289"/>
      <c r="DV431" s="289"/>
      <c r="DW431" s="289"/>
      <c r="DX431" s="289"/>
      <c r="DY431" s="289"/>
      <c r="DZ431" s="289"/>
      <c r="EA431" s="289"/>
      <c r="EB431" s="289"/>
      <c r="EC431" s="289"/>
      <c r="ED431" s="289"/>
      <c r="EE431" s="289"/>
      <c r="EF431" s="289"/>
      <c r="EG431" s="289"/>
      <c r="EH431" s="289"/>
      <c r="EI431" s="289"/>
    </row>
    <row r="432" spans="1:139" x14ac:dyDescent="0.3">
      <c r="A432" s="289"/>
      <c r="B432" s="289"/>
      <c r="C432" s="468"/>
      <c r="D432" s="468"/>
      <c r="E432" s="468"/>
      <c r="F432" s="468"/>
      <c r="G432" s="468"/>
      <c r="H432" s="468"/>
      <c r="I432" s="468"/>
      <c r="J432" s="468"/>
      <c r="K432" s="468"/>
      <c r="L432" s="468"/>
      <c r="M432" s="468"/>
      <c r="N432" s="468"/>
      <c r="O432" s="468"/>
      <c r="P432" s="468"/>
      <c r="Q432" s="289"/>
      <c r="R432" s="289"/>
      <c r="S432" s="289"/>
      <c r="T432" s="289"/>
      <c r="U432" s="289"/>
      <c r="V432" s="289"/>
      <c r="W432" s="289"/>
      <c r="X432" s="289"/>
      <c r="Y432" s="289"/>
      <c r="Z432" s="289"/>
      <c r="AA432" s="289"/>
      <c r="AB432" s="289"/>
      <c r="AC432" s="289"/>
      <c r="AD432" s="289"/>
      <c r="AE432" s="289"/>
      <c r="AF432" s="289"/>
      <c r="AG432" s="289"/>
      <c r="AH432" s="289"/>
      <c r="AI432" s="289"/>
      <c r="AJ432" s="289"/>
      <c r="AK432" s="289"/>
      <c r="AL432" s="289"/>
      <c r="AM432" s="289"/>
      <c r="AN432" s="289"/>
      <c r="AO432" s="289"/>
      <c r="AP432" s="289"/>
      <c r="AQ432" s="289"/>
      <c r="AR432" s="289"/>
      <c r="AS432" s="289"/>
      <c r="AT432" s="289"/>
      <c r="AU432" s="289"/>
      <c r="AV432" s="289"/>
      <c r="AW432" s="289"/>
      <c r="AX432" s="289"/>
      <c r="AY432" s="289"/>
      <c r="AZ432" s="289"/>
      <c r="BA432" s="289"/>
      <c r="BB432" s="289"/>
      <c r="BC432" s="289"/>
      <c r="BD432" s="289"/>
      <c r="BE432" s="289"/>
      <c r="BF432" s="289"/>
      <c r="BG432" s="289"/>
      <c r="BH432" s="289"/>
      <c r="BI432" s="289"/>
      <c r="BJ432" s="289"/>
      <c r="BK432" s="289"/>
      <c r="BL432" s="289"/>
      <c r="BM432" s="289"/>
      <c r="BN432" s="289"/>
      <c r="BO432" s="289"/>
      <c r="BP432" s="289"/>
      <c r="BQ432" s="289"/>
      <c r="BR432" s="289"/>
      <c r="BS432" s="289"/>
      <c r="BT432" s="289"/>
      <c r="BU432" s="289"/>
      <c r="BV432" s="289"/>
      <c r="BW432" s="289"/>
      <c r="BX432" s="289"/>
      <c r="BY432" s="289"/>
      <c r="BZ432" s="289"/>
      <c r="CA432" s="289"/>
      <c r="CB432" s="289"/>
      <c r="CC432" s="289"/>
      <c r="CD432" s="289"/>
      <c r="CE432" s="289"/>
      <c r="CF432" s="289"/>
      <c r="CG432" s="289"/>
      <c r="CH432" s="289"/>
      <c r="CI432" s="289"/>
      <c r="CJ432" s="289"/>
      <c r="CK432" s="289"/>
      <c r="CL432" s="289"/>
      <c r="CM432" s="289"/>
      <c r="CN432" s="289"/>
      <c r="CO432" s="289"/>
      <c r="CP432" s="289"/>
      <c r="CQ432" s="289"/>
      <c r="CR432" s="289"/>
      <c r="CS432" s="289"/>
      <c r="CT432" s="289"/>
      <c r="CU432" s="289"/>
      <c r="CV432" s="289"/>
      <c r="CW432" s="289"/>
      <c r="CX432" s="289"/>
      <c r="CY432" s="289"/>
      <c r="CZ432" s="289"/>
      <c r="DA432" s="289"/>
      <c r="DB432" s="289"/>
      <c r="DC432" s="289"/>
      <c r="DD432" s="289"/>
      <c r="DE432" s="289"/>
      <c r="DF432" s="289"/>
      <c r="DG432" s="289"/>
      <c r="DH432" s="289"/>
      <c r="DI432" s="289"/>
      <c r="DJ432" s="289"/>
      <c r="DK432" s="289"/>
      <c r="DL432" s="289"/>
      <c r="DM432" s="289"/>
      <c r="DN432" s="289"/>
      <c r="DO432" s="289"/>
      <c r="DP432" s="289"/>
      <c r="DQ432" s="289"/>
      <c r="DR432" s="289"/>
      <c r="DS432" s="289"/>
      <c r="DT432" s="289"/>
      <c r="DU432" s="289"/>
      <c r="DV432" s="289"/>
      <c r="DW432" s="289"/>
      <c r="DX432" s="289"/>
      <c r="DY432" s="289"/>
      <c r="DZ432" s="289"/>
      <c r="EA432" s="289"/>
      <c r="EB432" s="289"/>
      <c r="EC432" s="289"/>
      <c r="ED432" s="289"/>
      <c r="EE432" s="289"/>
      <c r="EF432" s="289"/>
      <c r="EG432" s="289"/>
      <c r="EH432" s="289"/>
      <c r="EI432" s="289"/>
    </row>
    <row r="433" spans="1:139" x14ac:dyDescent="0.3">
      <c r="A433" s="289"/>
      <c r="B433" s="289"/>
      <c r="C433" s="468"/>
      <c r="D433" s="468"/>
      <c r="E433" s="468"/>
      <c r="F433" s="468"/>
      <c r="G433" s="468"/>
      <c r="H433" s="468"/>
      <c r="I433" s="468"/>
      <c r="J433" s="468"/>
      <c r="K433" s="468"/>
      <c r="L433" s="468"/>
      <c r="M433" s="468"/>
      <c r="N433" s="468"/>
      <c r="O433" s="468"/>
      <c r="P433" s="468"/>
      <c r="Q433" s="289"/>
      <c r="R433" s="289"/>
      <c r="S433" s="289"/>
      <c r="T433" s="289"/>
      <c r="U433" s="289"/>
      <c r="V433" s="289"/>
      <c r="W433" s="289"/>
      <c r="X433" s="289"/>
      <c r="Y433" s="289"/>
      <c r="Z433" s="289"/>
      <c r="AA433" s="289"/>
      <c r="AB433" s="289"/>
      <c r="AC433" s="289"/>
      <c r="AD433" s="289"/>
      <c r="AE433" s="289"/>
      <c r="AF433" s="289"/>
      <c r="AG433" s="289"/>
      <c r="AH433" s="289"/>
      <c r="AI433" s="289"/>
      <c r="AJ433" s="289"/>
      <c r="AK433" s="289"/>
      <c r="AL433" s="289"/>
      <c r="AM433" s="289"/>
      <c r="AN433" s="289"/>
      <c r="AO433" s="289"/>
      <c r="AP433" s="289"/>
      <c r="AQ433" s="289"/>
      <c r="AR433" s="289"/>
      <c r="AS433" s="289"/>
      <c r="AT433" s="289"/>
      <c r="AU433" s="289"/>
      <c r="AV433" s="289"/>
      <c r="AW433" s="289"/>
      <c r="AX433" s="289"/>
      <c r="AY433" s="289"/>
      <c r="AZ433" s="289"/>
      <c r="BA433" s="289"/>
      <c r="BB433" s="289"/>
      <c r="BC433" s="289"/>
      <c r="BD433" s="289"/>
      <c r="BE433" s="289"/>
      <c r="BF433" s="289"/>
      <c r="BG433" s="289"/>
      <c r="BH433" s="289"/>
      <c r="BI433" s="289"/>
      <c r="BJ433" s="289"/>
      <c r="BK433" s="289"/>
      <c r="BL433" s="289"/>
      <c r="BM433" s="289"/>
      <c r="BN433" s="289"/>
      <c r="BO433" s="289"/>
      <c r="BP433" s="289"/>
      <c r="BQ433" s="289"/>
      <c r="BR433" s="289"/>
      <c r="BS433" s="289"/>
      <c r="BT433" s="289"/>
      <c r="BU433" s="289"/>
      <c r="BV433" s="289"/>
      <c r="BW433" s="289"/>
      <c r="BX433" s="289"/>
      <c r="BY433" s="289"/>
      <c r="BZ433" s="289"/>
      <c r="CA433" s="289"/>
      <c r="CB433" s="289"/>
      <c r="CC433" s="289"/>
      <c r="CD433" s="289"/>
      <c r="CE433" s="289"/>
      <c r="CF433" s="289"/>
      <c r="CG433" s="289"/>
      <c r="CH433" s="289"/>
      <c r="CI433" s="289"/>
      <c r="CJ433" s="289"/>
      <c r="CK433" s="289"/>
      <c r="CL433" s="289"/>
      <c r="CM433" s="289"/>
      <c r="CN433" s="289"/>
      <c r="CO433" s="289"/>
      <c r="CP433" s="289"/>
      <c r="CQ433" s="289"/>
      <c r="CR433" s="289"/>
      <c r="CS433" s="289"/>
      <c r="CT433" s="289"/>
      <c r="CU433" s="289"/>
      <c r="CV433" s="289"/>
      <c r="CW433" s="289"/>
      <c r="CX433" s="289"/>
      <c r="CY433" s="289"/>
      <c r="CZ433" s="289"/>
      <c r="DA433" s="289"/>
      <c r="DB433" s="289"/>
      <c r="DC433" s="289"/>
      <c r="DD433" s="289"/>
      <c r="DE433" s="289"/>
      <c r="DF433" s="289"/>
      <c r="DG433" s="289"/>
      <c r="DH433" s="289"/>
      <c r="DI433" s="289"/>
      <c r="DJ433" s="289"/>
      <c r="DK433" s="289"/>
      <c r="DL433" s="289"/>
      <c r="DM433" s="289"/>
      <c r="DN433" s="289"/>
      <c r="DO433" s="289"/>
      <c r="DP433" s="289"/>
      <c r="DQ433" s="289"/>
      <c r="DR433" s="289"/>
      <c r="DS433" s="289"/>
      <c r="DT433" s="289"/>
      <c r="DU433" s="289"/>
      <c r="DV433" s="289"/>
      <c r="DW433" s="289"/>
      <c r="DX433" s="289"/>
      <c r="DY433" s="289"/>
      <c r="DZ433" s="289"/>
      <c r="EA433" s="289"/>
      <c r="EB433" s="289"/>
      <c r="EC433" s="289"/>
      <c r="ED433" s="289"/>
      <c r="EE433" s="289"/>
      <c r="EF433" s="289"/>
      <c r="EG433" s="289"/>
      <c r="EH433" s="289"/>
      <c r="EI433" s="289"/>
    </row>
    <row r="434" spans="1:139" x14ac:dyDescent="0.3">
      <c r="A434" s="289"/>
      <c r="B434" s="289"/>
      <c r="C434" s="468"/>
      <c r="D434" s="468"/>
      <c r="E434" s="468"/>
      <c r="F434" s="468"/>
      <c r="G434" s="468"/>
      <c r="H434" s="468"/>
      <c r="I434" s="468"/>
      <c r="J434" s="468"/>
      <c r="K434" s="468"/>
      <c r="L434" s="468"/>
      <c r="M434" s="468"/>
      <c r="N434" s="468"/>
      <c r="O434" s="468"/>
      <c r="P434" s="468"/>
      <c r="Q434" s="289"/>
      <c r="R434" s="289"/>
      <c r="S434" s="289"/>
      <c r="T434" s="289"/>
      <c r="U434" s="289"/>
      <c r="V434" s="289"/>
      <c r="W434" s="289"/>
      <c r="X434" s="289"/>
      <c r="Y434" s="289"/>
      <c r="Z434" s="289"/>
      <c r="AA434" s="289"/>
      <c r="AB434" s="289"/>
      <c r="AC434" s="289"/>
      <c r="AD434" s="289"/>
      <c r="AE434" s="289"/>
      <c r="AF434" s="289"/>
      <c r="AG434" s="289"/>
      <c r="AH434" s="289"/>
      <c r="AI434" s="289"/>
      <c r="AJ434" s="289"/>
      <c r="AK434" s="289"/>
      <c r="AL434" s="289"/>
      <c r="AM434" s="289"/>
      <c r="AN434" s="289"/>
      <c r="AO434" s="289"/>
      <c r="AP434" s="289"/>
      <c r="AQ434" s="289"/>
      <c r="AR434" s="289"/>
      <c r="AS434" s="289"/>
      <c r="AT434" s="289"/>
      <c r="AU434" s="289"/>
      <c r="AV434" s="289"/>
      <c r="AW434" s="289"/>
      <c r="AX434" s="289"/>
      <c r="AY434" s="289"/>
      <c r="AZ434" s="289"/>
      <c r="BA434" s="289"/>
      <c r="BB434" s="289"/>
      <c r="BC434" s="289"/>
      <c r="BD434" s="289"/>
      <c r="BE434" s="289"/>
      <c r="BF434" s="289"/>
      <c r="BG434" s="289"/>
      <c r="BH434" s="289"/>
      <c r="BI434" s="289"/>
      <c r="BJ434" s="289"/>
      <c r="BK434" s="289"/>
      <c r="BL434" s="289"/>
      <c r="BM434" s="289"/>
      <c r="BN434" s="289"/>
      <c r="BO434" s="289"/>
      <c r="BP434" s="289"/>
      <c r="BQ434" s="289"/>
      <c r="BR434" s="289"/>
      <c r="BS434" s="289"/>
      <c r="BT434" s="289"/>
      <c r="BU434" s="289"/>
      <c r="BV434" s="289"/>
      <c r="BW434" s="289"/>
      <c r="BX434" s="289"/>
      <c r="BY434" s="289"/>
      <c r="BZ434" s="289"/>
      <c r="CA434" s="289"/>
      <c r="CB434" s="289"/>
      <c r="CC434" s="289"/>
      <c r="CD434" s="289"/>
      <c r="CE434" s="289"/>
      <c r="CF434" s="289"/>
      <c r="CG434" s="289"/>
      <c r="CH434" s="289"/>
      <c r="CI434" s="289"/>
      <c r="CJ434" s="289"/>
      <c r="CK434" s="289"/>
      <c r="CL434" s="289"/>
      <c r="CM434" s="289"/>
      <c r="CN434" s="289"/>
      <c r="CO434" s="289"/>
      <c r="CP434" s="289"/>
      <c r="CQ434" s="289"/>
      <c r="CR434" s="289"/>
      <c r="CS434" s="289"/>
      <c r="CT434" s="289"/>
      <c r="CU434" s="289"/>
      <c r="CV434" s="289"/>
      <c r="CW434" s="289"/>
      <c r="CX434" s="289"/>
      <c r="CY434" s="289"/>
      <c r="CZ434" s="289"/>
      <c r="DA434" s="289"/>
      <c r="DB434" s="289"/>
      <c r="DC434" s="289"/>
      <c r="DD434" s="289"/>
      <c r="DE434" s="289"/>
      <c r="DF434" s="289"/>
      <c r="DG434" s="289"/>
      <c r="DH434" s="289"/>
      <c r="DI434" s="289"/>
      <c r="DJ434" s="289"/>
      <c r="DK434" s="289"/>
      <c r="DL434" s="289"/>
      <c r="DM434" s="289"/>
      <c r="DN434" s="289"/>
      <c r="DO434" s="289"/>
      <c r="DP434" s="289"/>
      <c r="DQ434" s="289"/>
      <c r="DR434" s="289"/>
      <c r="DS434" s="289"/>
      <c r="DT434" s="289"/>
      <c r="DU434" s="289"/>
      <c r="DV434" s="289"/>
      <c r="DW434" s="289"/>
      <c r="DX434" s="289"/>
      <c r="DY434" s="289"/>
      <c r="DZ434" s="289"/>
      <c r="EA434" s="289"/>
      <c r="EB434" s="289"/>
      <c r="EC434" s="289"/>
      <c r="ED434" s="289"/>
      <c r="EE434" s="289"/>
      <c r="EF434" s="289"/>
      <c r="EG434" s="289"/>
      <c r="EH434" s="289"/>
      <c r="EI434" s="289"/>
    </row>
    <row r="435" spans="1:139" x14ac:dyDescent="0.3">
      <c r="A435" s="289"/>
      <c r="B435" s="289"/>
      <c r="C435" s="468"/>
      <c r="D435" s="468"/>
      <c r="E435" s="468"/>
      <c r="F435" s="468"/>
      <c r="G435" s="468"/>
      <c r="H435" s="468"/>
      <c r="I435" s="468"/>
      <c r="J435" s="468"/>
      <c r="K435" s="468"/>
      <c r="L435" s="468"/>
      <c r="M435" s="468"/>
      <c r="N435" s="468"/>
      <c r="O435" s="468"/>
      <c r="P435" s="468"/>
      <c r="Q435" s="289"/>
      <c r="R435" s="289"/>
      <c r="S435" s="289"/>
      <c r="T435" s="289"/>
      <c r="U435" s="289"/>
      <c r="V435" s="289"/>
      <c r="W435" s="289"/>
      <c r="X435" s="289"/>
      <c r="Y435" s="289"/>
      <c r="Z435" s="289"/>
      <c r="AA435" s="289"/>
      <c r="AB435" s="289"/>
      <c r="AC435" s="289"/>
      <c r="AD435" s="289"/>
      <c r="AE435" s="289"/>
      <c r="AF435" s="289"/>
      <c r="AG435" s="289"/>
      <c r="AH435" s="289"/>
      <c r="AI435" s="289"/>
      <c r="AJ435" s="289"/>
      <c r="AK435" s="289"/>
      <c r="AL435" s="289"/>
      <c r="AM435" s="289"/>
      <c r="AN435" s="289"/>
      <c r="AO435" s="289"/>
      <c r="AP435" s="289"/>
      <c r="AQ435" s="289"/>
      <c r="AR435" s="289"/>
      <c r="AS435" s="289"/>
      <c r="AT435" s="289"/>
      <c r="AU435" s="289"/>
      <c r="AV435" s="289"/>
      <c r="AW435" s="289"/>
      <c r="AX435" s="289"/>
      <c r="AY435" s="289"/>
      <c r="AZ435" s="289"/>
      <c r="BA435" s="289"/>
      <c r="BB435" s="289"/>
      <c r="BC435" s="289"/>
      <c r="BD435" s="289"/>
      <c r="BE435" s="289"/>
      <c r="BF435" s="289"/>
      <c r="BG435" s="289"/>
      <c r="BH435" s="289"/>
      <c r="BI435" s="289"/>
      <c r="BJ435" s="289"/>
      <c r="BK435" s="289"/>
      <c r="BL435" s="289"/>
      <c r="BM435" s="289"/>
      <c r="BN435" s="289"/>
      <c r="BO435" s="289"/>
      <c r="BP435" s="289"/>
      <c r="BQ435" s="289"/>
      <c r="BR435" s="289"/>
      <c r="BS435" s="289"/>
      <c r="BT435" s="289"/>
      <c r="BU435" s="289"/>
      <c r="BV435" s="289"/>
      <c r="BW435" s="289"/>
      <c r="BX435" s="289"/>
      <c r="BY435" s="289"/>
      <c r="BZ435" s="289"/>
      <c r="CA435" s="289"/>
      <c r="CB435" s="289"/>
      <c r="CC435" s="289"/>
      <c r="CD435" s="289"/>
      <c r="CE435" s="289"/>
      <c r="CF435" s="289"/>
      <c r="CG435" s="289"/>
      <c r="CH435" s="289"/>
      <c r="CI435" s="289"/>
      <c r="CJ435" s="289"/>
      <c r="CK435" s="289"/>
      <c r="CL435" s="289"/>
      <c r="CM435" s="289"/>
      <c r="CN435" s="289"/>
      <c r="CO435" s="289"/>
      <c r="CP435" s="289"/>
      <c r="CQ435" s="289"/>
      <c r="CR435" s="289"/>
      <c r="CS435" s="289"/>
      <c r="CT435" s="289"/>
      <c r="CU435" s="289"/>
      <c r="CV435" s="289"/>
      <c r="CW435" s="289"/>
      <c r="CX435" s="289"/>
      <c r="CY435" s="289"/>
      <c r="CZ435" s="289"/>
      <c r="DA435" s="289"/>
      <c r="DB435" s="289"/>
      <c r="DC435" s="289"/>
      <c r="DD435" s="289"/>
      <c r="DE435" s="289"/>
      <c r="DF435" s="289"/>
      <c r="DG435" s="289"/>
      <c r="DH435" s="289"/>
      <c r="DI435" s="289"/>
      <c r="DJ435" s="289"/>
      <c r="DK435" s="289"/>
      <c r="DL435" s="289"/>
      <c r="DM435" s="289"/>
      <c r="DN435" s="289"/>
      <c r="DO435" s="289"/>
      <c r="DP435" s="289"/>
      <c r="DQ435" s="289"/>
      <c r="DR435" s="289"/>
      <c r="DS435" s="289"/>
      <c r="DT435" s="289"/>
      <c r="DU435" s="289"/>
      <c r="DV435" s="289"/>
      <c r="DW435" s="289"/>
      <c r="DX435" s="289"/>
      <c r="DY435" s="289"/>
      <c r="DZ435" s="289"/>
      <c r="EA435" s="289"/>
      <c r="EB435" s="289"/>
      <c r="EC435" s="289"/>
      <c r="ED435" s="289"/>
      <c r="EE435" s="289"/>
      <c r="EF435" s="289"/>
      <c r="EG435" s="289"/>
      <c r="EH435" s="289"/>
      <c r="EI435" s="289"/>
    </row>
    <row r="436" spans="1:139" x14ac:dyDescent="0.3">
      <c r="A436" s="289"/>
      <c r="B436" s="289"/>
      <c r="C436" s="468"/>
      <c r="D436" s="468"/>
      <c r="E436" s="468"/>
      <c r="F436" s="468"/>
      <c r="G436" s="468"/>
      <c r="H436" s="468"/>
      <c r="I436" s="468"/>
      <c r="J436" s="468"/>
      <c r="K436" s="468"/>
      <c r="L436" s="468"/>
      <c r="M436" s="468"/>
      <c r="N436" s="468"/>
      <c r="O436" s="468"/>
      <c r="P436" s="468"/>
      <c r="Q436" s="289"/>
      <c r="R436" s="289"/>
      <c r="S436" s="289"/>
      <c r="T436" s="289"/>
      <c r="U436" s="289"/>
      <c r="V436" s="289"/>
      <c r="W436" s="289"/>
      <c r="X436" s="289"/>
      <c r="Y436" s="289"/>
      <c r="Z436" s="289"/>
      <c r="AA436" s="289"/>
      <c r="AB436" s="289"/>
      <c r="AC436" s="289"/>
      <c r="AD436" s="289"/>
      <c r="AE436" s="289"/>
      <c r="AF436" s="289"/>
      <c r="AG436" s="289"/>
      <c r="AH436" s="289"/>
      <c r="AI436" s="289"/>
      <c r="AJ436" s="289"/>
      <c r="AK436" s="289"/>
      <c r="AL436" s="289"/>
      <c r="AM436" s="289"/>
      <c r="AN436" s="289"/>
      <c r="AO436" s="289"/>
      <c r="AP436" s="289"/>
      <c r="AQ436" s="289"/>
      <c r="AR436" s="289"/>
      <c r="AS436" s="289"/>
      <c r="AT436" s="289"/>
      <c r="AU436" s="289"/>
      <c r="AV436" s="289"/>
      <c r="AW436" s="289"/>
      <c r="AX436" s="289"/>
      <c r="AY436" s="289"/>
      <c r="AZ436" s="289"/>
      <c r="BA436" s="289"/>
      <c r="BB436" s="289"/>
      <c r="BC436" s="289"/>
      <c r="BD436" s="289"/>
      <c r="BE436" s="289"/>
      <c r="BF436" s="289"/>
      <c r="BG436" s="289"/>
      <c r="BH436" s="289"/>
      <c r="BI436" s="289"/>
      <c r="BJ436" s="289"/>
      <c r="BK436" s="289"/>
      <c r="BL436" s="289"/>
      <c r="BM436" s="289"/>
      <c r="BN436" s="289"/>
      <c r="BO436" s="289"/>
      <c r="BP436" s="289"/>
      <c r="BQ436" s="289"/>
      <c r="BR436" s="289"/>
      <c r="BS436" s="289"/>
      <c r="BT436" s="289"/>
      <c r="BU436" s="289"/>
      <c r="BV436" s="289"/>
      <c r="BW436" s="289"/>
      <c r="BX436" s="289"/>
      <c r="BY436" s="289"/>
      <c r="BZ436" s="289"/>
      <c r="CA436" s="289"/>
      <c r="CB436" s="289"/>
      <c r="CC436" s="289"/>
      <c r="CD436" s="289"/>
      <c r="CE436" s="289"/>
      <c r="CF436" s="289"/>
      <c r="CG436" s="289"/>
      <c r="CH436" s="289"/>
      <c r="CI436" s="289"/>
      <c r="CJ436" s="289"/>
      <c r="CK436" s="289"/>
      <c r="CL436" s="289"/>
      <c r="CM436" s="289"/>
      <c r="CN436" s="289"/>
      <c r="CO436" s="289"/>
      <c r="CP436" s="289"/>
      <c r="CQ436" s="289"/>
      <c r="CR436" s="289"/>
      <c r="CS436" s="289"/>
      <c r="CT436" s="289"/>
      <c r="CU436" s="289"/>
      <c r="CV436" s="289"/>
      <c r="CW436" s="289"/>
      <c r="CX436" s="289"/>
      <c r="CY436" s="289"/>
      <c r="CZ436" s="289"/>
      <c r="DA436" s="289"/>
      <c r="DB436" s="289"/>
      <c r="DC436" s="289"/>
      <c r="DD436" s="289"/>
      <c r="DE436" s="289"/>
      <c r="DF436" s="289"/>
      <c r="DG436" s="289"/>
      <c r="DH436" s="289"/>
      <c r="DI436" s="289"/>
      <c r="DJ436" s="289"/>
      <c r="DK436" s="289"/>
      <c r="DL436" s="289"/>
      <c r="DM436" s="289"/>
      <c r="DN436" s="289"/>
      <c r="DO436" s="289"/>
      <c r="DP436" s="289"/>
      <c r="DQ436" s="289"/>
      <c r="DR436" s="289"/>
      <c r="DS436" s="289"/>
      <c r="DT436" s="289"/>
      <c r="DU436" s="289"/>
      <c r="DV436" s="289"/>
      <c r="DW436" s="289"/>
      <c r="DX436" s="289"/>
      <c r="DY436" s="289"/>
      <c r="DZ436" s="289"/>
      <c r="EA436" s="289"/>
      <c r="EB436" s="289"/>
      <c r="EC436" s="289"/>
      <c r="ED436" s="289"/>
      <c r="EE436" s="289"/>
      <c r="EF436" s="289"/>
      <c r="EG436" s="289"/>
      <c r="EH436" s="289"/>
      <c r="EI436" s="289"/>
    </row>
    <row r="437" spans="1:139" x14ac:dyDescent="0.3">
      <c r="A437" s="289"/>
      <c r="B437" s="289"/>
      <c r="C437" s="468"/>
      <c r="D437" s="468"/>
      <c r="E437" s="468"/>
      <c r="F437" s="468"/>
      <c r="G437" s="468"/>
      <c r="H437" s="468"/>
      <c r="I437" s="468"/>
      <c r="J437" s="468"/>
      <c r="K437" s="468"/>
      <c r="L437" s="468"/>
      <c r="M437" s="468"/>
      <c r="N437" s="468"/>
      <c r="O437" s="468"/>
      <c r="P437" s="468"/>
      <c r="Q437" s="289"/>
      <c r="R437" s="289"/>
      <c r="S437" s="289"/>
      <c r="T437" s="289"/>
      <c r="U437" s="289"/>
      <c r="V437" s="289"/>
      <c r="W437" s="289"/>
      <c r="X437" s="289"/>
      <c r="Y437" s="289"/>
      <c r="Z437" s="289"/>
      <c r="AA437" s="289"/>
      <c r="AB437" s="289"/>
      <c r="AC437" s="289"/>
      <c r="AD437" s="289"/>
      <c r="AE437" s="289"/>
      <c r="AF437" s="289"/>
      <c r="AG437" s="289"/>
      <c r="AH437" s="289"/>
      <c r="AI437" s="289"/>
      <c r="AJ437" s="289"/>
      <c r="AK437" s="289"/>
      <c r="AL437" s="289"/>
      <c r="AM437" s="289"/>
      <c r="AN437" s="289"/>
      <c r="AO437" s="289"/>
      <c r="AP437" s="289"/>
      <c r="AQ437" s="289"/>
      <c r="AR437" s="289"/>
      <c r="AS437" s="289"/>
      <c r="AT437" s="289"/>
      <c r="AU437" s="289"/>
      <c r="AV437" s="289"/>
      <c r="AW437" s="289"/>
      <c r="AX437" s="289"/>
      <c r="AY437" s="289"/>
      <c r="AZ437" s="289"/>
      <c r="BA437" s="289"/>
      <c r="BB437" s="289"/>
      <c r="BC437" s="289"/>
      <c r="BD437" s="289"/>
      <c r="BE437" s="289"/>
      <c r="BF437" s="289"/>
      <c r="BG437" s="289"/>
      <c r="BH437" s="289"/>
      <c r="BI437" s="289"/>
      <c r="BJ437" s="289"/>
      <c r="BK437" s="289"/>
      <c r="BL437" s="289"/>
      <c r="BM437" s="289"/>
      <c r="BN437" s="289"/>
      <c r="BO437" s="289"/>
      <c r="BP437" s="289"/>
      <c r="BQ437" s="289"/>
      <c r="BR437" s="289"/>
      <c r="BS437" s="289"/>
      <c r="BT437" s="289"/>
      <c r="BU437" s="289"/>
      <c r="BV437" s="289"/>
      <c r="BW437" s="289"/>
      <c r="BX437" s="289"/>
      <c r="BY437" s="289"/>
      <c r="BZ437" s="289"/>
      <c r="CA437" s="289"/>
      <c r="CB437" s="289"/>
      <c r="CC437" s="289"/>
      <c r="CD437" s="289"/>
      <c r="CE437" s="289"/>
      <c r="CF437" s="289"/>
      <c r="CG437" s="289"/>
      <c r="CH437" s="289"/>
      <c r="CI437" s="289"/>
      <c r="CJ437" s="289"/>
      <c r="CK437" s="289"/>
      <c r="CL437" s="289"/>
      <c r="CM437" s="289"/>
      <c r="CN437" s="289"/>
      <c r="CO437" s="289"/>
      <c r="CP437" s="289"/>
      <c r="CQ437" s="289"/>
      <c r="CR437" s="289"/>
      <c r="CS437" s="289"/>
      <c r="CT437" s="289"/>
      <c r="CU437" s="289"/>
      <c r="CV437" s="289"/>
      <c r="CW437" s="289"/>
      <c r="CX437" s="289"/>
      <c r="CY437" s="289"/>
      <c r="CZ437" s="289"/>
      <c r="DA437" s="289"/>
      <c r="DB437" s="289"/>
      <c r="DC437" s="289"/>
      <c r="DD437" s="289"/>
      <c r="DE437" s="289"/>
      <c r="DF437" s="289"/>
      <c r="DG437" s="289"/>
      <c r="DH437" s="289"/>
      <c r="DI437" s="289"/>
      <c r="DJ437" s="289"/>
      <c r="DK437" s="289"/>
      <c r="DL437" s="289"/>
      <c r="DM437" s="289"/>
      <c r="DN437" s="289"/>
      <c r="DO437" s="289"/>
      <c r="DP437" s="289"/>
      <c r="DQ437" s="289"/>
      <c r="DR437" s="289"/>
      <c r="DS437" s="289"/>
      <c r="DT437" s="289"/>
      <c r="DU437" s="289"/>
      <c r="DV437" s="289"/>
      <c r="DW437" s="289"/>
      <c r="DX437" s="289"/>
      <c r="DY437" s="289"/>
      <c r="DZ437" s="289"/>
      <c r="EA437" s="289"/>
      <c r="EB437" s="289"/>
      <c r="EC437" s="289"/>
      <c r="ED437" s="289"/>
      <c r="EE437" s="289"/>
      <c r="EF437" s="289"/>
      <c r="EG437" s="289"/>
      <c r="EH437" s="289"/>
      <c r="EI437" s="289"/>
    </row>
    <row r="438" spans="1:139" x14ac:dyDescent="0.3">
      <c r="A438" s="289"/>
      <c r="B438" s="289"/>
      <c r="C438" s="468"/>
      <c r="D438" s="468"/>
      <c r="E438" s="468"/>
      <c r="F438" s="468"/>
      <c r="G438" s="468"/>
      <c r="H438" s="468"/>
      <c r="I438" s="468"/>
      <c r="J438" s="468"/>
      <c r="K438" s="468"/>
      <c r="L438" s="468"/>
      <c r="M438" s="468"/>
      <c r="N438" s="468"/>
      <c r="O438" s="468"/>
      <c r="P438" s="468"/>
      <c r="Q438" s="289"/>
      <c r="R438" s="289"/>
      <c r="S438" s="289"/>
      <c r="T438" s="289"/>
      <c r="U438" s="289"/>
      <c r="V438" s="289"/>
      <c r="W438" s="289"/>
      <c r="X438" s="289"/>
      <c r="Y438" s="289"/>
      <c r="Z438" s="289"/>
      <c r="AA438" s="289"/>
      <c r="AB438" s="289"/>
      <c r="AC438" s="289"/>
      <c r="AD438" s="289"/>
      <c r="AE438" s="289"/>
      <c r="AF438" s="289"/>
      <c r="AG438" s="289"/>
      <c r="AH438" s="289"/>
      <c r="AI438" s="289"/>
      <c r="AJ438" s="289"/>
      <c r="AK438" s="289"/>
      <c r="AL438" s="289"/>
      <c r="AM438" s="289"/>
      <c r="AN438" s="289"/>
      <c r="AO438" s="289"/>
      <c r="AP438" s="289"/>
      <c r="AQ438" s="289"/>
      <c r="AR438" s="289"/>
      <c r="AS438" s="289"/>
      <c r="AT438" s="289"/>
      <c r="AU438" s="289"/>
      <c r="AV438" s="289"/>
      <c r="AW438" s="289"/>
      <c r="AX438" s="289"/>
      <c r="AY438" s="289"/>
      <c r="AZ438" s="289"/>
      <c r="BA438" s="289"/>
      <c r="BB438" s="289"/>
      <c r="BC438" s="289"/>
      <c r="BD438" s="289"/>
      <c r="BE438" s="289"/>
      <c r="BF438" s="289"/>
      <c r="BG438" s="289"/>
      <c r="BH438" s="289"/>
      <c r="BI438" s="289"/>
      <c r="BJ438" s="289"/>
      <c r="BK438" s="289"/>
      <c r="BL438" s="289"/>
      <c r="BM438" s="289"/>
      <c r="BN438" s="289"/>
      <c r="BO438" s="289"/>
      <c r="BP438" s="289"/>
      <c r="BQ438" s="289"/>
      <c r="BR438" s="289"/>
      <c r="BS438" s="289"/>
      <c r="BT438" s="289"/>
      <c r="BU438" s="289"/>
      <c r="BV438" s="289"/>
      <c r="BW438" s="289"/>
      <c r="BX438" s="289"/>
      <c r="BY438" s="289"/>
      <c r="BZ438" s="289"/>
      <c r="CA438" s="289"/>
      <c r="CB438" s="289"/>
      <c r="CC438" s="289"/>
      <c r="CD438" s="289"/>
      <c r="CE438" s="289"/>
      <c r="CF438" s="289"/>
      <c r="CG438" s="289"/>
      <c r="CH438" s="289"/>
      <c r="CI438" s="289"/>
      <c r="CJ438" s="289"/>
      <c r="CK438" s="289"/>
      <c r="CL438" s="289"/>
      <c r="CM438" s="289"/>
      <c r="CN438" s="289"/>
      <c r="CO438" s="289"/>
      <c r="CP438" s="289"/>
      <c r="CQ438" s="289"/>
      <c r="CR438" s="289"/>
      <c r="CS438" s="289"/>
      <c r="CT438" s="289"/>
      <c r="CU438" s="289"/>
      <c r="CV438" s="289"/>
      <c r="CW438" s="289"/>
      <c r="CX438" s="289"/>
      <c r="CY438" s="289"/>
      <c r="CZ438" s="289"/>
      <c r="DA438" s="289"/>
      <c r="DB438" s="289"/>
      <c r="DC438" s="289"/>
      <c r="DD438" s="289"/>
      <c r="DE438" s="289"/>
      <c r="DF438" s="289"/>
      <c r="DG438" s="289"/>
      <c r="DH438" s="289"/>
      <c r="DI438" s="289"/>
      <c r="DJ438" s="289"/>
      <c r="DK438" s="289"/>
      <c r="DL438" s="289"/>
      <c r="DM438" s="289"/>
      <c r="DN438" s="289"/>
      <c r="DO438" s="289"/>
      <c r="DP438" s="289"/>
      <c r="DQ438" s="289"/>
      <c r="DR438" s="289"/>
      <c r="DS438" s="289"/>
      <c r="DT438" s="289"/>
      <c r="DU438" s="289"/>
      <c r="DV438" s="289"/>
      <c r="DW438" s="289"/>
      <c r="DX438" s="289"/>
      <c r="DY438" s="289"/>
      <c r="DZ438" s="289"/>
      <c r="EA438" s="289"/>
      <c r="EB438" s="289"/>
      <c r="EC438" s="289"/>
      <c r="ED438" s="289"/>
      <c r="EE438" s="289"/>
      <c r="EF438" s="289"/>
      <c r="EG438" s="289"/>
      <c r="EH438" s="289"/>
      <c r="EI438" s="289"/>
    </row>
    <row r="439" spans="1:139" x14ac:dyDescent="0.3">
      <c r="A439" s="289"/>
      <c r="B439" s="289"/>
      <c r="C439" s="468"/>
      <c r="D439" s="468"/>
      <c r="E439" s="468"/>
      <c r="F439" s="468"/>
      <c r="G439" s="468"/>
      <c r="H439" s="468"/>
      <c r="I439" s="468"/>
      <c r="J439" s="468"/>
      <c r="K439" s="468"/>
      <c r="L439" s="468"/>
      <c r="M439" s="468"/>
      <c r="N439" s="468"/>
      <c r="O439" s="468"/>
      <c r="P439" s="468"/>
      <c r="Q439" s="289"/>
      <c r="R439" s="289"/>
      <c r="S439" s="289"/>
      <c r="T439" s="289"/>
      <c r="U439" s="289"/>
      <c r="V439" s="289"/>
      <c r="W439" s="289"/>
      <c r="X439" s="289"/>
      <c r="Y439" s="289"/>
      <c r="Z439" s="289"/>
      <c r="AA439" s="289"/>
      <c r="AB439" s="289"/>
      <c r="AC439" s="289"/>
      <c r="AD439" s="289"/>
      <c r="AE439" s="289"/>
      <c r="AF439" s="289"/>
      <c r="AG439" s="289"/>
      <c r="AH439" s="289"/>
      <c r="AI439" s="289"/>
      <c r="AJ439" s="289"/>
      <c r="AK439" s="289"/>
      <c r="AL439" s="289"/>
      <c r="AM439" s="289"/>
      <c r="AN439" s="289"/>
      <c r="AO439" s="289"/>
      <c r="AP439" s="289"/>
      <c r="AQ439" s="289"/>
      <c r="AR439" s="289"/>
      <c r="AS439" s="289"/>
      <c r="AT439" s="289"/>
      <c r="AU439" s="289"/>
      <c r="AV439" s="289"/>
      <c r="AW439" s="289"/>
      <c r="AX439" s="289"/>
      <c r="AY439" s="289"/>
      <c r="AZ439" s="289"/>
      <c r="BA439" s="289"/>
      <c r="BB439" s="289"/>
      <c r="BC439" s="289"/>
      <c r="BD439" s="289"/>
      <c r="BE439" s="289"/>
      <c r="BF439" s="289"/>
      <c r="BG439" s="289"/>
      <c r="BH439" s="289"/>
      <c r="BI439" s="289"/>
      <c r="BJ439" s="289"/>
      <c r="BK439" s="289"/>
      <c r="BL439" s="289"/>
      <c r="BM439" s="289"/>
      <c r="BN439" s="289"/>
      <c r="BO439" s="289"/>
      <c r="BP439" s="289"/>
      <c r="BQ439" s="289"/>
      <c r="BR439" s="289"/>
      <c r="BS439" s="289"/>
      <c r="BT439" s="289"/>
      <c r="BU439" s="289"/>
      <c r="BV439" s="289"/>
      <c r="BW439" s="289"/>
      <c r="BX439" s="289"/>
      <c r="BY439" s="289"/>
      <c r="BZ439" s="289"/>
      <c r="CA439" s="289"/>
      <c r="CB439" s="289"/>
      <c r="CC439" s="289"/>
      <c r="CD439" s="289"/>
      <c r="CE439" s="289"/>
      <c r="CF439" s="289"/>
      <c r="CG439" s="289"/>
      <c r="CH439" s="289"/>
      <c r="CI439" s="289"/>
      <c r="CJ439" s="289"/>
      <c r="CK439" s="289"/>
      <c r="CL439" s="289"/>
      <c r="CM439" s="289"/>
      <c r="CN439" s="289"/>
      <c r="CO439" s="289"/>
      <c r="CP439" s="289"/>
      <c r="CQ439" s="289"/>
      <c r="CR439" s="289"/>
      <c r="CS439" s="289"/>
      <c r="CT439" s="289"/>
      <c r="CU439" s="289"/>
      <c r="CV439" s="289"/>
      <c r="CW439" s="289"/>
      <c r="CX439" s="289"/>
      <c r="CY439" s="289"/>
      <c r="CZ439" s="289"/>
      <c r="DA439" s="289"/>
      <c r="DB439" s="289"/>
      <c r="DC439" s="289"/>
      <c r="DD439" s="289"/>
      <c r="DE439" s="289"/>
      <c r="DF439" s="289"/>
      <c r="DG439" s="289"/>
      <c r="DH439" s="289"/>
      <c r="DI439" s="289"/>
      <c r="DJ439" s="289"/>
      <c r="DK439" s="289"/>
      <c r="DL439" s="289"/>
      <c r="DM439" s="289"/>
      <c r="DN439" s="289"/>
      <c r="DO439" s="289"/>
      <c r="DP439" s="289"/>
      <c r="DQ439" s="289"/>
      <c r="DR439" s="289"/>
      <c r="DS439" s="289"/>
      <c r="DT439" s="289"/>
      <c r="DU439" s="289"/>
      <c r="DV439" s="289"/>
      <c r="DW439" s="289"/>
      <c r="DX439" s="289"/>
      <c r="DY439" s="289"/>
      <c r="DZ439" s="289"/>
      <c r="EA439" s="289"/>
      <c r="EB439" s="289"/>
      <c r="EC439" s="289"/>
      <c r="ED439" s="289"/>
      <c r="EE439" s="289"/>
      <c r="EF439" s="289"/>
      <c r="EG439" s="289"/>
      <c r="EH439" s="289"/>
      <c r="EI439" s="289"/>
    </row>
    <row r="440" spans="1:139" x14ac:dyDescent="0.3">
      <c r="A440" s="289"/>
      <c r="B440" s="289"/>
      <c r="C440" s="468"/>
      <c r="D440" s="468"/>
      <c r="E440" s="468"/>
      <c r="F440" s="468"/>
      <c r="G440" s="468"/>
      <c r="H440" s="468"/>
      <c r="I440" s="468"/>
      <c r="J440" s="468"/>
      <c r="K440" s="468"/>
      <c r="L440" s="468"/>
      <c r="M440" s="468"/>
      <c r="N440" s="468"/>
      <c r="O440" s="468"/>
      <c r="P440" s="468"/>
      <c r="Q440" s="289"/>
      <c r="R440" s="289"/>
      <c r="S440" s="289"/>
      <c r="T440" s="289"/>
      <c r="U440" s="289"/>
      <c r="V440" s="289"/>
      <c r="W440" s="289"/>
      <c r="X440" s="289"/>
      <c r="Y440" s="289"/>
      <c r="Z440" s="289"/>
      <c r="AA440" s="289"/>
      <c r="AB440" s="289"/>
      <c r="AC440" s="289"/>
      <c r="AD440" s="289"/>
      <c r="AE440" s="289"/>
      <c r="AF440" s="289"/>
      <c r="AG440" s="289"/>
      <c r="AH440" s="289"/>
      <c r="AI440" s="289"/>
      <c r="AJ440" s="289"/>
      <c r="AK440" s="289"/>
      <c r="AL440" s="289"/>
      <c r="AM440" s="289"/>
      <c r="AN440" s="289"/>
      <c r="AO440" s="289"/>
      <c r="AP440" s="289"/>
      <c r="AQ440" s="289"/>
      <c r="AR440" s="289"/>
      <c r="AS440" s="289"/>
      <c r="AT440" s="289"/>
      <c r="AU440" s="289"/>
      <c r="AV440" s="289"/>
      <c r="AW440" s="289"/>
      <c r="AX440" s="289"/>
      <c r="AY440" s="289"/>
      <c r="AZ440" s="289"/>
      <c r="BA440" s="289"/>
      <c r="BB440" s="289"/>
      <c r="BC440" s="289"/>
      <c r="BD440" s="289"/>
      <c r="BE440" s="289"/>
      <c r="BF440" s="289"/>
      <c r="BG440" s="289"/>
      <c r="BH440" s="289"/>
      <c r="BI440" s="289"/>
      <c r="BJ440" s="289"/>
      <c r="BK440" s="289"/>
      <c r="BL440" s="289"/>
      <c r="BM440" s="289"/>
      <c r="BN440" s="289"/>
      <c r="BO440" s="289"/>
      <c r="BP440" s="289"/>
      <c r="BQ440" s="289"/>
      <c r="BR440" s="289"/>
      <c r="BS440" s="289"/>
      <c r="BT440" s="289"/>
      <c r="BU440" s="289"/>
      <c r="BV440" s="289"/>
      <c r="BW440" s="289"/>
      <c r="BX440" s="289"/>
      <c r="BY440" s="289"/>
      <c r="BZ440" s="289"/>
      <c r="CA440" s="289"/>
      <c r="CB440" s="289"/>
      <c r="CC440" s="289"/>
      <c r="CD440" s="289"/>
      <c r="CE440" s="289"/>
      <c r="CF440" s="289"/>
      <c r="CG440" s="289"/>
      <c r="CH440" s="289"/>
      <c r="CI440" s="289"/>
      <c r="CJ440" s="289"/>
      <c r="CK440" s="289"/>
      <c r="CL440" s="289"/>
      <c r="CM440" s="289"/>
      <c r="CN440" s="289"/>
      <c r="CO440" s="289"/>
      <c r="CP440" s="289"/>
      <c r="CQ440" s="289"/>
      <c r="CR440" s="289"/>
      <c r="CS440" s="289"/>
      <c r="CT440" s="289"/>
      <c r="CU440" s="289"/>
      <c r="CV440" s="289"/>
      <c r="CW440" s="289"/>
      <c r="CX440" s="289"/>
      <c r="CY440" s="289"/>
      <c r="CZ440" s="289"/>
      <c r="DA440" s="289"/>
      <c r="DB440" s="289"/>
      <c r="DC440" s="289"/>
      <c r="DD440" s="289"/>
      <c r="DE440" s="289"/>
      <c r="DF440" s="289"/>
      <c r="DG440" s="289"/>
      <c r="DH440" s="289"/>
      <c r="DI440" s="289"/>
      <c r="DJ440" s="289"/>
      <c r="DK440" s="289"/>
      <c r="DL440" s="289"/>
      <c r="DM440" s="289"/>
      <c r="DN440" s="289"/>
      <c r="DO440" s="289"/>
      <c r="DP440" s="289"/>
      <c r="DQ440" s="289"/>
      <c r="DR440" s="289"/>
      <c r="DS440" s="289"/>
      <c r="DT440" s="289"/>
      <c r="DU440" s="289"/>
      <c r="DV440" s="289"/>
      <c r="DW440" s="289"/>
      <c r="DX440" s="289"/>
      <c r="DY440" s="289"/>
      <c r="DZ440" s="289"/>
      <c r="EA440" s="289"/>
      <c r="EB440" s="289"/>
      <c r="EC440" s="289"/>
      <c r="ED440" s="289"/>
      <c r="EE440" s="289"/>
      <c r="EF440" s="289"/>
      <c r="EG440" s="289"/>
      <c r="EH440" s="289"/>
      <c r="EI440" s="289"/>
    </row>
    <row r="441" spans="1:139" x14ac:dyDescent="0.3">
      <c r="A441" s="289"/>
      <c r="B441" s="289"/>
      <c r="C441" s="468"/>
      <c r="D441" s="468"/>
      <c r="E441" s="468"/>
      <c r="F441" s="468"/>
      <c r="G441" s="468"/>
      <c r="H441" s="468"/>
      <c r="I441" s="468"/>
      <c r="J441" s="468"/>
      <c r="K441" s="468"/>
      <c r="L441" s="468"/>
      <c r="M441" s="468"/>
      <c r="N441" s="468"/>
      <c r="O441" s="468"/>
      <c r="P441" s="468"/>
      <c r="Q441" s="289"/>
      <c r="R441" s="289"/>
      <c r="S441" s="289"/>
      <c r="T441" s="289"/>
      <c r="U441" s="289"/>
      <c r="V441" s="289"/>
      <c r="W441" s="289"/>
      <c r="X441" s="289"/>
      <c r="Y441" s="289"/>
      <c r="Z441" s="289"/>
      <c r="AA441" s="289"/>
      <c r="AB441" s="289"/>
      <c r="AC441" s="289"/>
      <c r="AD441" s="289"/>
      <c r="AE441" s="289"/>
      <c r="AF441" s="289"/>
      <c r="AG441" s="289"/>
      <c r="AH441" s="289"/>
      <c r="AI441" s="289"/>
      <c r="AJ441" s="289"/>
      <c r="AK441" s="289"/>
      <c r="AL441" s="289"/>
      <c r="AM441" s="289"/>
      <c r="AN441" s="289"/>
      <c r="AO441" s="289"/>
      <c r="AP441" s="289"/>
      <c r="AQ441" s="289"/>
      <c r="AR441" s="289"/>
      <c r="AS441" s="289"/>
      <c r="AT441" s="289"/>
      <c r="AU441" s="289"/>
      <c r="AV441" s="289"/>
      <c r="AW441" s="289"/>
      <c r="AX441" s="289"/>
      <c r="AY441" s="289"/>
      <c r="AZ441" s="289"/>
      <c r="BA441" s="289"/>
      <c r="BB441" s="289"/>
      <c r="BC441" s="289"/>
      <c r="BD441" s="289"/>
      <c r="BE441" s="289"/>
      <c r="BF441" s="289"/>
      <c r="BG441" s="289"/>
      <c r="BH441" s="289"/>
      <c r="BI441" s="289"/>
      <c r="BJ441" s="289"/>
      <c r="BK441" s="289"/>
      <c r="BL441" s="289"/>
      <c r="BM441" s="289"/>
      <c r="BN441" s="289"/>
      <c r="BO441" s="289"/>
      <c r="BP441" s="289"/>
      <c r="BQ441" s="289"/>
      <c r="BR441" s="289"/>
      <c r="BS441" s="289"/>
      <c r="BT441" s="289"/>
      <c r="BU441" s="289"/>
      <c r="BV441" s="289"/>
      <c r="BW441" s="289"/>
      <c r="BX441" s="289"/>
      <c r="BY441" s="289"/>
      <c r="BZ441" s="289"/>
      <c r="CA441" s="289"/>
      <c r="CB441" s="289"/>
      <c r="CC441" s="289"/>
      <c r="CD441" s="289"/>
      <c r="CE441" s="289"/>
      <c r="CF441" s="289"/>
      <c r="CG441" s="289"/>
      <c r="CH441" s="289"/>
      <c r="CI441" s="289"/>
      <c r="CJ441" s="289"/>
      <c r="CK441" s="289"/>
      <c r="CL441" s="289"/>
      <c r="CM441" s="289"/>
      <c r="CN441" s="289"/>
      <c r="CO441" s="289"/>
      <c r="CP441" s="289"/>
      <c r="CQ441" s="289"/>
      <c r="CR441" s="289"/>
      <c r="CS441" s="289"/>
      <c r="CT441" s="289"/>
      <c r="CU441" s="289"/>
      <c r="CV441" s="289"/>
      <c r="CW441" s="289"/>
      <c r="CX441" s="289"/>
      <c r="CY441" s="289"/>
      <c r="CZ441" s="289"/>
      <c r="DA441" s="289"/>
      <c r="DB441" s="289"/>
      <c r="DC441" s="289"/>
      <c r="DD441" s="289"/>
      <c r="DE441" s="289"/>
      <c r="DF441" s="289"/>
      <c r="DG441" s="289"/>
      <c r="DH441" s="289"/>
      <c r="DI441" s="289"/>
      <c r="DJ441" s="289"/>
      <c r="DK441" s="289"/>
      <c r="DL441" s="289"/>
      <c r="DM441" s="289"/>
      <c r="DN441" s="289"/>
      <c r="DO441" s="289"/>
      <c r="DP441" s="289"/>
      <c r="DQ441" s="289"/>
      <c r="DR441" s="289"/>
      <c r="DS441" s="289"/>
      <c r="DT441" s="289"/>
      <c r="DU441" s="289"/>
      <c r="DV441" s="289"/>
      <c r="DW441" s="289"/>
      <c r="DX441" s="289"/>
      <c r="DY441" s="289"/>
      <c r="DZ441" s="289"/>
      <c r="EA441" s="289"/>
      <c r="EB441" s="289"/>
      <c r="EC441" s="289"/>
      <c r="ED441" s="289"/>
      <c r="EE441" s="289"/>
      <c r="EF441" s="289"/>
      <c r="EG441" s="289"/>
      <c r="EH441" s="289"/>
      <c r="EI441" s="289"/>
    </row>
    <row r="442" spans="1:139" x14ac:dyDescent="0.3">
      <c r="A442" s="289"/>
      <c r="B442" s="289"/>
      <c r="C442" s="468"/>
      <c r="D442" s="468"/>
      <c r="E442" s="468"/>
      <c r="F442" s="468"/>
      <c r="G442" s="468"/>
      <c r="H442" s="468"/>
      <c r="I442" s="468"/>
      <c r="J442" s="468"/>
      <c r="K442" s="468"/>
      <c r="L442" s="468"/>
      <c r="M442" s="468"/>
      <c r="N442" s="468"/>
      <c r="O442" s="468"/>
      <c r="P442" s="468"/>
      <c r="Q442" s="289"/>
      <c r="R442" s="289"/>
      <c r="S442" s="289"/>
      <c r="T442" s="289"/>
      <c r="U442" s="289"/>
      <c r="V442" s="289"/>
      <c r="W442" s="289"/>
      <c r="X442" s="289"/>
      <c r="Y442" s="289"/>
      <c r="Z442" s="289"/>
      <c r="AA442" s="289"/>
      <c r="AB442" s="289"/>
      <c r="AC442" s="289"/>
      <c r="AD442" s="289"/>
      <c r="AE442" s="289"/>
      <c r="AF442" s="289"/>
      <c r="AG442" s="289"/>
      <c r="AH442" s="289"/>
      <c r="AI442" s="289"/>
      <c r="AJ442" s="289"/>
      <c r="AK442" s="289"/>
      <c r="AL442" s="289"/>
      <c r="AM442" s="289"/>
      <c r="AN442" s="289"/>
      <c r="AO442" s="289"/>
      <c r="AP442" s="289"/>
      <c r="AQ442" s="289"/>
      <c r="AR442" s="289"/>
      <c r="AS442" s="289"/>
      <c r="AT442" s="289"/>
      <c r="AU442" s="289"/>
      <c r="AV442" s="289"/>
      <c r="AW442" s="289"/>
      <c r="AX442" s="289"/>
      <c r="AY442" s="289"/>
      <c r="AZ442" s="289"/>
      <c r="BA442" s="289"/>
      <c r="BB442" s="289"/>
      <c r="BC442" s="289"/>
      <c r="BD442" s="289"/>
      <c r="BE442" s="289"/>
      <c r="BF442" s="289"/>
      <c r="BG442" s="289"/>
      <c r="BH442" s="289"/>
      <c r="BI442" s="289"/>
      <c r="BJ442" s="289"/>
      <c r="BK442" s="289"/>
      <c r="BL442" s="289"/>
      <c r="BM442" s="289"/>
      <c r="BN442" s="289"/>
      <c r="BO442" s="289"/>
      <c r="BP442" s="289"/>
      <c r="BQ442" s="289"/>
      <c r="BR442" s="289"/>
      <c r="BS442" s="289"/>
      <c r="BT442" s="289"/>
      <c r="BU442" s="289"/>
      <c r="BV442" s="289"/>
      <c r="BW442" s="289"/>
      <c r="BX442" s="289"/>
      <c r="BY442" s="289"/>
      <c r="BZ442" s="289"/>
      <c r="CA442" s="289"/>
      <c r="CB442" s="289"/>
      <c r="CC442" s="289"/>
      <c r="CD442" s="289"/>
      <c r="CE442" s="289"/>
      <c r="CF442" s="289"/>
      <c r="CG442" s="289"/>
      <c r="CH442" s="289"/>
      <c r="CI442" s="289"/>
      <c r="CJ442" s="289"/>
      <c r="CK442" s="289"/>
      <c r="CL442" s="289"/>
      <c r="CM442" s="289"/>
      <c r="CN442" s="289"/>
      <c r="CO442" s="289"/>
      <c r="CP442" s="289"/>
      <c r="CQ442" s="289"/>
      <c r="CR442" s="289"/>
      <c r="CS442" s="289"/>
      <c r="CT442" s="289"/>
      <c r="CU442" s="289"/>
      <c r="CV442" s="289"/>
      <c r="CW442" s="289"/>
      <c r="CX442" s="289"/>
      <c r="CY442" s="289"/>
      <c r="CZ442" s="289"/>
      <c r="DA442" s="289"/>
      <c r="DB442" s="289"/>
      <c r="DC442" s="289"/>
      <c r="DD442" s="289"/>
      <c r="DE442" s="289"/>
      <c r="DF442" s="289"/>
      <c r="DG442" s="289"/>
      <c r="DH442" s="289"/>
      <c r="DI442" s="289"/>
      <c r="DJ442" s="289"/>
      <c r="DK442" s="289"/>
      <c r="DL442" s="289"/>
      <c r="DM442" s="289"/>
      <c r="DN442" s="289"/>
      <c r="DO442" s="289"/>
      <c r="DP442" s="289"/>
      <c r="DQ442" s="289"/>
      <c r="DR442" s="289"/>
      <c r="DS442" s="289"/>
      <c r="DT442" s="289"/>
      <c r="DU442" s="289"/>
      <c r="DV442" s="289"/>
      <c r="DW442" s="289"/>
      <c r="DX442" s="289"/>
      <c r="DY442" s="289"/>
      <c r="DZ442" s="289"/>
      <c r="EA442" s="289"/>
      <c r="EB442" s="289"/>
      <c r="EC442" s="289"/>
      <c r="ED442" s="289"/>
      <c r="EE442" s="289"/>
      <c r="EF442" s="289"/>
      <c r="EG442" s="289"/>
      <c r="EH442" s="289"/>
      <c r="EI442" s="289"/>
    </row>
    <row r="443" spans="1:139" x14ac:dyDescent="0.3">
      <c r="A443" s="289"/>
      <c r="B443" s="289"/>
      <c r="C443" s="468"/>
      <c r="D443" s="468"/>
      <c r="E443" s="468"/>
      <c r="F443" s="468"/>
      <c r="G443" s="468"/>
      <c r="H443" s="468"/>
      <c r="I443" s="468"/>
      <c r="J443" s="468"/>
      <c r="K443" s="468"/>
      <c r="L443" s="468"/>
      <c r="M443" s="468"/>
      <c r="N443" s="468"/>
      <c r="O443" s="468"/>
      <c r="P443" s="468"/>
      <c r="Q443" s="289"/>
      <c r="R443" s="289"/>
      <c r="S443" s="289"/>
      <c r="T443" s="289"/>
      <c r="U443" s="289"/>
      <c r="V443" s="289"/>
      <c r="W443" s="289"/>
      <c r="X443" s="289"/>
      <c r="Y443" s="289"/>
      <c r="Z443" s="289"/>
      <c r="AA443" s="289"/>
      <c r="AB443" s="289"/>
      <c r="AC443" s="289"/>
      <c r="AD443" s="289"/>
      <c r="AE443" s="289"/>
      <c r="AF443" s="289"/>
      <c r="AG443" s="289"/>
      <c r="AH443" s="289"/>
      <c r="AI443" s="289"/>
      <c r="AJ443" s="289"/>
      <c r="AK443" s="289"/>
      <c r="AL443" s="289"/>
      <c r="AM443" s="289"/>
      <c r="AN443" s="289"/>
      <c r="AO443" s="289"/>
      <c r="AP443" s="289"/>
      <c r="AQ443" s="289"/>
      <c r="AR443" s="289"/>
      <c r="AS443" s="289"/>
      <c r="AT443" s="289"/>
      <c r="AU443" s="289"/>
      <c r="AV443" s="289"/>
      <c r="AW443" s="289"/>
      <c r="AX443" s="289"/>
      <c r="AY443" s="289"/>
      <c r="AZ443" s="289"/>
      <c r="BA443" s="289"/>
      <c r="BB443" s="289"/>
      <c r="BC443" s="289"/>
      <c r="BD443" s="289"/>
      <c r="BE443" s="289"/>
      <c r="BF443" s="289"/>
      <c r="BG443" s="289"/>
      <c r="BH443" s="289"/>
      <c r="BI443" s="289"/>
      <c r="BJ443" s="289"/>
      <c r="BK443" s="289"/>
      <c r="BL443" s="289"/>
      <c r="BM443" s="289"/>
      <c r="BN443" s="289"/>
      <c r="BO443" s="289"/>
      <c r="BP443" s="289"/>
      <c r="BQ443" s="289"/>
      <c r="BR443" s="289"/>
      <c r="BS443" s="289"/>
      <c r="BT443" s="289"/>
      <c r="BU443" s="289"/>
      <c r="BV443" s="289"/>
      <c r="BW443" s="289"/>
      <c r="BX443" s="289"/>
      <c r="BY443" s="289"/>
      <c r="BZ443" s="289"/>
      <c r="CA443" s="289"/>
      <c r="CB443" s="289"/>
      <c r="CC443" s="289"/>
      <c r="CD443" s="289"/>
      <c r="CE443" s="289"/>
      <c r="CF443" s="289"/>
      <c r="CG443" s="289"/>
      <c r="CH443" s="289"/>
      <c r="CI443" s="289"/>
      <c r="CJ443" s="289"/>
      <c r="CK443" s="289"/>
      <c r="CL443" s="289"/>
      <c r="CM443" s="289"/>
      <c r="CN443" s="289"/>
      <c r="CO443" s="289"/>
      <c r="CP443" s="289"/>
      <c r="CQ443" s="289"/>
      <c r="CR443" s="289"/>
      <c r="CS443" s="289"/>
      <c r="CT443" s="289"/>
      <c r="CU443" s="289"/>
      <c r="CV443" s="289"/>
      <c r="CW443" s="289"/>
      <c r="CX443" s="289"/>
      <c r="CY443" s="289"/>
      <c r="CZ443" s="289"/>
      <c r="DA443" s="289"/>
      <c r="DB443" s="289"/>
      <c r="DC443" s="289"/>
      <c r="DD443" s="289"/>
      <c r="DE443" s="289"/>
      <c r="DF443" s="289"/>
      <c r="DG443" s="289"/>
      <c r="DH443" s="289"/>
      <c r="DI443" s="289"/>
      <c r="DJ443" s="289"/>
      <c r="DK443" s="289"/>
      <c r="DL443" s="289"/>
      <c r="DM443" s="289"/>
      <c r="DN443" s="289"/>
      <c r="DO443" s="289"/>
      <c r="DP443" s="289"/>
      <c r="DQ443" s="289"/>
      <c r="DR443" s="289"/>
      <c r="DS443" s="289"/>
      <c r="DT443" s="289"/>
      <c r="DU443" s="289"/>
      <c r="DV443" s="289"/>
      <c r="DW443" s="289"/>
      <c r="DX443" s="289"/>
      <c r="DY443" s="289"/>
      <c r="DZ443" s="289"/>
      <c r="EA443" s="289"/>
      <c r="EB443" s="289"/>
      <c r="EC443" s="289"/>
      <c r="ED443" s="289"/>
      <c r="EE443" s="289"/>
      <c r="EF443" s="289"/>
      <c r="EG443" s="289"/>
      <c r="EH443" s="289"/>
      <c r="EI443" s="289"/>
    </row>
    <row r="444" spans="1:139" x14ac:dyDescent="0.3">
      <c r="A444" s="289"/>
      <c r="B444" s="289"/>
      <c r="C444" s="468"/>
      <c r="D444" s="468"/>
      <c r="E444" s="468"/>
      <c r="F444" s="468"/>
      <c r="G444" s="468"/>
      <c r="H444" s="468"/>
      <c r="I444" s="468"/>
      <c r="J444" s="468"/>
      <c r="K444" s="468"/>
      <c r="L444" s="468"/>
      <c r="M444" s="468"/>
      <c r="N444" s="468"/>
      <c r="O444" s="468"/>
      <c r="P444" s="468"/>
      <c r="Q444" s="289"/>
      <c r="R444" s="289"/>
      <c r="S444" s="289"/>
      <c r="T444" s="289"/>
      <c r="U444" s="289"/>
      <c r="V444" s="289"/>
      <c r="W444" s="289"/>
      <c r="X444" s="289"/>
      <c r="Y444" s="289"/>
      <c r="Z444" s="289"/>
      <c r="AA444" s="289"/>
      <c r="AB444" s="289"/>
      <c r="AC444" s="289"/>
      <c r="AD444" s="289"/>
      <c r="AE444" s="289"/>
      <c r="AF444" s="289"/>
      <c r="AG444" s="289"/>
      <c r="AH444" s="289"/>
      <c r="AI444" s="289"/>
      <c r="AJ444" s="289"/>
      <c r="AK444" s="289"/>
      <c r="AL444" s="289"/>
      <c r="AM444" s="289"/>
      <c r="AN444" s="289"/>
      <c r="AO444" s="289"/>
      <c r="AP444" s="289"/>
      <c r="AQ444" s="289"/>
      <c r="AR444" s="289"/>
      <c r="AS444" s="289"/>
      <c r="AT444" s="289"/>
      <c r="AU444" s="289"/>
      <c r="AV444" s="289"/>
      <c r="AW444" s="289"/>
      <c r="AX444" s="289"/>
      <c r="AY444" s="289"/>
      <c r="AZ444" s="289"/>
      <c r="BA444" s="289"/>
      <c r="BB444" s="289"/>
      <c r="BC444" s="289"/>
      <c r="BD444" s="289"/>
      <c r="BE444" s="289"/>
      <c r="BF444" s="289"/>
      <c r="BG444" s="289"/>
      <c r="BH444" s="289"/>
      <c r="BI444" s="289"/>
      <c r="BJ444" s="289"/>
      <c r="BK444" s="289"/>
      <c r="BL444" s="289"/>
      <c r="BM444" s="289"/>
      <c r="BN444" s="289"/>
      <c r="BO444" s="289"/>
      <c r="BP444" s="289"/>
      <c r="BQ444" s="289"/>
      <c r="BR444" s="289"/>
      <c r="BS444" s="289"/>
      <c r="BT444" s="289"/>
      <c r="BU444" s="289"/>
      <c r="BV444" s="289"/>
      <c r="BW444" s="289"/>
      <c r="BX444" s="289"/>
      <c r="BY444" s="289"/>
      <c r="BZ444" s="289"/>
      <c r="CA444" s="289"/>
      <c r="CB444" s="289"/>
      <c r="CC444" s="289"/>
      <c r="CD444" s="289"/>
      <c r="CE444" s="289"/>
      <c r="CF444" s="289"/>
      <c r="CG444" s="289"/>
      <c r="CH444" s="289"/>
      <c r="CI444" s="289"/>
      <c r="CJ444" s="289"/>
      <c r="CK444" s="289"/>
      <c r="CL444" s="289"/>
      <c r="CM444" s="289"/>
      <c r="CN444" s="289"/>
      <c r="CO444" s="289"/>
      <c r="CP444" s="289"/>
      <c r="CQ444" s="289"/>
      <c r="CR444" s="289"/>
      <c r="CS444" s="289"/>
      <c r="CT444" s="289"/>
      <c r="CU444" s="289"/>
      <c r="CV444" s="289"/>
      <c r="CW444" s="289"/>
      <c r="CX444" s="289"/>
      <c r="CY444" s="289"/>
      <c r="CZ444" s="289"/>
      <c r="DA444" s="289"/>
      <c r="DB444" s="289"/>
      <c r="DC444" s="289"/>
      <c r="DD444" s="289"/>
      <c r="DE444" s="289"/>
      <c r="DF444" s="289"/>
      <c r="DG444" s="289"/>
      <c r="DH444" s="289"/>
      <c r="DI444" s="289"/>
      <c r="DJ444" s="289"/>
      <c r="DK444" s="289"/>
      <c r="DL444" s="289"/>
      <c r="DM444" s="289"/>
      <c r="DN444" s="289"/>
      <c r="DO444" s="289"/>
      <c r="DP444" s="289"/>
      <c r="DQ444" s="289"/>
      <c r="DR444" s="289"/>
      <c r="DS444" s="289"/>
      <c r="DT444" s="289"/>
      <c r="DU444" s="289"/>
      <c r="DV444" s="289"/>
      <c r="DW444" s="289"/>
      <c r="DX444" s="289"/>
      <c r="DY444" s="289"/>
      <c r="DZ444" s="289"/>
      <c r="EA444" s="289"/>
      <c r="EB444" s="289"/>
      <c r="EC444" s="289"/>
      <c r="ED444" s="289"/>
      <c r="EE444" s="289"/>
      <c r="EF444" s="289"/>
      <c r="EG444" s="289"/>
      <c r="EH444" s="289"/>
      <c r="EI444" s="289"/>
    </row>
    <row r="445" spans="1:139" x14ac:dyDescent="0.3">
      <c r="A445" s="289"/>
      <c r="B445" s="289"/>
      <c r="C445" s="468"/>
      <c r="D445" s="468"/>
      <c r="E445" s="468"/>
      <c r="F445" s="468"/>
      <c r="G445" s="468"/>
      <c r="H445" s="468"/>
      <c r="I445" s="468"/>
      <c r="J445" s="468"/>
      <c r="K445" s="468"/>
      <c r="L445" s="468"/>
      <c r="M445" s="468"/>
      <c r="N445" s="468"/>
      <c r="O445" s="468"/>
      <c r="P445" s="468"/>
      <c r="Q445" s="289"/>
      <c r="R445" s="289"/>
      <c r="S445" s="289"/>
      <c r="T445" s="289"/>
      <c r="U445" s="289"/>
      <c r="V445" s="289"/>
      <c r="W445" s="289"/>
      <c r="X445" s="289"/>
      <c r="Y445" s="289"/>
      <c r="Z445" s="289"/>
      <c r="AA445" s="289"/>
      <c r="AB445" s="289"/>
      <c r="AC445" s="289"/>
      <c r="AD445" s="289"/>
      <c r="AE445" s="289"/>
      <c r="AF445" s="289"/>
      <c r="AG445" s="289"/>
      <c r="AH445" s="289"/>
      <c r="AI445" s="289"/>
      <c r="AJ445" s="289"/>
      <c r="AK445" s="289"/>
      <c r="AL445" s="289"/>
      <c r="AM445" s="289"/>
      <c r="AN445" s="289"/>
      <c r="AO445" s="289"/>
      <c r="AP445" s="289"/>
      <c r="AQ445" s="289"/>
      <c r="AR445" s="289"/>
      <c r="AS445" s="289"/>
      <c r="AT445" s="289"/>
      <c r="AU445" s="289"/>
      <c r="AV445" s="289"/>
      <c r="AW445" s="289"/>
      <c r="AX445" s="289"/>
      <c r="AY445" s="289"/>
      <c r="AZ445" s="289"/>
      <c r="BA445" s="289"/>
      <c r="BB445" s="289"/>
      <c r="BC445" s="289"/>
      <c r="BD445" s="289"/>
      <c r="BE445" s="289"/>
      <c r="BF445" s="289"/>
      <c r="BG445" s="289"/>
      <c r="BH445" s="289"/>
      <c r="BI445" s="289"/>
      <c r="BJ445" s="289"/>
      <c r="BK445" s="289"/>
      <c r="BL445" s="289"/>
      <c r="BM445" s="289"/>
      <c r="BN445" s="289"/>
      <c r="BO445" s="289"/>
      <c r="BP445" s="289"/>
      <c r="BQ445" s="289"/>
      <c r="BR445" s="289"/>
      <c r="BS445" s="289"/>
      <c r="BT445" s="289"/>
      <c r="BU445" s="289"/>
      <c r="BV445" s="289"/>
      <c r="BW445" s="289"/>
      <c r="BX445" s="289"/>
      <c r="BY445" s="289"/>
      <c r="BZ445" s="289"/>
      <c r="CA445" s="289"/>
      <c r="CB445" s="289"/>
      <c r="CC445" s="289"/>
      <c r="CD445" s="289"/>
      <c r="CE445" s="289"/>
      <c r="CF445" s="289"/>
      <c r="CG445" s="289"/>
      <c r="CH445" s="289"/>
      <c r="CI445" s="289"/>
      <c r="CJ445" s="289"/>
      <c r="CK445" s="289"/>
      <c r="CL445" s="289"/>
      <c r="CM445" s="289"/>
      <c r="CN445" s="289"/>
      <c r="CO445" s="289"/>
      <c r="CP445" s="289"/>
      <c r="CQ445" s="289"/>
      <c r="CR445" s="289"/>
      <c r="CS445" s="289"/>
      <c r="CT445" s="289"/>
      <c r="CU445" s="289"/>
      <c r="CV445" s="289"/>
      <c r="CW445" s="289"/>
      <c r="CX445" s="289"/>
      <c r="CY445" s="289"/>
      <c r="CZ445" s="289"/>
      <c r="DA445" s="289"/>
      <c r="DB445" s="289"/>
      <c r="DC445" s="289"/>
      <c r="DD445" s="289"/>
      <c r="DE445" s="289"/>
      <c r="DF445" s="289"/>
      <c r="DG445" s="289"/>
      <c r="DH445" s="289"/>
      <c r="DI445" s="289"/>
      <c r="DJ445" s="289"/>
      <c r="DK445" s="289"/>
      <c r="DL445" s="289"/>
      <c r="DM445" s="289"/>
      <c r="DN445" s="289"/>
      <c r="DO445" s="289"/>
      <c r="DP445" s="289"/>
      <c r="DQ445" s="289"/>
      <c r="DR445" s="289"/>
      <c r="DS445" s="289"/>
      <c r="DT445" s="289"/>
      <c r="DU445" s="289"/>
      <c r="DV445" s="289"/>
      <c r="DW445" s="289"/>
      <c r="DX445" s="289"/>
      <c r="DY445" s="289"/>
      <c r="DZ445" s="289"/>
      <c r="EA445" s="289"/>
      <c r="EB445" s="289"/>
      <c r="EC445" s="289"/>
      <c r="ED445" s="289"/>
      <c r="EE445" s="289"/>
      <c r="EF445" s="289"/>
      <c r="EG445" s="289"/>
      <c r="EH445" s="289"/>
      <c r="EI445" s="289"/>
    </row>
    <row r="446" spans="1:139" x14ac:dyDescent="0.3">
      <c r="A446" s="289"/>
      <c r="B446" s="289"/>
      <c r="C446" s="468"/>
      <c r="D446" s="468"/>
      <c r="E446" s="468"/>
      <c r="F446" s="468"/>
      <c r="G446" s="468"/>
      <c r="H446" s="468"/>
      <c r="I446" s="468"/>
      <c r="J446" s="468"/>
      <c r="K446" s="468"/>
      <c r="L446" s="468"/>
      <c r="M446" s="468"/>
      <c r="N446" s="468"/>
      <c r="O446" s="468"/>
      <c r="P446" s="468"/>
      <c r="Q446" s="289"/>
      <c r="R446" s="289"/>
      <c r="S446" s="289"/>
      <c r="T446" s="289"/>
      <c r="U446" s="289"/>
      <c r="V446" s="289"/>
      <c r="W446" s="289"/>
      <c r="X446" s="289"/>
      <c r="Y446" s="289"/>
      <c r="Z446" s="289"/>
      <c r="AA446" s="289"/>
      <c r="AB446" s="289"/>
      <c r="AC446" s="289"/>
      <c r="AD446" s="289"/>
      <c r="AE446" s="289"/>
      <c r="AF446" s="289"/>
      <c r="AG446" s="289"/>
      <c r="AH446" s="289"/>
      <c r="AI446" s="289"/>
      <c r="AJ446" s="289"/>
      <c r="AK446" s="289"/>
      <c r="AL446" s="289"/>
      <c r="AM446" s="289"/>
      <c r="AN446" s="289"/>
      <c r="AO446" s="289"/>
      <c r="AP446" s="289"/>
      <c r="AQ446" s="289"/>
      <c r="AR446" s="289"/>
      <c r="AS446" s="289"/>
      <c r="AT446" s="289"/>
      <c r="AU446" s="289"/>
      <c r="AV446" s="289"/>
      <c r="AW446" s="289"/>
      <c r="AX446" s="289"/>
      <c r="AY446" s="289"/>
      <c r="AZ446" s="289"/>
      <c r="BA446" s="289"/>
      <c r="BB446" s="289"/>
      <c r="BC446" s="289"/>
      <c r="BD446" s="289"/>
      <c r="BE446" s="289"/>
      <c r="BF446" s="289"/>
      <c r="BG446" s="289"/>
      <c r="BH446" s="289"/>
      <c r="BI446" s="289"/>
      <c r="BJ446" s="289"/>
      <c r="BK446" s="289"/>
      <c r="BL446" s="289"/>
      <c r="BM446" s="289"/>
      <c r="BN446" s="289"/>
      <c r="BO446" s="289"/>
      <c r="BP446" s="289"/>
      <c r="BQ446" s="289"/>
      <c r="BR446" s="289"/>
      <c r="BS446" s="289"/>
      <c r="BT446" s="289"/>
      <c r="BU446" s="289"/>
      <c r="BV446" s="289"/>
      <c r="BW446" s="289"/>
      <c r="BX446" s="289"/>
      <c r="BY446" s="289"/>
      <c r="BZ446" s="289"/>
      <c r="CA446" s="289"/>
      <c r="CB446" s="289"/>
      <c r="CC446" s="289"/>
      <c r="CD446" s="289"/>
      <c r="CE446" s="289"/>
      <c r="CF446" s="289"/>
      <c r="CG446" s="289"/>
      <c r="CH446" s="289"/>
      <c r="CI446" s="289"/>
      <c r="CJ446" s="289"/>
      <c r="CK446" s="289"/>
      <c r="CL446" s="289"/>
      <c r="CM446" s="289"/>
      <c r="CN446" s="289"/>
      <c r="CO446" s="289"/>
      <c r="CP446" s="289"/>
      <c r="CQ446" s="289"/>
      <c r="CR446" s="289"/>
      <c r="CS446" s="289"/>
      <c r="CT446" s="289"/>
      <c r="CU446" s="289"/>
      <c r="CV446" s="289"/>
      <c r="CW446" s="289"/>
      <c r="CX446" s="289"/>
      <c r="CY446" s="289"/>
      <c r="CZ446" s="289"/>
      <c r="DA446" s="289"/>
      <c r="DB446" s="289"/>
      <c r="DC446" s="289"/>
      <c r="DD446" s="289"/>
      <c r="DE446" s="289"/>
      <c r="DF446" s="289"/>
      <c r="DG446" s="289"/>
      <c r="DH446" s="289"/>
      <c r="DI446" s="289"/>
      <c r="DJ446" s="289"/>
      <c r="DK446" s="289"/>
      <c r="DL446" s="289"/>
      <c r="DM446" s="289"/>
      <c r="DN446" s="289"/>
      <c r="DO446" s="289"/>
      <c r="DP446" s="289"/>
      <c r="DQ446" s="289"/>
      <c r="DR446" s="289"/>
      <c r="DS446" s="289"/>
      <c r="DT446" s="289"/>
      <c r="DU446" s="289"/>
      <c r="DV446" s="289"/>
      <c r="DW446" s="289"/>
      <c r="DX446" s="289"/>
      <c r="DY446" s="289"/>
      <c r="DZ446" s="289"/>
      <c r="EA446" s="289"/>
      <c r="EB446" s="289"/>
      <c r="EC446" s="289"/>
      <c r="ED446" s="289"/>
      <c r="EE446" s="289"/>
      <c r="EF446" s="289"/>
      <c r="EG446" s="289"/>
      <c r="EH446" s="289"/>
      <c r="EI446" s="289"/>
    </row>
    <row r="447" spans="1:139" x14ac:dyDescent="0.3">
      <c r="A447" s="289"/>
      <c r="B447" s="289"/>
      <c r="C447" s="468"/>
      <c r="D447" s="468"/>
      <c r="E447" s="468"/>
      <c r="F447" s="468"/>
      <c r="G447" s="468"/>
      <c r="H447" s="468"/>
      <c r="I447" s="468"/>
      <c r="J447" s="468"/>
      <c r="K447" s="468"/>
      <c r="L447" s="468"/>
      <c r="M447" s="468"/>
      <c r="N447" s="468"/>
      <c r="O447" s="468"/>
      <c r="P447" s="468"/>
      <c r="Q447" s="289"/>
      <c r="R447" s="289"/>
      <c r="S447" s="289"/>
      <c r="T447" s="289"/>
      <c r="U447" s="289"/>
      <c r="V447" s="289"/>
      <c r="W447" s="289"/>
      <c r="X447" s="289"/>
      <c r="Y447" s="289"/>
      <c r="Z447" s="289"/>
      <c r="AA447" s="289"/>
      <c r="AB447" s="289"/>
      <c r="AC447" s="289"/>
      <c r="AD447" s="289"/>
      <c r="AE447" s="289"/>
      <c r="AF447" s="289"/>
      <c r="AG447" s="289"/>
      <c r="AH447" s="289"/>
      <c r="AI447" s="289"/>
      <c r="AJ447" s="289"/>
      <c r="AK447" s="289"/>
      <c r="AL447" s="289"/>
      <c r="AM447" s="289"/>
      <c r="AN447" s="289"/>
      <c r="AO447" s="289"/>
      <c r="AP447" s="289"/>
      <c r="AQ447" s="289"/>
      <c r="AR447" s="289"/>
      <c r="AS447" s="289"/>
      <c r="AT447" s="289"/>
      <c r="AU447" s="289"/>
      <c r="AV447" s="289"/>
      <c r="AW447" s="289"/>
      <c r="AX447" s="289"/>
      <c r="AY447" s="289"/>
      <c r="AZ447" s="289"/>
      <c r="BA447" s="289"/>
      <c r="BB447" s="289"/>
      <c r="BC447" s="289"/>
      <c r="BD447" s="289"/>
      <c r="BE447" s="289"/>
      <c r="BF447" s="289"/>
      <c r="BG447" s="289"/>
      <c r="BH447" s="289"/>
      <c r="BI447" s="289"/>
      <c r="BJ447" s="289"/>
      <c r="BK447" s="289"/>
      <c r="BL447" s="289"/>
      <c r="BM447" s="289"/>
      <c r="BN447" s="289"/>
      <c r="BO447" s="289"/>
      <c r="BP447" s="289"/>
      <c r="BQ447" s="289"/>
      <c r="BR447" s="289"/>
      <c r="BS447" s="289"/>
      <c r="BT447" s="289"/>
      <c r="BU447" s="289"/>
      <c r="BV447" s="289"/>
      <c r="BW447" s="289"/>
      <c r="BX447" s="289"/>
      <c r="BY447" s="289"/>
      <c r="BZ447" s="289"/>
      <c r="CA447" s="289"/>
      <c r="CB447" s="289"/>
      <c r="CC447" s="289"/>
      <c r="CD447" s="289"/>
      <c r="CE447" s="289"/>
      <c r="CF447" s="289"/>
      <c r="CG447" s="289"/>
      <c r="CH447" s="289"/>
      <c r="CI447" s="289"/>
      <c r="CJ447" s="289"/>
      <c r="CK447" s="289"/>
      <c r="CL447" s="289"/>
      <c r="CM447" s="289"/>
      <c r="CN447" s="289"/>
      <c r="CO447" s="289"/>
      <c r="CP447" s="289"/>
      <c r="CQ447" s="289"/>
      <c r="CR447" s="289"/>
      <c r="CS447" s="289"/>
      <c r="CT447" s="289"/>
      <c r="CU447" s="289"/>
      <c r="CV447" s="289"/>
      <c r="CW447" s="289"/>
      <c r="CX447" s="289"/>
      <c r="CY447" s="289"/>
      <c r="CZ447" s="289"/>
      <c r="DA447" s="289"/>
      <c r="DB447" s="289"/>
      <c r="DC447" s="289"/>
      <c r="DD447" s="289"/>
      <c r="DE447" s="289"/>
      <c r="DF447" s="289"/>
      <c r="DG447" s="289"/>
      <c r="DH447" s="289"/>
      <c r="DI447" s="289"/>
      <c r="DJ447" s="289"/>
      <c r="DK447" s="289"/>
      <c r="DL447" s="289"/>
      <c r="DM447" s="289"/>
      <c r="DN447" s="289"/>
      <c r="DO447" s="289"/>
      <c r="DP447" s="289"/>
      <c r="DQ447" s="289"/>
      <c r="DR447" s="289"/>
      <c r="DS447" s="289"/>
      <c r="DT447" s="289"/>
      <c r="DU447" s="289"/>
      <c r="DV447" s="289"/>
      <c r="DW447" s="289"/>
      <c r="DX447" s="289"/>
      <c r="DY447" s="289"/>
      <c r="DZ447" s="289"/>
      <c r="EA447" s="289"/>
      <c r="EB447" s="289"/>
      <c r="EC447" s="289"/>
      <c r="ED447" s="289"/>
      <c r="EE447" s="289"/>
      <c r="EF447" s="289"/>
      <c r="EG447" s="289"/>
      <c r="EH447" s="289"/>
      <c r="EI447" s="289"/>
    </row>
    <row r="448" spans="1:139" x14ac:dyDescent="0.3">
      <c r="A448" s="289"/>
      <c r="B448" s="289"/>
      <c r="C448" s="468"/>
      <c r="D448" s="468"/>
      <c r="E448" s="468"/>
      <c r="F448" s="468"/>
      <c r="G448" s="468"/>
      <c r="H448" s="468"/>
      <c r="I448" s="468"/>
      <c r="J448" s="468"/>
      <c r="K448" s="468"/>
      <c r="L448" s="468"/>
      <c r="M448" s="468"/>
      <c r="N448" s="468"/>
      <c r="O448" s="468"/>
      <c r="P448" s="468"/>
      <c r="Q448" s="289"/>
      <c r="R448" s="289"/>
      <c r="S448" s="289"/>
      <c r="T448" s="289"/>
      <c r="U448" s="289"/>
      <c r="V448" s="289"/>
      <c r="W448" s="289"/>
      <c r="X448" s="289"/>
      <c r="Y448" s="289"/>
      <c r="Z448" s="289"/>
      <c r="AA448" s="289"/>
      <c r="AB448" s="289"/>
      <c r="AC448" s="289"/>
      <c r="AD448" s="289"/>
      <c r="AE448" s="289"/>
      <c r="AF448" s="289"/>
      <c r="AG448" s="289"/>
      <c r="AH448" s="289"/>
      <c r="AI448" s="289"/>
      <c r="AJ448" s="289"/>
      <c r="AK448" s="289"/>
      <c r="AL448" s="289"/>
      <c r="AM448" s="289"/>
      <c r="AN448" s="289"/>
      <c r="AO448" s="289"/>
      <c r="AP448" s="289"/>
      <c r="AQ448" s="289"/>
      <c r="AR448" s="289"/>
      <c r="AS448" s="289"/>
      <c r="AT448" s="289"/>
      <c r="AU448" s="289"/>
      <c r="AV448" s="289"/>
      <c r="AW448" s="289"/>
      <c r="AX448" s="289"/>
      <c r="AY448" s="289"/>
      <c r="AZ448" s="289"/>
      <c r="BA448" s="289"/>
      <c r="BB448" s="289"/>
      <c r="BC448" s="289"/>
      <c r="BD448" s="289"/>
      <c r="BE448" s="289"/>
      <c r="BF448" s="289"/>
      <c r="BG448" s="289"/>
      <c r="BH448" s="289"/>
      <c r="BI448" s="289"/>
      <c r="BJ448" s="289"/>
      <c r="BK448" s="289"/>
      <c r="BL448" s="289"/>
      <c r="BM448" s="289"/>
      <c r="BN448" s="289"/>
      <c r="BO448" s="289"/>
      <c r="BP448" s="289"/>
      <c r="BQ448" s="289"/>
      <c r="BR448" s="289"/>
      <c r="BS448" s="289"/>
      <c r="BT448" s="289"/>
      <c r="BU448" s="289"/>
      <c r="BV448" s="289"/>
      <c r="BW448" s="289"/>
      <c r="BX448" s="289"/>
      <c r="BY448" s="289"/>
      <c r="BZ448" s="289"/>
      <c r="CA448" s="289"/>
      <c r="CB448" s="289"/>
      <c r="CC448" s="289"/>
      <c r="CD448" s="289"/>
      <c r="CE448" s="289"/>
      <c r="CF448" s="289"/>
      <c r="CG448" s="289"/>
      <c r="CH448" s="289"/>
      <c r="CI448" s="289"/>
      <c r="CJ448" s="289"/>
      <c r="CK448" s="289"/>
      <c r="CL448" s="289"/>
      <c r="CM448" s="289"/>
      <c r="CN448" s="289"/>
      <c r="CO448" s="289"/>
      <c r="CP448" s="289"/>
      <c r="CQ448" s="289"/>
      <c r="CR448" s="289"/>
      <c r="CS448" s="289"/>
      <c r="CT448" s="289"/>
      <c r="CU448" s="289"/>
      <c r="CV448" s="289"/>
      <c r="CW448" s="289"/>
      <c r="CX448" s="289"/>
      <c r="CY448" s="289"/>
      <c r="CZ448" s="289"/>
      <c r="DA448" s="289"/>
      <c r="DB448" s="289"/>
      <c r="DC448" s="289"/>
      <c r="DD448" s="289"/>
      <c r="DE448" s="289"/>
      <c r="DF448" s="289"/>
      <c r="DG448" s="289"/>
      <c r="DH448" s="289"/>
      <c r="DI448" s="289"/>
      <c r="DJ448" s="289"/>
      <c r="DK448" s="289"/>
      <c r="DL448" s="289"/>
      <c r="DM448" s="289"/>
      <c r="DN448" s="289"/>
      <c r="DO448" s="289"/>
      <c r="DP448" s="289"/>
      <c r="DQ448" s="289"/>
      <c r="DR448" s="289"/>
      <c r="DS448" s="289"/>
      <c r="DT448" s="289"/>
      <c r="DU448" s="289"/>
      <c r="DV448" s="289"/>
      <c r="DW448" s="289"/>
      <c r="DX448" s="289"/>
      <c r="DY448" s="289"/>
      <c r="DZ448" s="289"/>
      <c r="EA448" s="289"/>
      <c r="EB448" s="289"/>
      <c r="EC448" s="289"/>
      <c r="ED448" s="289"/>
      <c r="EE448" s="289"/>
      <c r="EF448" s="289"/>
      <c r="EG448" s="289"/>
      <c r="EH448" s="289"/>
      <c r="EI448" s="289"/>
    </row>
    <row r="449" spans="1:139" x14ac:dyDescent="0.3">
      <c r="A449" s="289"/>
      <c r="B449" s="289"/>
      <c r="C449" s="468"/>
      <c r="D449" s="468"/>
      <c r="E449" s="468"/>
      <c r="F449" s="468"/>
      <c r="G449" s="468"/>
      <c r="H449" s="468"/>
      <c r="I449" s="468"/>
      <c r="J449" s="468"/>
      <c r="K449" s="468"/>
      <c r="L449" s="468"/>
      <c r="M449" s="468"/>
      <c r="N449" s="468"/>
      <c r="O449" s="468"/>
      <c r="P449" s="468"/>
      <c r="Q449" s="289"/>
      <c r="R449" s="289"/>
      <c r="S449" s="289"/>
      <c r="T449" s="289"/>
      <c r="U449" s="289"/>
      <c r="V449" s="289"/>
      <c r="W449" s="289"/>
      <c r="X449" s="289"/>
      <c r="Y449" s="289"/>
      <c r="Z449" s="289"/>
      <c r="AA449" s="289"/>
      <c r="AB449" s="289"/>
      <c r="AC449" s="289"/>
      <c r="AD449" s="289"/>
      <c r="AE449" s="289"/>
      <c r="AF449" s="289"/>
      <c r="AG449" s="289"/>
      <c r="AH449" s="289"/>
      <c r="AI449" s="289"/>
      <c r="AJ449" s="289"/>
      <c r="AK449" s="289"/>
      <c r="AL449" s="289"/>
      <c r="AM449" s="289"/>
      <c r="AN449" s="289"/>
      <c r="AO449" s="289"/>
      <c r="AP449" s="289"/>
      <c r="AQ449" s="289"/>
      <c r="AR449" s="289"/>
      <c r="AS449" s="289"/>
      <c r="AT449" s="289"/>
      <c r="AU449" s="289"/>
      <c r="AV449" s="289"/>
      <c r="AW449" s="289"/>
      <c r="AX449" s="289"/>
      <c r="AY449" s="289"/>
      <c r="AZ449" s="289"/>
      <c r="BA449" s="289"/>
      <c r="BB449" s="289"/>
      <c r="BC449" s="289"/>
      <c r="BD449" s="289"/>
      <c r="BE449" s="289"/>
      <c r="BF449" s="289"/>
      <c r="BG449" s="289"/>
      <c r="BH449" s="289"/>
      <c r="BI449" s="289"/>
      <c r="BJ449" s="289"/>
      <c r="BK449" s="289"/>
      <c r="BL449" s="289"/>
      <c r="BM449" s="289"/>
      <c r="BN449" s="289"/>
      <c r="BO449" s="289"/>
      <c r="BP449" s="289"/>
      <c r="BQ449" s="289"/>
      <c r="BR449" s="289"/>
      <c r="BS449" s="289"/>
      <c r="BT449" s="289"/>
      <c r="BU449" s="289"/>
      <c r="BV449" s="289"/>
      <c r="BW449" s="289"/>
      <c r="BX449" s="289"/>
      <c r="BY449" s="289"/>
      <c r="BZ449" s="289"/>
      <c r="CA449" s="289"/>
      <c r="CB449" s="289"/>
      <c r="CC449" s="289"/>
      <c r="CD449" s="289"/>
      <c r="CE449" s="289"/>
      <c r="CF449" s="289"/>
      <c r="CG449" s="289"/>
      <c r="CH449" s="289"/>
      <c r="CI449" s="289"/>
      <c r="CJ449" s="289"/>
      <c r="CK449" s="289"/>
      <c r="CL449" s="289"/>
      <c r="CM449" s="289"/>
      <c r="CN449" s="289"/>
      <c r="CO449" s="289"/>
      <c r="CP449" s="289"/>
      <c r="CQ449" s="289"/>
      <c r="CR449" s="289"/>
      <c r="CS449" s="289"/>
      <c r="CT449" s="289"/>
      <c r="CU449" s="289"/>
      <c r="CV449" s="289"/>
      <c r="CW449" s="289"/>
      <c r="CX449" s="289"/>
      <c r="CY449" s="289"/>
      <c r="CZ449" s="289"/>
      <c r="DA449" s="289"/>
      <c r="DB449" s="289"/>
      <c r="DC449" s="289"/>
      <c r="DD449" s="289"/>
      <c r="DE449" s="289"/>
      <c r="DF449" s="289"/>
      <c r="DG449" s="289"/>
      <c r="DH449" s="289"/>
      <c r="DI449" s="289"/>
      <c r="DJ449" s="289"/>
      <c r="DK449" s="289"/>
      <c r="DL449" s="289"/>
      <c r="DM449" s="289"/>
      <c r="DN449" s="289"/>
      <c r="DO449" s="289"/>
      <c r="DP449" s="289"/>
      <c r="DQ449" s="289"/>
      <c r="DR449" s="289"/>
      <c r="DS449" s="289"/>
      <c r="DT449" s="289"/>
      <c r="DU449" s="289"/>
      <c r="DV449" s="289"/>
      <c r="DW449" s="289"/>
      <c r="DX449" s="289"/>
      <c r="DY449" s="289"/>
      <c r="DZ449" s="289"/>
      <c r="EA449" s="289"/>
      <c r="EB449" s="289"/>
      <c r="EC449" s="289"/>
      <c r="ED449" s="289"/>
      <c r="EE449" s="289"/>
      <c r="EF449" s="289"/>
      <c r="EG449" s="289"/>
      <c r="EH449" s="289"/>
      <c r="EI449" s="289"/>
    </row>
    <row r="450" spans="1:139" x14ac:dyDescent="0.3">
      <c r="A450" s="289"/>
      <c r="B450" s="289"/>
      <c r="C450" s="468"/>
      <c r="D450" s="468"/>
      <c r="E450" s="468"/>
      <c r="F450" s="468"/>
      <c r="G450" s="468"/>
      <c r="H450" s="468"/>
      <c r="I450" s="468"/>
      <c r="J450" s="468"/>
      <c r="K450" s="468"/>
      <c r="L450" s="468"/>
      <c r="M450" s="468"/>
      <c r="N450" s="468"/>
      <c r="O450" s="468"/>
      <c r="P450" s="468"/>
      <c r="Q450" s="289"/>
      <c r="R450" s="289"/>
      <c r="S450" s="289"/>
      <c r="T450" s="289"/>
      <c r="U450" s="289"/>
      <c r="V450" s="289"/>
      <c r="W450" s="289"/>
      <c r="X450" s="289"/>
      <c r="Y450" s="289"/>
      <c r="Z450" s="289"/>
      <c r="AA450" s="289"/>
      <c r="AB450" s="289"/>
      <c r="AC450" s="289"/>
      <c r="AD450" s="289"/>
      <c r="AE450" s="289"/>
      <c r="AF450" s="289"/>
      <c r="AG450" s="289"/>
      <c r="AH450" s="289"/>
      <c r="AI450" s="289"/>
      <c r="AJ450" s="289"/>
      <c r="AK450" s="289"/>
      <c r="AL450" s="289"/>
      <c r="AM450" s="289"/>
      <c r="AN450" s="289"/>
      <c r="AO450" s="289"/>
      <c r="AP450" s="289"/>
      <c r="AQ450" s="289"/>
      <c r="AR450" s="289"/>
      <c r="AS450" s="289"/>
      <c r="AT450" s="289"/>
      <c r="AU450" s="289"/>
      <c r="AV450" s="289"/>
      <c r="AW450" s="289"/>
      <c r="AX450" s="289"/>
      <c r="AY450" s="289"/>
      <c r="AZ450" s="289"/>
      <c r="BA450" s="289"/>
      <c r="BB450" s="289"/>
      <c r="BC450" s="289"/>
      <c r="BD450" s="289"/>
      <c r="BE450" s="289"/>
      <c r="BF450" s="289"/>
      <c r="BG450" s="289"/>
      <c r="BH450" s="289"/>
      <c r="BI450" s="289"/>
      <c r="BJ450" s="289"/>
      <c r="BK450" s="289"/>
      <c r="BL450" s="289"/>
      <c r="BM450" s="289"/>
      <c r="BN450" s="289"/>
      <c r="BO450" s="289"/>
      <c r="BP450" s="289"/>
      <c r="BQ450" s="289"/>
      <c r="BR450" s="289"/>
      <c r="BS450" s="289"/>
      <c r="BT450" s="289"/>
      <c r="BU450" s="289"/>
      <c r="BV450" s="289"/>
      <c r="BW450" s="289"/>
      <c r="BX450" s="289"/>
      <c r="BY450" s="289"/>
      <c r="BZ450" s="289"/>
      <c r="CA450" s="289"/>
      <c r="CB450" s="289"/>
      <c r="CC450" s="289"/>
      <c r="CD450" s="289"/>
      <c r="CE450" s="289"/>
      <c r="CF450" s="289"/>
      <c r="CG450" s="289"/>
      <c r="CH450" s="289"/>
      <c r="CI450" s="289"/>
      <c r="CJ450" s="289"/>
      <c r="CK450" s="289"/>
      <c r="CL450" s="289"/>
      <c r="CM450" s="289"/>
      <c r="CN450" s="289"/>
      <c r="CO450" s="289"/>
      <c r="CP450" s="289"/>
      <c r="CQ450" s="289"/>
      <c r="CR450" s="289"/>
      <c r="CS450" s="289"/>
      <c r="CT450" s="289"/>
      <c r="CU450" s="289"/>
      <c r="CV450" s="289"/>
      <c r="CW450" s="289"/>
      <c r="CX450" s="289"/>
      <c r="CY450" s="289"/>
      <c r="CZ450" s="289"/>
      <c r="DA450" s="289"/>
      <c r="DB450" s="289"/>
      <c r="DC450" s="289"/>
      <c r="DD450" s="289"/>
      <c r="DE450" s="289"/>
      <c r="DF450" s="289"/>
      <c r="DG450" s="289"/>
      <c r="DH450" s="289"/>
      <c r="DI450" s="289"/>
      <c r="DJ450" s="289"/>
      <c r="DK450" s="289"/>
      <c r="DL450" s="289"/>
      <c r="DM450" s="289"/>
      <c r="DN450" s="289"/>
      <c r="DO450" s="289"/>
      <c r="DP450" s="289"/>
      <c r="DQ450" s="289"/>
      <c r="DR450" s="289"/>
      <c r="DS450" s="289"/>
      <c r="DT450" s="289"/>
      <c r="DU450" s="289"/>
      <c r="DV450" s="289"/>
      <c r="DW450" s="289"/>
      <c r="DX450" s="289"/>
      <c r="DY450" s="289"/>
      <c r="DZ450" s="289"/>
      <c r="EA450" s="289"/>
      <c r="EB450" s="289"/>
      <c r="EC450" s="289"/>
      <c r="ED450" s="289"/>
      <c r="EE450" s="289"/>
      <c r="EF450" s="289"/>
      <c r="EG450" s="289"/>
      <c r="EH450" s="289"/>
      <c r="EI450" s="289"/>
    </row>
    <row r="451" spans="1:139" x14ac:dyDescent="0.3">
      <c r="A451" s="289"/>
      <c r="B451" s="289"/>
      <c r="C451" s="468"/>
      <c r="D451" s="468"/>
      <c r="E451" s="468"/>
      <c r="F451" s="468"/>
      <c r="G451" s="468"/>
      <c r="H451" s="468"/>
      <c r="I451" s="468"/>
      <c r="J451" s="468"/>
      <c r="K451" s="468"/>
      <c r="L451" s="468"/>
      <c r="M451" s="468"/>
      <c r="N451" s="468"/>
      <c r="O451" s="468"/>
      <c r="P451" s="468"/>
      <c r="Q451" s="289"/>
      <c r="R451" s="289"/>
      <c r="S451" s="289"/>
      <c r="T451" s="289"/>
      <c r="U451" s="289"/>
      <c r="V451" s="289"/>
      <c r="W451" s="289"/>
      <c r="X451" s="289"/>
      <c r="Y451" s="289"/>
      <c r="Z451" s="289"/>
      <c r="AA451" s="289"/>
      <c r="AB451" s="289"/>
      <c r="AC451" s="289"/>
      <c r="AD451" s="289"/>
      <c r="AE451" s="289"/>
      <c r="AF451" s="289"/>
      <c r="AG451" s="289"/>
      <c r="AH451" s="289"/>
      <c r="AI451" s="289"/>
      <c r="AJ451" s="289"/>
      <c r="AK451" s="289"/>
      <c r="AL451" s="289"/>
      <c r="AM451" s="289"/>
      <c r="AN451" s="289"/>
      <c r="AO451" s="289"/>
      <c r="AP451" s="289"/>
      <c r="AQ451" s="289"/>
      <c r="AR451" s="289"/>
      <c r="AS451" s="289"/>
      <c r="AT451" s="289"/>
      <c r="AU451" s="289"/>
      <c r="AV451" s="289"/>
      <c r="AW451" s="289"/>
      <c r="AX451" s="289"/>
      <c r="AY451" s="289"/>
      <c r="AZ451" s="289"/>
      <c r="BA451" s="289"/>
      <c r="BB451" s="289"/>
      <c r="BC451" s="289"/>
      <c r="BD451" s="289"/>
      <c r="BE451" s="289"/>
      <c r="BF451" s="289"/>
      <c r="BG451" s="289"/>
      <c r="BH451" s="289"/>
      <c r="BI451" s="289"/>
      <c r="BJ451" s="289"/>
      <c r="BK451" s="289"/>
      <c r="BL451" s="289"/>
      <c r="BM451" s="289"/>
      <c r="BN451" s="289"/>
      <c r="BO451" s="289"/>
      <c r="BP451" s="289"/>
      <c r="BQ451" s="289"/>
      <c r="BR451" s="289"/>
      <c r="BS451" s="289"/>
      <c r="BT451" s="289"/>
      <c r="BU451" s="289"/>
      <c r="BV451" s="289"/>
      <c r="BW451" s="289"/>
      <c r="BX451" s="289"/>
      <c r="BY451" s="289"/>
      <c r="BZ451" s="289"/>
      <c r="CA451" s="289"/>
      <c r="CB451" s="289"/>
      <c r="CC451" s="289"/>
      <c r="CD451" s="289"/>
      <c r="CE451" s="289"/>
      <c r="CF451" s="289"/>
      <c r="CG451" s="289"/>
      <c r="CH451" s="289"/>
      <c r="CI451" s="289"/>
      <c r="CJ451" s="289"/>
      <c r="CK451" s="289"/>
      <c r="CL451" s="289"/>
      <c r="CM451" s="289"/>
      <c r="CN451" s="289"/>
      <c r="CO451" s="289"/>
      <c r="CP451" s="289"/>
      <c r="CQ451" s="289"/>
      <c r="CR451" s="289"/>
      <c r="CS451" s="289"/>
      <c r="CT451" s="289"/>
      <c r="CU451" s="289"/>
      <c r="CV451" s="289"/>
      <c r="CW451" s="289"/>
      <c r="CX451" s="289"/>
      <c r="CY451" s="289"/>
      <c r="CZ451" s="289"/>
      <c r="DA451" s="289"/>
      <c r="DB451" s="289"/>
      <c r="DC451" s="289"/>
      <c r="DD451" s="289"/>
      <c r="DE451" s="289"/>
      <c r="DF451" s="289"/>
      <c r="DG451" s="289"/>
      <c r="DH451" s="289"/>
      <c r="DI451" s="289"/>
      <c r="DJ451" s="289"/>
      <c r="DK451" s="289"/>
      <c r="DL451" s="289"/>
      <c r="DM451" s="289"/>
      <c r="DN451" s="289"/>
      <c r="DO451" s="289"/>
      <c r="DP451" s="289"/>
      <c r="DQ451" s="289"/>
      <c r="DR451" s="289"/>
      <c r="DS451" s="289"/>
      <c r="DT451" s="289"/>
      <c r="DU451" s="289"/>
      <c r="DV451" s="289"/>
      <c r="DW451" s="289"/>
      <c r="DX451" s="289"/>
      <c r="DY451" s="289"/>
      <c r="DZ451" s="289"/>
      <c r="EA451" s="289"/>
      <c r="EB451" s="289"/>
      <c r="EC451" s="289"/>
      <c r="ED451" s="289"/>
      <c r="EE451" s="289"/>
      <c r="EF451" s="289"/>
      <c r="EG451" s="289"/>
      <c r="EH451" s="289"/>
      <c r="EI451" s="289"/>
    </row>
    <row r="452" spans="1:139" x14ac:dyDescent="0.3">
      <c r="A452" s="289"/>
      <c r="B452" s="289"/>
      <c r="C452" s="468"/>
      <c r="D452" s="468"/>
      <c r="E452" s="468"/>
      <c r="F452" s="468"/>
      <c r="G452" s="468"/>
      <c r="H452" s="468"/>
      <c r="I452" s="468"/>
      <c r="J452" s="468"/>
      <c r="K452" s="468"/>
      <c r="L452" s="468"/>
      <c r="M452" s="468"/>
      <c r="N452" s="468"/>
      <c r="O452" s="468"/>
      <c r="P452" s="468"/>
      <c r="Q452" s="289"/>
      <c r="R452" s="289"/>
      <c r="S452" s="289"/>
      <c r="T452" s="289"/>
      <c r="U452" s="289"/>
      <c r="V452" s="289"/>
      <c r="W452" s="289"/>
      <c r="X452" s="289"/>
      <c r="Y452" s="289"/>
      <c r="Z452" s="289"/>
      <c r="AA452" s="289"/>
      <c r="AB452" s="289"/>
      <c r="AC452" s="289"/>
      <c r="AD452" s="289"/>
      <c r="AE452" s="289"/>
      <c r="AF452" s="289"/>
      <c r="AG452" s="289"/>
      <c r="AH452" s="289"/>
      <c r="AI452" s="289"/>
      <c r="AJ452" s="289"/>
      <c r="AK452" s="289"/>
      <c r="AL452" s="289"/>
      <c r="AM452" s="289"/>
      <c r="AN452" s="289"/>
      <c r="AO452" s="289"/>
      <c r="AP452" s="289"/>
      <c r="AQ452" s="289"/>
      <c r="AR452" s="289"/>
      <c r="AS452" s="289"/>
      <c r="AT452" s="289"/>
      <c r="AU452" s="289"/>
      <c r="AV452" s="289"/>
      <c r="AW452" s="289"/>
      <c r="AX452" s="289"/>
      <c r="AY452" s="289"/>
      <c r="AZ452" s="289"/>
      <c r="BA452" s="289"/>
      <c r="BB452" s="289"/>
      <c r="BC452" s="289"/>
      <c r="BD452" s="289"/>
      <c r="BE452" s="289"/>
      <c r="BF452" s="289"/>
      <c r="BG452" s="289"/>
      <c r="BH452" s="289"/>
      <c r="BI452" s="289"/>
      <c r="BJ452" s="289"/>
      <c r="BK452" s="289"/>
      <c r="BL452" s="289"/>
      <c r="BM452" s="289"/>
      <c r="BN452" s="289"/>
      <c r="BO452" s="289"/>
      <c r="BP452" s="289"/>
      <c r="BQ452" s="289"/>
      <c r="BR452" s="289"/>
      <c r="BS452" s="289"/>
      <c r="BT452" s="289"/>
      <c r="BU452" s="289"/>
      <c r="BV452" s="289"/>
      <c r="BW452" s="289"/>
      <c r="BX452" s="289"/>
      <c r="BY452" s="289"/>
      <c r="BZ452" s="289"/>
      <c r="CA452" s="289"/>
      <c r="CB452" s="289"/>
      <c r="CC452" s="289"/>
      <c r="CD452" s="289"/>
      <c r="CE452" s="289"/>
      <c r="CF452" s="289"/>
      <c r="CG452" s="289"/>
      <c r="CH452" s="289"/>
      <c r="CI452" s="289"/>
      <c r="CJ452" s="289"/>
      <c r="CK452" s="289"/>
      <c r="CL452" s="289"/>
      <c r="CM452" s="289"/>
      <c r="CN452" s="289"/>
      <c r="CO452" s="289"/>
      <c r="CP452" s="289"/>
      <c r="CQ452" s="289"/>
      <c r="CR452" s="289"/>
      <c r="CS452" s="289"/>
      <c r="CT452" s="289"/>
      <c r="CU452" s="289"/>
      <c r="CV452" s="289"/>
      <c r="CW452" s="289"/>
      <c r="CX452" s="289"/>
      <c r="CY452" s="289"/>
      <c r="CZ452" s="289"/>
      <c r="DA452" s="289"/>
      <c r="DB452" s="289"/>
      <c r="DC452" s="289"/>
      <c r="DD452" s="289"/>
      <c r="DE452" s="289"/>
      <c r="DF452" s="289"/>
      <c r="DG452" s="289"/>
      <c r="DH452" s="289"/>
      <c r="DI452" s="289"/>
      <c r="DJ452" s="289"/>
      <c r="DK452" s="289"/>
      <c r="DL452" s="289"/>
      <c r="DM452" s="289"/>
      <c r="DN452" s="289"/>
      <c r="DO452" s="289"/>
      <c r="DP452" s="289"/>
      <c r="DQ452" s="289"/>
      <c r="DR452" s="289"/>
      <c r="DS452" s="289"/>
      <c r="DT452" s="289"/>
      <c r="DU452" s="289"/>
      <c r="DV452" s="289"/>
      <c r="DW452" s="289"/>
      <c r="DX452" s="289"/>
      <c r="DY452" s="289"/>
      <c r="DZ452" s="289"/>
      <c r="EA452" s="289"/>
      <c r="EB452" s="289"/>
      <c r="EC452" s="289"/>
      <c r="ED452" s="289"/>
      <c r="EE452" s="289"/>
      <c r="EF452" s="289"/>
      <c r="EG452" s="289"/>
      <c r="EH452" s="289"/>
      <c r="EI452" s="289"/>
    </row>
    <row r="453" spans="1:139" x14ac:dyDescent="0.3">
      <c r="A453" s="289"/>
      <c r="B453" s="289"/>
      <c r="C453" s="468"/>
      <c r="D453" s="468"/>
      <c r="E453" s="468"/>
      <c r="F453" s="468"/>
      <c r="G453" s="468"/>
      <c r="H453" s="468"/>
      <c r="I453" s="468"/>
      <c r="J453" s="468"/>
      <c r="K453" s="468"/>
      <c r="L453" s="468"/>
      <c r="M453" s="468"/>
      <c r="N453" s="468"/>
      <c r="O453" s="468"/>
      <c r="P453" s="468"/>
      <c r="Q453" s="289"/>
      <c r="R453" s="289"/>
      <c r="S453" s="289"/>
      <c r="T453" s="289"/>
      <c r="U453" s="289"/>
      <c r="V453" s="289"/>
      <c r="W453" s="289"/>
      <c r="X453" s="289"/>
      <c r="Y453" s="289"/>
      <c r="Z453" s="289"/>
      <c r="AA453" s="289"/>
      <c r="AB453" s="289"/>
      <c r="AC453" s="289"/>
      <c r="AD453" s="289"/>
      <c r="AE453" s="289"/>
      <c r="AF453" s="289"/>
      <c r="AG453" s="289"/>
      <c r="AH453" s="289"/>
      <c r="AI453" s="289"/>
      <c r="AJ453" s="289"/>
      <c r="AK453" s="289"/>
      <c r="AL453" s="289"/>
      <c r="AM453" s="289"/>
      <c r="AN453" s="289"/>
      <c r="AO453" s="289"/>
      <c r="AP453" s="289"/>
      <c r="AQ453" s="289"/>
      <c r="AR453" s="289"/>
      <c r="AS453" s="289"/>
      <c r="AT453" s="289"/>
      <c r="AU453" s="289"/>
      <c r="AV453" s="289"/>
      <c r="AW453" s="289"/>
      <c r="AX453" s="289"/>
      <c r="AY453" s="289"/>
      <c r="AZ453" s="289"/>
      <c r="BA453" s="289"/>
      <c r="BB453" s="289"/>
      <c r="BC453" s="289"/>
      <c r="BD453" s="289"/>
      <c r="BE453" s="289"/>
      <c r="BF453" s="289"/>
      <c r="BG453" s="289"/>
      <c r="BH453" s="289"/>
      <c r="BI453" s="289"/>
      <c r="BJ453" s="289"/>
      <c r="BK453" s="289"/>
      <c r="BL453" s="289"/>
      <c r="BM453" s="289"/>
      <c r="BN453" s="289"/>
      <c r="BO453" s="289"/>
      <c r="BP453" s="289"/>
      <c r="BQ453" s="289"/>
      <c r="BR453" s="289"/>
      <c r="BS453" s="289"/>
      <c r="BT453" s="289"/>
      <c r="BU453" s="289"/>
      <c r="BV453" s="289"/>
      <c r="BW453" s="289"/>
      <c r="BX453" s="289"/>
      <c r="BY453" s="289"/>
      <c r="BZ453" s="289"/>
      <c r="CA453" s="289"/>
      <c r="CB453" s="289"/>
      <c r="CC453" s="289"/>
      <c r="CD453" s="289"/>
      <c r="CE453" s="289"/>
      <c r="CF453" s="289"/>
      <c r="CG453" s="289"/>
      <c r="CH453" s="289"/>
      <c r="CI453" s="289"/>
      <c r="CJ453" s="289"/>
      <c r="CK453" s="289"/>
      <c r="CL453" s="289"/>
      <c r="CM453" s="289"/>
      <c r="CN453" s="289"/>
      <c r="CO453" s="289"/>
      <c r="CP453" s="289"/>
      <c r="CQ453" s="289"/>
      <c r="CR453" s="289"/>
      <c r="CS453" s="289"/>
      <c r="CT453" s="289"/>
      <c r="CU453" s="289"/>
      <c r="CV453" s="289"/>
      <c r="CW453" s="289"/>
      <c r="CX453" s="289"/>
      <c r="CY453" s="289"/>
      <c r="CZ453" s="289"/>
      <c r="DA453" s="289"/>
      <c r="DB453" s="289"/>
      <c r="DC453" s="289"/>
      <c r="DD453" s="289"/>
      <c r="DE453" s="289"/>
      <c r="DF453" s="289"/>
      <c r="DG453" s="289"/>
      <c r="DH453" s="289"/>
      <c r="DI453" s="289"/>
      <c r="DJ453" s="289"/>
      <c r="DK453" s="289"/>
      <c r="DL453" s="289"/>
      <c r="DM453" s="289"/>
      <c r="DN453" s="289"/>
      <c r="DO453" s="289"/>
      <c r="DP453" s="289"/>
      <c r="DQ453" s="289"/>
      <c r="DR453" s="289"/>
      <c r="DS453" s="289"/>
      <c r="DT453" s="289"/>
      <c r="DU453" s="289"/>
      <c r="DV453" s="289"/>
      <c r="DW453" s="289"/>
      <c r="DX453" s="289"/>
      <c r="DY453" s="289"/>
      <c r="DZ453" s="289"/>
      <c r="EA453" s="289"/>
      <c r="EB453" s="289"/>
      <c r="EC453" s="289"/>
      <c r="ED453" s="289"/>
      <c r="EE453" s="289"/>
      <c r="EF453" s="289"/>
      <c r="EG453" s="289"/>
      <c r="EH453" s="289"/>
      <c r="EI453" s="289"/>
    </row>
    <row r="454" spans="1:139" x14ac:dyDescent="0.3">
      <c r="A454" s="289"/>
      <c r="B454" s="289"/>
      <c r="C454" s="468"/>
      <c r="D454" s="468"/>
      <c r="E454" s="468"/>
      <c r="F454" s="468"/>
      <c r="G454" s="468"/>
      <c r="H454" s="468"/>
      <c r="I454" s="468"/>
      <c r="J454" s="468"/>
      <c r="K454" s="468"/>
      <c r="L454" s="468"/>
      <c r="M454" s="468"/>
      <c r="N454" s="468"/>
      <c r="O454" s="468"/>
      <c r="P454" s="468"/>
      <c r="Q454" s="289"/>
      <c r="R454" s="289"/>
      <c r="S454" s="289"/>
      <c r="T454" s="289"/>
      <c r="U454" s="289"/>
      <c r="V454" s="289"/>
      <c r="W454" s="289"/>
      <c r="X454" s="289"/>
      <c r="Y454" s="289"/>
      <c r="Z454" s="289"/>
      <c r="AA454" s="289"/>
      <c r="AB454" s="289"/>
      <c r="AC454" s="289"/>
      <c r="AD454" s="289"/>
      <c r="AE454" s="289"/>
      <c r="AF454" s="289"/>
      <c r="AG454" s="289"/>
      <c r="AH454" s="289"/>
      <c r="AI454" s="289"/>
      <c r="AJ454" s="289"/>
      <c r="AK454" s="289"/>
      <c r="AL454" s="289"/>
      <c r="AM454" s="289"/>
      <c r="AN454" s="289"/>
      <c r="AO454" s="289"/>
      <c r="AP454" s="289"/>
      <c r="AQ454" s="289"/>
      <c r="AR454" s="289"/>
      <c r="AS454" s="289"/>
      <c r="AT454" s="289"/>
      <c r="AU454" s="289"/>
      <c r="AV454" s="289"/>
      <c r="AW454" s="289"/>
      <c r="AX454" s="289"/>
      <c r="AY454" s="289"/>
      <c r="AZ454" s="289"/>
      <c r="BA454" s="289"/>
      <c r="BB454" s="289"/>
      <c r="BC454" s="289"/>
      <c r="BD454" s="289"/>
      <c r="BE454" s="289"/>
      <c r="BF454" s="289"/>
      <c r="BG454" s="289"/>
      <c r="BH454" s="289"/>
      <c r="BI454" s="289"/>
      <c r="BJ454" s="289"/>
      <c r="BK454" s="289"/>
      <c r="BL454" s="289"/>
      <c r="BM454" s="289"/>
      <c r="BN454" s="289"/>
      <c r="BO454" s="289"/>
      <c r="BP454" s="289"/>
      <c r="BQ454" s="289"/>
      <c r="BR454" s="289"/>
      <c r="BS454" s="289"/>
      <c r="BT454" s="289"/>
      <c r="BU454" s="289"/>
      <c r="BV454" s="289"/>
      <c r="BW454" s="289"/>
      <c r="BX454" s="289"/>
      <c r="BY454" s="289"/>
      <c r="BZ454" s="289"/>
      <c r="CA454" s="289"/>
      <c r="CB454" s="289"/>
      <c r="CC454" s="289"/>
      <c r="CD454" s="289"/>
      <c r="CE454" s="289"/>
      <c r="CF454" s="289"/>
      <c r="CG454" s="289"/>
      <c r="CH454" s="289"/>
      <c r="CI454" s="289"/>
      <c r="CJ454" s="289"/>
      <c r="CK454" s="289"/>
      <c r="CL454" s="289"/>
      <c r="CM454" s="289"/>
      <c r="CN454" s="289"/>
      <c r="CO454" s="289"/>
      <c r="CP454" s="289"/>
      <c r="CQ454" s="289"/>
      <c r="CR454" s="289"/>
      <c r="CS454" s="289"/>
      <c r="CT454" s="289"/>
      <c r="CU454" s="289"/>
      <c r="CV454" s="289"/>
      <c r="CW454" s="289"/>
      <c r="CX454" s="289"/>
      <c r="CY454" s="289"/>
      <c r="CZ454" s="289"/>
      <c r="DA454" s="289"/>
      <c r="DB454" s="289"/>
      <c r="DC454" s="289"/>
      <c r="DD454" s="289"/>
      <c r="DE454" s="289"/>
      <c r="DF454" s="289"/>
      <c r="DG454" s="289"/>
      <c r="DH454" s="289"/>
      <c r="DI454" s="289"/>
      <c r="DJ454" s="289"/>
      <c r="DK454" s="289"/>
      <c r="DL454" s="289"/>
      <c r="DM454" s="289"/>
      <c r="DN454" s="289"/>
      <c r="DO454" s="289"/>
      <c r="DP454" s="289"/>
      <c r="DQ454" s="289"/>
      <c r="DR454" s="289"/>
      <c r="DS454" s="289"/>
      <c r="DT454" s="289"/>
      <c r="DU454" s="289"/>
      <c r="DV454" s="289"/>
      <c r="DW454" s="289"/>
      <c r="DX454" s="289"/>
      <c r="DY454" s="289"/>
      <c r="DZ454" s="289"/>
      <c r="EA454" s="289"/>
      <c r="EB454" s="289"/>
      <c r="EC454" s="289"/>
      <c r="ED454" s="289"/>
      <c r="EE454" s="289"/>
      <c r="EF454" s="289"/>
      <c r="EG454" s="289"/>
      <c r="EH454" s="289"/>
      <c r="EI454" s="289"/>
    </row>
    <row r="455" spans="1:139" x14ac:dyDescent="0.3">
      <c r="A455" s="289"/>
      <c r="B455" s="289"/>
      <c r="C455" s="468"/>
      <c r="D455" s="468"/>
      <c r="E455" s="468"/>
      <c r="F455" s="468"/>
      <c r="G455" s="468"/>
      <c r="H455" s="468"/>
      <c r="I455" s="468"/>
      <c r="J455" s="468"/>
      <c r="K455" s="468"/>
      <c r="L455" s="468"/>
      <c r="M455" s="468"/>
      <c r="N455" s="468"/>
      <c r="O455" s="468"/>
      <c r="P455" s="468"/>
      <c r="Q455" s="289"/>
      <c r="R455" s="289"/>
      <c r="S455" s="289"/>
      <c r="T455" s="289"/>
      <c r="U455" s="289"/>
      <c r="V455" s="289"/>
      <c r="W455" s="289"/>
      <c r="X455" s="289"/>
      <c r="Y455" s="289"/>
      <c r="Z455" s="289"/>
      <c r="AA455" s="289"/>
      <c r="AB455" s="289"/>
      <c r="AC455" s="289"/>
      <c r="AD455" s="289"/>
      <c r="AE455" s="289"/>
      <c r="AF455" s="289"/>
      <c r="AG455" s="289"/>
      <c r="AH455" s="289"/>
      <c r="AI455" s="289"/>
      <c r="AJ455" s="289"/>
      <c r="AK455" s="289"/>
      <c r="AL455" s="289"/>
      <c r="AM455" s="289"/>
      <c r="AN455" s="289"/>
      <c r="AO455" s="289"/>
      <c r="AP455" s="289"/>
      <c r="AQ455" s="289"/>
      <c r="AR455" s="289"/>
      <c r="AS455" s="289"/>
      <c r="AT455" s="289"/>
      <c r="AU455" s="289"/>
      <c r="AV455" s="289"/>
      <c r="AW455" s="289"/>
      <c r="AX455" s="289"/>
      <c r="AY455" s="289"/>
      <c r="AZ455" s="289"/>
      <c r="BA455" s="289"/>
      <c r="BB455" s="289"/>
      <c r="BC455" s="289"/>
      <c r="BD455" s="289"/>
      <c r="BE455" s="289"/>
      <c r="BF455" s="289"/>
      <c r="BG455" s="289"/>
      <c r="BH455" s="289"/>
      <c r="BI455" s="289"/>
      <c r="BJ455" s="289"/>
      <c r="BK455" s="289"/>
      <c r="BL455" s="289"/>
      <c r="BM455" s="289"/>
      <c r="BN455" s="289"/>
      <c r="BO455" s="289"/>
      <c r="BP455" s="289"/>
      <c r="BQ455" s="289"/>
      <c r="BR455" s="289"/>
      <c r="BS455" s="289"/>
      <c r="BT455" s="289"/>
      <c r="BU455" s="289"/>
      <c r="BV455" s="289"/>
      <c r="BW455" s="289"/>
      <c r="BX455" s="289"/>
      <c r="BY455" s="289"/>
      <c r="BZ455" s="289"/>
      <c r="CA455" s="289"/>
      <c r="CB455" s="289"/>
      <c r="CC455" s="289"/>
      <c r="CD455" s="289"/>
      <c r="CE455" s="289"/>
      <c r="CF455" s="289"/>
      <c r="CG455" s="289"/>
      <c r="CH455" s="289"/>
      <c r="CI455" s="289"/>
      <c r="CJ455" s="289"/>
      <c r="CK455" s="289"/>
      <c r="CL455" s="289"/>
      <c r="CM455" s="289"/>
      <c r="CN455" s="289"/>
      <c r="CO455" s="289"/>
      <c r="CP455" s="289"/>
      <c r="CQ455" s="289"/>
      <c r="CR455" s="289"/>
      <c r="CS455" s="289"/>
      <c r="CT455" s="289"/>
      <c r="CU455" s="289"/>
      <c r="CV455" s="289"/>
      <c r="CW455" s="289"/>
      <c r="CX455" s="289"/>
      <c r="CY455" s="289"/>
      <c r="CZ455" s="289"/>
      <c r="DA455" s="289"/>
      <c r="DB455" s="289"/>
      <c r="DC455" s="289"/>
      <c r="DD455" s="289"/>
      <c r="DE455" s="289"/>
      <c r="DF455" s="289"/>
      <c r="DG455" s="289"/>
      <c r="DH455" s="289"/>
      <c r="DI455" s="289"/>
      <c r="DJ455" s="289"/>
      <c r="DK455" s="289"/>
      <c r="DL455" s="289"/>
      <c r="DM455" s="289"/>
      <c r="DN455" s="289"/>
      <c r="DO455" s="289"/>
      <c r="DP455" s="289"/>
      <c r="DQ455" s="289"/>
      <c r="DR455" s="289"/>
      <c r="DS455" s="289"/>
      <c r="DT455" s="289"/>
      <c r="DU455" s="289"/>
      <c r="DV455" s="289"/>
      <c r="DW455" s="289"/>
      <c r="DX455" s="289"/>
      <c r="DY455" s="289"/>
      <c r="DZ455" s="289"/>
      <c r="EA455" s="289"/>
      <c r="EB455" s="289"/>
      <c r="EC455" s="289"/>
      <c r="ED455" s="289"/>
      <c r="EE455" s="289"/>
      <c r="EF455" s="289"/>
      <c r="EG455" s="289"/>
      <c r="EH455" s="289"/>
      <c r="EI455" s="289"/>
    </row>
    <row r="456" spans="1:139" x14ac:dyDescent="0.3">
      <c r="A456" s="289"/>
      <c r="B456" s="289"/>
      <c r="C456" s="468"/>
      <c r="D456" s="468"/>
      <c r="E456" s="468"/>
      <c r="F456" s="468"/>
      <c r="G456" s="468"/>
      <c r="H456" s="468"/>
      <c r="I456" s="468"/>
      <c r="J456" s="468"/>
      <c r="K456" s="468"/>
      <c r="L456" s="468"/>
      <c r="M456" s="468"/>
      <c r="N456" s="468"/>
      <c r="O456" s="468"/>
      <c r="P456" s="468"/>
      <c r="Q456" s="289"/>
      <c r="R456" s="289"/>
      <c r="S456" s="289"/>
      <c r="T456" s="289"/>
      <c r="U456" s="289"/>
      <c r="V456" s="289"/>
      <c r="W456" s="289"/>
      <c r="X456" s="289"/>
      <c r="Y456" s="289"/>
      <c r="Z456" s="289"/>
      <c r="AA456" s="289"/>
      <c r="AB456" s="289"/>
      <c r="AC456" s="289"/>
      <c r="AD456" s="289"/>
      <c r="AE456" s="289"/>
      <c r="AF456" s="289"/>
      <c r="AG456" s="289"/>
      <c r="AH456" s="289"/>
      <c r="AI456" s="289"/>
      <c r="AJ456" s="289"/>
      <c r="AK456" s="289"/>
      <c r="AL456" s="289"/>
      <c r="AM456" s="289"/>
      <c r="AN456" s="289"/>
      <c r="AO456" s="289"/>
      <c r="AP456" s="289"/>
      <c r="AQ456" s="289"/>
      <c r="AR456" s="289"/>
      <c r="AS456" s="289"/>
      <c r="AT456" s="289"/>
      <c r="AU456" s="289"/>
      <c r="AV456" s="289"/>
      <c r="AW456" s="289"/>
      <c r="AX456" s="289"/>
      <c r="AY456" s="289"/>
      <c r="AZ456" s="289"/>
      <c r="BA456" s="289"/>
      <c r="BB456" s="289"/>
      <c r="BC456" s="289"/>
      <c r="BD456" s="289"/>
      <c r="BE456" s="289"/>
      <c r="BF456" s="289"/>
      <c r="BG456" s="289"/>
      <c r="BH456" s="289"/>
      <c r="BI456" s="289"/>
      <c r="BJ456" s="289"/>
      <c r="BK456" s="289"/>
      <c r="BL456" s="289"/>
      <c r="BM456" s="289"/>
      <c r="BN456" s="289"/>
      <c r="BO456" s="289"/>
      <c r="BP456" s="289"/>
      <c r="BQ456" s="289"/>
      <c r="BR456" s="289"/>
      <c r="BS456" s="289"/>
      <c r="BT456" s="289"/>
      <c r="BU456" s="289"/>
      <c r="BV456" s="289"/>
      <c r="BW456" s="289"/>
      <c r="BX456" s="289"/>
      <c r="BY456" s="289"/>
      <c r="BZ456" s="289"/>
      <c r="CA456" s="289"/>
      <c r="CB456" s="289"/>
      <c r="CC456" s="289"/>
      <c r="CD456" s="289"/>
      <c r="CE456" s="289"/>
      <c r="CF456" s="289"/>
      <c r="CG456" s="289"/>
      <c r="CH456" s="289"/>
      <c r="CI456" s="289"/>
      <c r="CJ456" s="289"/>
      <c r="CK456" s="289"/>
      <c r="CL456" s="289"/>
      <c r="CM456" s="289"/>
      <c r="CN456" s="289"/>
      <c r="CO456" s="289"/>
      <c r="CP456" s="289"/>
      <c r="CQ456" s="289"/>
      <c r="CR456" s="289"/>
      <c r="CS456" s="289"/>
      <c r="CT456" s="289"/>
      <c r="CU456" s="289"/>
      <c r="CV456" s="289"/>
      <c r="CW456" s="289"/>
      <c r="CX456" s="289"/>
      <c r="CY456" s="289"/>
      <c r="CZ456" s="289"/>
      <c r="DA456" s="289"/>
      <c r="DB456" s="289"/>
      <c r="DC456" s="289"/>
      <c r="DD456" s="289"/>
      <c r="DE456" s="289"/>
      <c r="DF456" s="289"/>
      <c r="DG456" s="289"/>
      <c r="DH456" s="289"/>
      <c r="DI456" s="289"/>
      <c r="DJ456" s="289"/>
      <c r="DK456" s="289"/>
      <c r="DL456" s="289"/>
      <c r="DM456" s="289"/>
      <c r="DN456" s="289"/>
      <c r="DO456" s="289"/>
      <c r="DP456" s="289"/>
      <c r="DQ456" s="289"/>
      <c r="DR456" s="289"/>
      <c r="DS456" s="289"/>
      <c r="DT456" s="289"/>
      <c r="DU456" s="289"/>
      <c r="DV456" s="289"/>
      <c r="DW456" s="289"/>
      <c r="DX456" s="289"/>
      <c r="DY456" s="289"/>
      <c r="DZ456" s="289"/>
      <c r="EA456" s="289"/>
      <c r="EB456" s="289"/>
      <c r="EC456" s="289"/>
      <c r="ED456" s="289"/>
      <c r="EE456" s="289"/>
      <c r="EF456" s="289"/>
      <c r="EG456" s="289"/>
      <c r="EH456" s="289"/>
      <c r="EI456" s="289"/>
    </row>
    <row r="457" spans="1:139" x14ac:dyDescent="0.3">
      <c r="A457" s="289"/>
      <c r="B457" s="289"/>
      <c r="C457" s="468"/>
      <c r="D457" s="468"/>
      <c r="E457" s="468"/>
      <c r="F457" s="468"/>
      <c r="G457" s="468"/>
      <c r="H457" s="468"/>
      <c r="I457" s="468"/>
      <c r="J457" s="468"/>
      <c r="K457" s="468"/>
      <c r="L457" s="468"/>
      <c r="M457" s="468"/>
      <c r="N457" s="468"/>
      <c r="O457" s="468"/>
      <c r="P457" s="468"/>
      <c r="Q457" s="289"/>
      <c r="R457" s="289"/>
      <c r="S457" s="289"/>
      <c r="T457" s="289"/>
      <c r="U457" s="289"/>
      <c r="V457" s="289"/>
      <c r="W457" s="289"/>
      <c r="X457" s="289"/>
      <c r="Y457" s="289"/>
      <c r="Z457" s="289"/>
      <c r="AA457" s="289"/>
      <c r="AB457" s="289"/>
      <c r="AC457" s="289"/>
      <c r="AD457" s="289"/>
      <c r="AE457" s="289"/>
      <c r="AF457" s="289"/>
      <c r="AG457" s="289"/>
      <c r="AH457" s="289"/>
      <c r="AI457" s="289"/>
      <c r="AJ457" s="289"/>
      <c r="AK457" s="289"/>
      <c r="AL457" s="289"/>
      <c r="AM457" s="289"/>
      <c r="AN457" s="289"/>
      <c r="AO457" s="289"/>
      <c r="AP457" s="289"/>
      <c r="AQ457" s="289"/>
      <c r="AR457" s="289"/>
      <c r="AS457" s="289"/>
      <c r="AT457" s="289"/>
      <c r="AU457" s="289"/>
      <c r="AV457" s="289"/>
      <c r="AW457" s="289"/>
      <c r="AX457" s="289"/>
      <c r="AY457" s="289"/>
      <c r="AZ457" s="289"/>
      <c r="BA457" s="289"/>
      <c r="BB457" s="289"/>
      <c r="BC457" s="289"/>
      <c r="BD457" s="289"/>
      <c r="BE457" s="289"/>
      <c r="BF457" s="289"/>
      <c r="BG457" s="289"/>
      <c r="BH457" s="289"/>
      <c r="BI457" s="289"/>
      <c r="BJ457" s="289"/>
      <c r="BK457" s="289"/>
      <c r="BL457" s="289"/>
      <c r="BM457" s="289"/>
      <c r="BN457" s="289"/>
      <c r="BO457" s="289"/>
      <c r="BP457" s="289"/>
      <c r="BQ457" s="289"/>
      <c r="BR457" s="289"/>
      <c r="BS457" s="289"/>
      <c r="BT457" s="289"/>
      <c r="BU457" s="289"/>
      <c r="BV457" s="289"/>
      <c r="BW457" s="289"/>
      <c r="BX457" s="289"/>
      <c r="BY457" s="289"/>
      <c r="BZ457" s="289"/>
      <c r="CA457" s="289"/>
      <c r="CB457" s="289"/>
      <c r="CC457" s="289"/>
      <c r="CD457" s="289"/>
      <c r="CE457" s="289"/>
      <c r="CF457" s="289"/>
      <c r="CG457" s="289"/>
      <c r="CH457" s="289"/>
      <c r="CI457" s="289"/>
      <c r="CJ457" s="289"/>
      <c r="CK457" s="289"/>
      <c r="CL457" s="289"/>
      <c r="CM457" s="289"/>
      <c r="CN457" s="289"/>
      <c r="CO457" s="289"/>
      <c r="CP457" s="289"/>
      <c r="CQ457" s="289"/>
      <c r="CR457" s="289"/>
      <c r="CS457" s="289"/>
      <c r="CT457" s="289"/>
      <c r="CU457" s="289"/>
      <c r="CV457" s="289"/>
      <c r="CW457" s="289"/>
      <c r="CX457" s="289"/>
      <c r="CY457" s="289"/>
      <c r="CZ457" s="289"/>
      <c r="DA457" s="289"/>
      <c r="DB457" s="289"/>
      <c r="DC457" s="289"/>
      <c r="DD457" s="289"/>
      <c r="DE457" s="289"/>
      <c r="DF457" s="289"/>
      <c r="DG457" s="289"/>
      <c r="DH457" s="289"/>
      <c r="DI457" s="289"/>
      <c r="DJ457" s="289"/>
      <c r="DK457" s="289"/>
      <c r="DL457" s="289"/>
      <c r="DM457" s="289"/>
      <c r="DN457" s="289"/>
      <c r="DO457" s="289"/>
      <c r="DP457" s="289"/>
      <c r="DQ457" s="289"/>
      <c r="DR457" s="289"/>
      <c r="DS457" s="289"/>
      <c r="DT457" s="289"/>
      <c r="DU457" s="289"/>
      <c r="DV457" s="289"/>
      <c r="DW457" s="289"/>
      <c r="DX457" s="289"/>
      <c r="DY457" s="289"/>
      <c r="DZ457" s="289"/>
      <c r="EA457" s="289"/>
      <c r="EB457" s="289"/>
      <c r="EC457" s="289"/>
      <c r="ED457" s="289"/>
      <c r="EE457" s="289"/>
      <c r="EF457" s="289"/>
      <c r="EG457" s="289"/>
      <c r="EH457" s="289"/>
      <c r="EI457" s="289"/>
    </row>
    <row r="458" spans="1:139" x14ac:dyDescent="0.3">
      <c r="A458" s="289"/>
      <c r="B458" s="289"/>
      <c r="C458" s="468"/>
      <c r="D458" s="468"/>
      <c r="E458" s="468"/>
      <c r="F458" s="468"/>
      <c r="G458" s="468"/>
      <c r="H458" s="468"/>
      <c r="I458" s="468"/>
      <c r="J458" s="468"/>
      <c r="K458" s="468"/>
      <c r="L458" s="468"/>
      <c r="M458" s="468"/>
      <c r="N458" s="468"/>
      <c r="O458" s="468"/>
      <c r="P458" s="468"/>
      <c r="Q458" s="289"/>
      <c r="R458" s="289"/>
      <c r="S458" s="289"/>
      <c r="T458" s="289"/>
      <c r="U458" s="289"/>
      <c r="V458" s="289"/>
      <c r="W458" s="289"/>
      <c r="X458" s="289"/>
      <c r="Y458" s="289"/>
      <c r="Z458" s="289"/>
      <c r="AA458" s="289"/>
      <c r="AB458" s="289"/>
      <c r="AC458" s="289"/>
      <c r="AD458" s="289"/>
      <c r="AE458" s="289"/>
      <c r="AF458" s="289"/>
      <c r="AG458" s="289"/>
      <c r="AH458" s="289"/>
      <c r="AI458" s="289"/>
      <c r="AJ458" s="289"/>
      <c r="AK458" s="289"/>
      <c r="AL458" s="289"/>
      <c r="AM458" s="289"/>
      <c r="AN458" s="289"/>
      <c r="AO458" s="289"/>
      <c r="AP458" s="289"/>
      <c r="AQ458" s="289"/>
      <c r="AR458" s="289"/>
      <c r="AS458" s="289"/>
      <c r="AT458" s="289"/>
      <c r="AU458" s="289"/>
      <c r="AV458" s="289"/>
      <c r="AW458" s="289"/>
      <c r="AX458" s="289"/>
      <c r="AY458" s="289"/>
      <c r="AZ458" s="289"/>
      <c r="BA458" s="289"/>
      <c r="BB458" s="289"/>
      <c r="BC458" s="289"/>
      <c r="BD458" s="289"/>
      <c r="BE458" s="289"/>
      <c r="BF458" s="289"/>
      <c r="BG458" s="289"/>
      <c r="BH458" s="289"/>
      <c r="BI458" s="289"/>
      <c r="BJ458" s="289"/>
      <c r="BK458" s="289"/>
      <c r="BL458" s="289"/>
      <c r="BM458" s="289"/>
      <c r="BN458" s="289"/>
      <c r="BO458" s="289"/>
      <c r="BP458" s="289"/>
      <c r="BQ458" s="289"/>
      <c r="BR458" s="289"/>
      <c r="BS458" s="289"/>
      <c r="BT458" s="289"/>
      <c r="BU458" s="289"/>
      <c r="BV458" s="289"/>
      <c r="BW458" s="289"/>
      <c r="BX458" s="289"/>
      <c r="BY458" s="289"/>
      <c r="BZ458" s="289"/>
      <c r="CA458" s="289"/>
      <c r="CB458" s="289"/>
      <c r="CC458" s="289"/>
      <c r="CD458" s="289"/>
      <c r="CE458" s="289"/>
      <c r="CF458" s="289"/>
      <c r="CG458" s="289"/>
      <c r="CH458" s="289"/>
      <c r="CI458" s="289"/>
      <c r="CJ458" s="289"/>
      <c r="CK458" s="289"/>
      <c r="CL458" s="289"/>
      <c r="CM458" s="289"/>
      <c r="CN458" s="289"/>
      <c r="CO458" s="289"/>
      <c r="CP458" s="289"/>
      <c r="CQ458" s="289"/>
      <c r="CR458" s="289"/>
      <c r="CS458" s="289"/>
      <c r="CT458" s="289"/>
      <c r="CU458" s="289"/>
      <c r="CV458" s="289"/>
      <c r="CW458" s="289"/>
      <c r="CX458" s="289"/>
      <c r="CY458" s="289"/>
      <c r="CZ458" s="289"/>
      <c r="DA458" s="289"/>
      <c r="DB458" s="289"/>
      <c r="DC458" s="289"/>
      <c r="DD458" s="289"/>
      <c r="DE458" s="289"/>
      <c r="DF458" s="289"/>
      <c r="DG458" s="289"/>
      <c r="DH458" s="289"/>
      <c r="DI458" s="289"/>
      <c r="DJ458" s="289"/>
      <c r="DK458" s="289"/>
      <c r="DL458" s="289"/>
      <c r="DM458" s="289"/>
      <c r="DN458" s="289"/>
      <c r="DO458" s="289"/>
      <c r="DP458" s="289"/>
      <c r="DQ458" s="289"/>
      <c r="DR458" s="289"/>
      <c r="DS458" s="289"/>
      <c r="DT458" s="289"/>
      <c r="DU458" s="289"/>
      <c r="DV458" s="289"/>
      <c r="DW458" s="289"/>
      <c r="DX458" s="289"/>
      <c r="DY458" s="289"/>
      <c r="DZ458" s="289"/>
      <c r="EA458" s="289"/>
      <c r="EB458" s="289"/>
      <c r="EC458" s="289"/>
      <c r="ED458" s="289"/>
      <c r="EE458" s="289"/>
      <c r="EF458" s="289"/>
      <c r="EG458" s="289"/>
      <c r="EH458" s="289"/>
      <c r="EI458" s="289"/>
    </row>
    <row r="459" spans="1:139" x14ac:dyDescent="0.3">
      <c r="A459" s="289"/>
      <c r="B459" s="289"/>
      <c r="C459" s="468"/>
      <c r="D459" s="468"/>
      <c r="E459" s="468"/>
      <c r="F459" s="468"/>
      <c r="G459" s="468"/>
      <c r="H459" s="468"/>
      <c r="I459" s="468"/>
      <c r="J459" s="468"/>
      <c r="K459" s="468"/>
      <c r="L459" s="468"/>
      <c r="M459" s="468"/>
      <c r="N459" s="468"/>
      <c r="O459" s="468"/>
      <c r="P459" s="468"/>
      <c r="Q459" s="289"/>
      <c r="R459" s="289"/>
      <c r="S459" s="289"/>
      <c r="T459" s="289"/>
      <c r="U459" s="289"/>
      <c r="V459" s="289"/>
      <c r="W459" s="289"/>
      <c r="X459" s="289"/>
      <c r="Y459" s="289"/>
      <c r="Z459" s="289"/>
      <c r="AA459" s="289"/>
      <c r="AB459" s="289"/>
      <c r="AC459" s="289"/>
      <c r="AD459" s="289"/>
      <c r="AE459" s="289"/>
      <c r="AF459" s="289"/>
      <c r="AG459" s="289"/>
      <c r="AH459" s="289"/>
      <c r="AI459" s="289"/>
      <c r="AJ459" s="289"/>
      <c r="AK459" s="289"/>
      <c r="AL459" s="289"/>
      <c r="AM459" s="289"/>
      <c r="AN459" s="289"/>
      <c r="AO459" s="289"/>
      <c r="AP459" s="289"/>
      <c r="AQ459" s="289"/>
      <c r="AR459" s="289"/>
      <c r="AS459" s="289"/>
      <c r="AT459" s="289"/>
      <c r="AU459" s="289"/>
      <c r="AV459" s="289"/>
      <c r="AW459" s="289"/>
      <c r="AX459" s="289"/>
      <c r="AY459" s="289"/>
      <c r="AZ459" s="289"/>
      <c r="BA459" s="289"/>
      <c r="BB459" s="289"/>
      <c r="BC459" s="289"/>
      <c r="BD459" s="289"/>
      <c r="BE459" s="289"/>
      <c r="BF459" s="289"/>
      <c r="BG459" s="289"/>
      <c r="BH459" s="289"/>
      <c r="BI459" s="289"/>
      <c r="BJ459" s="289"/>
      <c r="BK459" s="289"/>
      <c r="BL459" s="289"/>
      <c r="BM459" s="289"/>
      <c r="BN459" s="289"/>
      <c r="BO459" s="289"/>
      <c r="BP459" s="289"/>
      <c r="BQ459" s="289"/>
      <c r="BR459" s="289"/>
      <c r="BS459" s="289"/>
      <c r="BT459" s="289"/>
      <c r="BU459" s="289"/>
      <c r="BV459" s="289"/>
      <c r="BW459" s="289"/>
      <c r="BX459" s="289"/>
      <c r="BY459" s="289"/>
      <c r="BZ459" s="289"/>
      <c r="CA459" s="289"/>
      <c r="CB459" s="289"/>
      <c r="CC459" s="289"/>
      <c r="CD459" s="289"/>
      <c r="CE459" s="289"/>
      <c r="CF459" s="289"/>
      <c r="CG459" s="289"/>
      <c r="CH459" s="289"/>
      <c r="CI459" s="289"/>
      <c r="CJ459" s="289"/>
      <c r="CK459" s="289"/>
      <c r="CL459" s="289"/>
      <c r="CM459" s="289"/>
      <c r="CN459" s="289"/>
      <c r="CO459" s="289"/>
      <c r="CP459" s="289"/>
      <c r="CQ459" s="289"/>
      <c r="CR459" s="289"/>
      <c r="CS459" s="289"/>
      <c r="CT459" s="289"/>
      <c r="CU459" s="289"/>
      <c r="CV459" s="289"/>
      <c r="CW459" s="289"/>
      <c r="CX459" s="289"/>
      <c r="CY459" s="289"/>
      <c r="CZ459" s="289"/>
      <c r="DA459" s="289"/>
      <c r="DB459" s="289"/>
      <c r="DC459" s="289"/>
      <c r="DD459" s="289"/>
      <c r="DE459" s="289"/>
      <c r="DF459" s="289"/>
      <c r="DG459" s="289"/>
      <c r="DH459" s="289"/>
      <c r="DI459" s="289"/>
      <c r="DJ459" s="289"/>
      <c r="DK459" s="289"/>
      <c r="DL459" s="289"/>
      <c r="DM459" s="289"/>
      <c r="DN459" s="289"/>
      <c r="DO459" s="289"/>
      <c r="DP459" s="289"/>
      <c r="DQ459" s="289"/>
      <c r="DR459" s="289"/>
      <c r="DS459" s="289"/>
      <c r="DT459" s="289"/>
      <c r="DU459" s="289"/>
      <c r="DV459" s="289"/>
      <c r="DW459" s="289"/>
      <c r="DX459" s="289"/>
      <c r="DY459" s="289"/>
      <c r="DZ459" s="289"/>
      <c r="EA459" s="289"/>
      <c r="EB459" s="289"/>
      <c r="EC459" s="289"/>
      <c r="ED459" s="289"/>
      <c r="EE459" s="289"/>
      <c r="EF459" s="289"/>
      <c r="EG459" s="289"/>
      <c r="EH459" s="289"/>
      <c r="EI459" s="289"/>
    </row>
    <row r="460" spans="1:139" x14ac:dyDescent="0.3">
      <c r="A460" s="289"/>
      <c r="B460" s="289"/>
      <c r="C460" s="468"/>
      <c r="D460" s="468"/>
      <c r="E460" s="468"/>
      <c r="F460" s="468"/>
      <c r="G460" s="468"/>
      <c r="H460" s="468"/>
      <c r="I460" s="468"/>
      <c r="J460" s="468"/>
      <c r="K460" s="468"/>
      <c r="L460" s="468"/>
      <c r="M460" s="468"/>
      <c r="N460" s="468"/>
      <c r="O460" s="468"/>
      <c r="P460" s="468"/>
      <c r="Q460" s="289"/>
      <c r="R460" s="289"/>
      <c r="S460" s="289"/>
      <c r="T460" s="289"/>
      <c r="U460" s="289"/>
      <c r="V460" s="289"/>
      <c r="W460" s="289"/>
      <c r="X460" s="289"/>
      <c r="Y460" s="289"/>
      <c r="Z460" s="289"/>
      <c r="AA460" s="289"/>
      <c r="AB460" s="289"/>
      <c r="AC460" s="289"/>
      <c r="AD460" s="289"/>
      <c r="AE460" s="289"/>
      <c r="AF460" s="289"/>
      <c r="AG460" s="289"/>
      <c r="AH460" s="289"/>
      <c r="AI460" s="289"/>
      <c r="AJ460" s="289"/>
      <c r="AK460" s="289"/>
      <c r="AL460" s="289"/>
      <c r="AM460" s="289"/>
      <c r="AN460" s="289"/>
      <c r="AO460" s="289"/>
      <c r="AP460" s="289"/>
      <c r="AQ460" s="289"/>
      <c r="AR460" s="289"/>
      <c r="AS460" s="289"/>
      <c r="AT460" s="289"/>
      <c r="AU460" s="289"/>
      <c r="AV460" s="289"/>
      <c r="AW460" s="289"/>
      <c r="AX460" s="289"/>
      <c r="AY460" s="289"/>
      <c r="AZ460" s="289"/>
      <c r="BA460" s="289"/>
      <c r="BB460" s="289"/>
      <c r="BC460" s="289"/>
      <c r="BD460" s="289"/>
      <c r="BE460" s="289"/>
      <c r="BF460" s="289"/>
      <c r="BG460" s="289"/>
      <c r="BH460" s="289"/>
      <c r="BI460" s="289"/>
      <c r="BJ460" s="289"/>
      <c r="BK460" s="289"/>
      <c r="BL460" s="289"/>
      <c r="BM460" s="289"/>
      <c r="BN460" s="289"/>
      <c r="BO460" s="289"/>
      <c r="BP460" s="289"/>
      <c r="BQ460" s="289"/>
      <c r="BR460" s="289"/>
      <c r="BS460" s="289"/>
      <c r="BT460" s="289"/>
      <c r="BU460" s="289"/>
      <c r="BV460" s="289"/>
      <c r="BW460" s="289"/>
      <c r="BX460" s="289"/>
      <c r="BY460" s="289"/>
      <c r="BZ460" s="289"/>
      <c r="CA460" s="289"/>
      <c r="CB460" s="289"/>
      <c r="CC460" s="289"/>
      <c r="CD460" s="289"/>
      <c r="CE460" s="289"/>
      <c r="CF460" s="289"/>
      <c r="CG460" s="289"/>
      <c r="CH460" s="289"/>
      <c r="CI460" s="289"/>
      <c r="CJ460" s="289"/>
      <c r="CK460" s="289"/>
      <c r="CL460" s="289"/>
      <c r="CM460" s="289"/>
      <c r="CN460" s="289"/>
      <c r="CO460" s="289"/>
      <c r="CP460" s="289"/>
      <c r="CQ460" s="289"/>
      <c r="CR460" s="289"/>
      <c r="CS460" s="289"/>
      <c r="CT460" s="289"/>
      <c r="CU460" s="289"/>
      <c r="CV460" s="289"/>
      <c r="CW460" s="289"/>
      <c r="CX460" s="289"/>
      <c r="CY460" s="289"/>
      <c r="CZ460" s="289"/>
      <c r="DA460" s="289"/>
      <c r="DB460" s="289"/>
      <c r="DC460" s="289"/>
      <c r="DD460" s="289"/>
      <c r="DE460" s="289"/>
      <c r="DF460" s="289"/>
      <c r="DG460" s="289"/>
      <c r="DH460" s="289"/>
      <c r="DI460" s="289"/>
      <c r="DJ460" s="289"/>
      <c r="DK460" s="289"/>
      <c r="DL460" s="289"/>
      <c r="DM460" s="289"/>
      <c r="DN460" s="289"/>
      <c r="DO460" s="289"/>
      <c r="DP460" s="289"/>
      <c r="DQ460" s="289"/>
      <c r="DR460" s="289"/>
      <c r="DS460" s="289"/>
      <c r="DT460" s="289"/>
      <c r="DU460" s="289"/>
      <c r="DV460" s="289"/>
      <c r="DW460" s="289"/>
      <c r="DX460" s="289"/>
      <c r="DY460" s="289"/>
      <c r="DZ460" s="289"/>
      <c r="EA460" s="289"/>
      <c r="EB460" s="289"/>
      <c r="EC460" s="289"/>
      <c r="ED460" s="289"/>
      <c r="EE460" s="289"/>
      <c r="EF460" s="289"/>
      <c r="EG460" s="289"/>
      <c r="EH460" s="289"/>
      <c r="EI460" s="289"/>
    </row>
    <row r="461" spans="1:139" x14ac:dyDescent="0.3">
      <c r="A461" s="289"/>
      <c r="B461" s="289"/>
      <c r="C461" s="468"/>
      <c r="D461" s="468"/>
      <c r="E461" s="468"/>
      <c r="F461" s="468"/>
      <c r="G461" s="468"/>
      <c r="H461" s="468"/>
      <c r="I461" s="468"/>
      <c r="J461" s="468"/>
      <c r="K461" s="468"/>
      <c r="L461" s="468"/>
      <c r="M461" s="468"/>
      <c r="N461" s="468"/>
      <c r="O461" s="468"/>
      <c r="P461" s="468"/>
      <c r="Q461" s="289"/>
      <c r="R461" s="289"/>
      <c r="S461" s="289"/>
      <c r="T461" s="289"/>
      <c r="U461" s="289"/>
      <c r="V461" s="289"/>
      <c r="W461" s="289"/>
      <c r="X461" s="289"/>
      <c r="Y461" s="289"/>
      <c r="Z461" s="289"/>
      <c r="AA461" s="289"/>
      <c r="AB461" s="289"/>
      <c r="AC461" s="289"/>
      <c r="AD461" s="289"/>
      <c r="AE461" s="289"/>
      <c r="AF461" s="289"/>
      <c r="AG461" s="289"/>
      <c r="AH461" s="289"/>
      <c r="AI461" s="289"/>
      <c r="AJ461" s="289"/>
      <c r="AK461" s="289"/>
      <c r="AL461" s="289"/>
      <c r="AM461" s="289"/>
      <c r="AN461" s="289"/>
      <c r="AO461" s="289"/>
      <c r="AP461" s="289"/>
      <c r="AQ461" s="289"/>
      <c r="AR461" s="289"/>
      <c r="AS461" s="289"/>
      <c r="AT461" s="289"/>
      <c r="AU461" s="289"/>
      <c r="AV461" s="289"/>
      <c r="AW461" s="289"/>
      <c r="AX461" s="289"/>
      <c r="AY461" s="289"/>
      <c r="AZ461" s="289"/>
      <c r="BA461" s="289"/>
      <c r="BB461" s="289"/>
      <c r="BC461" s="289"/>
      <c r="BD461" s="289"/>
      <c r="BE461" s="289"/>
      <c r="BF461" s="289"/>
      <c r="BG461" s="289"/>
      <c r="BH461" s="289"/>
      <c r="BI461" s="289"/>
      <c r="BJ461" s="289"/>
      <c r="BK461" s="289"/>
      <c r="BL461" s="289"/>
      <c r="BM461" s="289"/>
      <c r="BN461" s="289"/>
      <c r="BO461" s="289"/>
      <c r="BP461" s="289"/>
      <c r="BQ461" s="289"/>
      <c r="BR461" s="289"/>
      <c r="BS461" s="289"/>
      <c r="BT461" s="289"/>
      <c r="BU461" s="289"/>
      <c r="BV461" s="289"/>
      <c r="BW461" s="289"/>
      <c r="BX461" s="289"/>
      <c r="BY461" s="289"/>
      <c r="BZ461" s="289"/>
      <c r="CA461" s="289"/>
      <c r="CB461" s="289"/>
      <c r="CC461" s="289"/>
      <c r="CD461" s="289"/>
      <c r="CE461" s="289"/>
      <c r="CF461" s="289"/>
      <c r="CG461" s="289"/>
      <c r="CH461" s="289"/>
      <c r="CI461" s="289"/>
      <c r="CJ461" s="289"/>
      <c r="CK461" s="289"/>
      <c r="CL461" s="289"/>
      <c r="CM461" s="289"/>
      <c r="CN461" s="289"/>
      <c r="CO461" s="289"/>
      <c r="CP461" s="289"/>
      <c r="CQ461" s="289"/>
      <c r="CR461" s="289"/>
      <c r="CS461" s="289"/>
      <c r="CT461" s="289"/>
      <c r="CU461" s="289"/>
      <c r="CV461" s="289"/>
      <c r="CW461" s="289"/>
      <c r="CX461" s="289"/>
      <c r="CY461" s="289"/>
      <c r="CZ461" s="289"/>
      <c r="DA461" s="289"/>
      <c r="DB461" s="289"/>
      <c r="DC461" s="289"/>
      <c r="DD461" s="289"/>
      <c r="DE461" s="289"/>
      <c r="DF461" s="289"/>
      <c r="DG461" s="289"/>
      <c r="DH461" s="289"/>
      <c r="DI461" s="289"/>
      <c r="DJ461" s="289"/>
      <c r="DK461" s="289"/>
      <c r="DL461" s="289"/>
      <c r="DM461" s="289"/>
      <c r="DN461" s="289"/>
      <c r="DO461" s="289"/>
      <c r="DP461" s="289"/>
      <c r="DQ461" s="289"/>
      <c r="DR461" s="289"/>
      <c r="DS461" s="289"/>
      <c r="DT461" s="289"/>
      <c r="DU461" s="289"/>
      <c r="DV461" s="289"/>
      <c r="DW461" s="289"/>
      <c r="DX461" s="289"/>
      <c r="DY461" s="289"/>
      <c r="DZ461" s="289"/>
      <c r="EA461" s="289"/>
      <c r="EB461" s="289"/>
      <c r="EC461" s="289"/>
      <c r="ED461" s="289"/>
      <c r="EE461" s="289"/>
      <c r="EF461" s="289"/>
      <c r="EG461" s="289"/>
      <c r="EH461" s="289"/>
      <c r="EI461" s="289"/>
    </row>
    <row r="462" spans="1:139" x14ac:dyDescent="0.3">
      <c r="A462" s="289"/>
      <c r="B462" s="289"/>
      <c r="C462" s="468"/>
      <c r="D462" s="468"/>
      <c r="E462" s="468"/>
      <c r="F462" s="468"/>
      <c r="G462" s="468"/>
      <c r="H462" s="468"/>
      <c r="I462" s="468"/>
      <c r="J462" s="468"/>
      <c r="K462" s="468"/>
      <c r="L462" s="468"/>
      <c r="M462" s="468"/>
      <c r="N462" s="468"/>
      <c r="O462" s="468"/>
      <c r="P462" s="468"/>
      <c r="Q462" s="289"/>
      <c r="R462" s="289"/>
      <c r="S462" s="289"/>
      <c r="T462" s="289"/>
      <c r="U462" s="289"/>
      <c r="V462" s="289"/>
      <c r="W462" s="289"/>
      <c r="X462" s="289"/>
      <c r="Y462" s="289"/>
      <c r="Z462" s="289"/>
      <c r="AA462" s="289"/>
      <c r="AB462" s="289"/>
      <c r="AC462" s="289"/>
      <c r="AD462" s="289"/>
      <c r="AE462" s="289"/>
      <c r="AF462" s="289"/>
      <c r="AG462" s="289"/>
      <c r="AH462" s="289"/>
      <c r="AI462" s="289"/>
      <c r="AJ462" s="289"/>
      <c r="AK462" s="289"/>
      <c r="AL462" s="289"/>
      <c r="AM462" s="289"/>
      <c r="AN462" s="289"/>
      <c r="AO462" s="289"/>
      <c r="AP462" s="289"/>
      <c r="AQ462" s="289"/>
      <c r="AR462" s="289"/>
      <c r="AS462" s="289"/>
      <c r="AT462" s="289"/>
      <c r="AU462" s="289"/>
      <c r="AV462" s="289"/>
      <c r="AW462" s="289"/>
      <c r="AX462" s="289"/>
      <c r="AY462" s="289"/>
      <c r="AZ462" s="289"/>
      <c r="BA462" s="289"/>
      <c r="BB462" s="289"/>
      <c r="BC462" s="289"/>
      <c r="BD462" s="289"/>
      <c r="BE462" s="289"/>
      <c r="BF462" s="289"/>
      <c r="BG462" s="289"/>
      <c r="BH462" s="289"/>
      <c r="BI462" s="289"/>
      <c r="BJ462" s="289"/>
      <c r="BK462" s="289"/>
      <c r="BL462" s="289"/>
      <c r="BM462" s="289"/>
      <c r="BN462" s="289"/>
      <c r="BO462" s="289"/>
      <c r="BP462" s="289"/>
      <c r="BQ462" s="289"/>
      <c r="BR462" s="289"/>
      <c r="BS462" s="289"/>
      <c r="BT462" s="289"/>
      <c r="BU462" s="289"/>
      <c r="BV462" s="289"/>
      <c r="BW462" s="289"/>
      <c r="BX462" s="289"/>
      <c r="BY462" s="289"/>
      <c r="BZ462" s="289"/>
      <c r="CA462" s="289"/>
      <c r="CB462" s="289"/>
      <c r="CC462" s="289"/>
      <c r="CD462" s="289"/>
      <c r="CE462" s="289"/>
      <c r="CF462" s="289"/>
      <c r="CG462" s="289"/>
      <c r="CH462" s="289"/>
      <c r="CI462" s="289"/>
      <c r="CJ462" s="289"/>
      <c r="CK462" s="289"/>
      <c r="CL462" s="289"/>
      <c r="CM462" s="289"/>
      <c r="CN462" s="289"/>
      <c r="CO462" s="289"/>
      <c r="CP462" s="289"/>
      <c r="CQ462" s="289"/>
      <c r="CR462" s="289"/>
      <c r="CS462" s="289"/>
      <c r="CT462" s="289"/>
      <c r="CU462" s="289"/>
      <c r="CV462" s="289"/>
      <c r="CW462" s="289"/>
      <c r="CX462" s="289"/>
      <c r="CY462" s="289"/>
      <c r="CZ462" s="289"/>
      <c r="DA462" s="289"/>
      <c r="DB462" s="289"/>
      <c r="DC462" s="289"/>
      <c r="DD462" s="289"/>
      <c r="DE462" s="289"/>
      <c r="DF462" s="289"/>
      <c r="DG462" s="289"/>
      <c r="DH462" s="289"/>
      <c r="DI462" s="289"/>
      <c r="DJ462" s="289"/>
      <c r="DK462" s="289"/>
      <c r="DL462" s="289"/>
      <c r="DM462" s="289"/>
      <c r="DN462" s="289"/>
      <c r="DO462" s="289"/>
      <c r="DP462" s="289"/>
      <c r="DQ462" s="289"/>
      <c r="DR462" s="289"/>
      <c r="DS462" s="289"/>
      <c r="DT462" s="289"/>
      <c r="DU462" s="289"/>
      <c r="DV462" s="289"/>
      <c r="DW462" s="289"/>
      <c r="DX462" s="289"/>
      <c r="DY462" s="289"/>
      <c r="DZ462" s="289"/>
      <c r="EA462" s="289"/>
      <c r="EB462" s="289"/>
      <c r="EC462" s="289"/>
      <c r="ED462" s="289"/>
      <c r="EE462" s="289"/>
      <c r="EF462" s="289"/>
      <c r="EG462" s="289"/>
      <c r="EH462" s="289"/>
      <c r="EI462" s="289"/>
    </row>
    <row r="463" spans="1:139" x14ac:dyDescent="0.3">
      <c r="A463" s="289"/>
      <c r="B463" s="289"/>
      <c r="C463" s="468"/>
      <c r="D463" s="468"/>
      <c r="E463" s="468"/>
      <c r="F463" s="468"/>
      <c r="G463" s="468"/>
      <c r="H463" s="468"/>
      <c r="I463" s="468"/>
      <c r="J463" s="468"/>
      <c r="K463" s="468"/>
      <c r="L463" s="468"/>
      <c r="M463" s="468"/>
      <c r="N463" s="468"/>
      <c r="O463" s="468"/>
      <c r="P463" s="468"/>
      <c r="Q463" s="289"/>
      <c r="R463" s="289"/>
      <c r="S463" s="289"/>
      <c r="T463" s="289"/>
      <c r="U463" s="289"/>
      <c r="V463" s="289"/>
      <c r="W463" s="289"/>
      <c r="X463" s="289"/>
      <c r="Y463" s="289"/>
      <c r="Z463" s="289"/>
      <c r="AA463" s="289"/>
      <c r="AB463" s="289"/>
      <c r="AC463" s="289"/>
      <c r="AD463" s="289"/>
      <c r="AE463" s="289"/>
      <c r="AF463" s="289"/>
      <c r="AG463" s="289"/>
      <c r="AH463" s="289"/>
      <c r="AI463" s="289"/>
      <c r="AJ463" s="289"/>
      <c r="AK463" s="289"/>
      <c r="AL463" s="289"/>
      <c r="AM463" s="289"/>
      <c r="AN463" s="289"/>
      <c r="AO463" s="289"/>
      <c r="AP463" s="289"/>
      <c r="AQ463" s="289"/>
      <c r="AR463" s="289"/>
      <c r="AS463" s="289"/>
      <c r="AT463" s="289"/>
      <c r="AU463" s="289"/>
      <c r="AV463" s="289"/>
      <c r="AW463" s="289"/>
      <c r="AX463" s="289"/>
      <c r="AY463" s="289"/>
      <c r="AZ463" s="289"/>
      <c r="BA463" s="289"/>
      <c r="BB463" s="289"/>
      <c r="BC463" s="289"/>
      <c r="BD463" s="289"/>
      <c r="BE463" s="289"/>
      <c r="BF463" s="289"/>
      <c r="BG463" s="289"/>
      <c r="BH463" s="289"/>
      <c r="BI463" s="289"/>
      <c r="BJ463" s="289"/>
      <c r="BK463" s="289"/>
      <c r="BL463" s="289"/>
      <c r="BM463" s="289"/>
      <c r="BN463" s="289"/>
      <c r="BO463" s="289"/>
      <c r="BP463" s="289"/>
      <c r="BQ463" s="289"/>
      <c r="BR463" s="289"/>
      <c r="BS463" s="289"/>
      <c r="BT463" s="289"/>
      <c r="BU463" s="289"/>
      <c r="BV463" s="289"/>
      <c r="BW463" s="289"/>
      <c r="BX463" s="289"/>
      <c r="BY463" s="289"/>
      <c r="BZ463" s="289"/>
      <c r="CA463" s="289"/>
      <c r="CB463" s="289"/>
      <c r="CC463" s="289"/>
      <c r="CD463" s="289"/>
      <c r="CE463" s="289"/>
      <c r="CF463" s="289"/>
      <c r="CG463" s="289"/>
      <c r="CH463" s="289"/>
      <c r="CI463" s="289"/>
      <c r="CJ463" s="289"/>
      <c r="CK463" s="289"/>
      <c r="CL463" s="289"/>
      <c r="CM463" s="289"/>
      <c r="CN463" s="289"/>
      <c r="CO463" s="289"/>
      <c r="CP463" s="289"/>
      <c r="CQ463" s="289"/>
      <c r="CR463" s="289"/>
      <c r="CS463" s="289"/>
      <c r="CT463" s="289"/>
      <c r="CU463" s="289"/>
      <c r="CV463" s="289"/>
      <c r="CW463" s="289"/>
      <c r="CX463" s="289"/>
      <c r="CY463" s="289"/>
      <c r="CZ463" s="289"/>
      <c r="DA463" s="289"/>
      <c r="DB463" s="289"/>
      <c r="DC463" s="289"/>
      <c r="DD463" s="289"/>
      <c r="DE463" s="289"/>
      <c r="DF463" s="289"/>
      <c r="DG463" s="289"/>
      <c r="DH463" s="289"/>
      <c r="DI463" s="289"/>
      <c r="DJ463" s="289"/>
      <c r="DK463" s="289"/>
      <c r="DL463" s="289"/>
      <c r="DM463" s="289"/>
      <c r="DN463" s="289"/>
      <c r="DO463" s="289"/>
      <c r="DP463" s="289"/>
      <c r="DQ463" s="289"/>
      <c r="DR463" s="289"/>
      <c r="DS463" s="289"/>
      <c r="DT463" s="289"/>
      <c r="DU463" s="289"/>
      <c r="DV463" s="289"/>
      <c r="DW463" s="289"/>
      <c r="DX463" s="289"/>
      <c r="DY463" s="289"/>
      <c r="DZ463" s="289"/>
      <c r="EA463" s="289"/>
      <c r="EB463" s="289"/>
      <c r="EC463" s="289"/>
      <c r="ED463" s="289"/>
      <c r="EE463" s="289"/>
      <c r="EF463" s="289"/>
      <c r="EG463" s="289"/>
      <c r="EH463" s="289"/>
      <c r="EI463" s="289"/>
    </row>
    <row r="464" spans="1:139" x14ac:dyDescent="0.3">
      <c r="A464" s="289"/>
      <c r="B464" s="289"/>
      <c r="C464" s="468"/>
      <c r="D464" s="468"/>
      <c r="E464" s="468"/>
      <c r="F464" s="468"/>
      <c r="G464" s="468"/>
      <c r="H464" s="468"/>
      <c r="I464" s="468"/>
      <c r="J464" s="468"/>
      <c r="K464" s="468"/>
      <c r="L464" s="468"/>
      <c r="M464" s="468"/>
      <c r="N464" s="468"/>
      <c r="O464" s="468"/>
      <c r="P464" s="468"/>
      <c r="Q464" s="289"/>
      <c r="R464" s="289"/>
      <c r="S464" s="289"/>
      <c r="T464" s="289"/>
      <c r="U464" s="289"/>
      <c r="V464" s="289"/>
      <c r="W464" s="289"/>
      <c r="X464" s="289"/>
      <c r="Y464" s="289"/>
      <c r="Z464" s="289"/>
      <c r="AA464" s="289"/>
      <c r="AB464" s="289"/>
      <c r="AC464" s="289"/>
      <c r="AD464" s="289"/>
      <c r="AE464" s="289"/>
      <c r="AF464" s="289"/>
      <c r="AG464" s="289"/>
      <c r="AH464" s="289"/>
      <c r="AI464" s="289"/>
      <c r="AJ464" s="289"/>
      <c r="AK464" s="289"/>
      <c r="AL464" s="289"/>
      <c r="AM464" s="289"/>
      <c r="AN464" s="289"/>
      <c r="AO464" s="289"/>
      <c r="AP464" s="289"/>
      <c r="AQ464" s="289"/>
      <c r="AR464" s="289"/>
      <c r="AS464" s="289"/>
      <c r="AT464" s="289"/>
      <c r="AU464" s="289"/>
      <c r="AV464" s="289"/>
      <c r="AW464" s="289"/>
      <c r="AX464" s="289"/>
      <c r="AY464" s="289"/>
      <c r="AZ464" s="289"/>
      <c r="BA464" s="289"/>
      <c r="BB464" s="289"/>
      <c r="BC464" s="289"/>
      <c r="BD464" s="289"/>
      <c r="BE464" s="289"/>
      <c r="BF464" s="289"/>
      <c r="BG464" s="289"/>
      <c r="BH464" s="289"/>
      <c r="BI464" s="289"/>
      <c r="BJ464" s="289"/>
      <c r="BK464" s="289"/>
      <c r="BL464" s="289"/>
      <c r="BM464" s="289"/>
      <c r="BN464" s="289"/>
      <c r="BO464" s="289"/>
      <c r="BP464" s="289"/>
      <c r="BQ464" s="289"/>
      <c r="BR464" s="289"/>
      <c r="BS464" s="289"/>
      <c r="BT464" s="289"/>
      <c r="BU464" s="289"/>
      <c r="BV464" s="289"/>
      <c r="BW464" s="289"/>
      <c r="BX464" s="289"/>
      <c r="BY464" s="289"/>
      <c r="BZ464" s="289"/>
      <c r="CA464" s="289"/>
      <c r="CB464" s="289"/>
      <c r="CC464" s="289"/>
      <c r="CD464" s="289"/>
      <c r="CE464" s="289"/>
      <c r="CF464" s="289"/>
      <c r="CG464" s="289"/>
      <c r="CH464" s="289"/>
      <c r="CI464" s="289"/>
      <c r="CJ464" s="289"/>
      <c r="CK464" s="289"/>
      <c r="CL464" s="289"/>
      <c r="CM464" s="289"/>
      <c r="CN464" s="289"/>
      <c r="CO464" s="289"/>
      <c r="CP464" s="289"/>
      <c r="CQ464" s="289"/>
      <c r="CR464" s="289"/>
      <c r="CS464" s="289"/>
      <c r="CT464" s="289"/>
      <c r="CU464" s="289"/>
      <c r="CV464" s="289"/>
      <c r="CW464" s="289"/>
      <c r="CX464" s="289"/>
      <c r="CY464" s="289"/>
      <c r="CZ464" s="289"/>
      <c r="DA464" s="289"/>
      <c r="DB464" s="289"/>
      <c r="DC464" s="289"/>
      <c r="DD464" s="289"/>
      <c r="DE464" s="289"/>
      <c r="DF464" s="289"/>
      <c r="DG464" s="289"/>
      <c r="DH464" s="289"/>
      <c r="DI464" s="289"/>
      <c r="DJ464" s="289"/>
      <c r="DK464" s="289"/>
      <c r="DL464" s="289"/>
      <c r="DM464" s="289"/>
      <c r="DN464" s="289"/>
      <c r="DO464" s="289"/>
      <c r="DP464" s="289"/>
      <c r="DQ464" s="289"/>
      <c r="DR464" s="289"/>
      <c r="DS464" s="289"/>
      <c r="DT464" s="289"/>
      <c r="DU464" s="289"/>
      <c r="DV464" s="289"/>
      <c r="DW464" s="289"/>
      <c r="DX464" s="289"/>
      <c r="DY464" s="289"/>
      <c r="DZ464" s="289"/>
      <c r="EA464" s="289"/>
      <c r="EB464" s="289"/>
      <c r="EC464" s="289"/>
      <c r="ED464" s="289"/>
      <c r="EE464" s="289"/>
      <c r="EF464" s="289"/>
      <c r="EG464" s="289"/>
      <c r="EH464" s="289"/>
      <c r="EI464" s="289"/>
    </row>
    <row r="465" spans="1:139" x14ac:dyDescent="0.3">
      <c r="A465" s="289"/>
      <c r="B465" s="289"/>
      <c r="C465" s="468"/>
      <c r="D465" s="468"/>
      <c r="E465" s="468"/>
      <c r="F465" s="468"/>
      <c r="G465" s="468"/>
      <c r="H465" s="468"/>
      <c r="I465" s="468"/>
      <c r="J465" s="468"/>
      <c r="K465" s="468"/>
      <c r="L465" s="468"/>
      <c r="M465" s="468"/>
      <c r="N465" s="468"/>
      <c r="O465" s="468"/>
      <c r="P465" s="468"/>
      <c r="Q465" s="289"/>
      <c r="R465" s="289"/>
      <c r="S465" s="289"/>
      <c r="T465" s="289"/>
      <c r="U465" s="289"/>
      <c r="V465" s="289"/>
      <c r="W465" s="289"/>
      <c r="X465" s="289"/>
      <c r="Y465" s="289"/>
      <c r="Z465" s="289"/>
      <c r="AA465" s="289"/>
      <c r="AB465" s="289"/>
      <c r="AC465" s="289"/>
      <c r="AD465" s="289"/>
      <c r="AE465" s="289"/>
      <c r="AF465" s="289"/>
      <c r="AG465" s="289"/>
      <c r="AH465" s="289"/>
      <c r="AI465" s="289"/>
      <c r="AJ465" s="289"/>
      <c r="AK465" s="289"/>
      <c r="AL465" s="289"/>
      <c r="AM465" s="289"/>
      <c r="AN465" s="289"/>
      <c r="AO465" s="289"/>
      <c r="AP465" s="289"/>
      <c r="AQ465" s="289"/>
      <c r="AR465" s="289"/>
      <c r="AS465" s="289"/>
      <c r="AT465" s="289"/>
      <c r="AU465" s="289"/>
      <c r="AV465" s="289"/>
      <c r="AW465" s="289"/>
      <c r="AX465" s="289"/>
      <c r="AY465" s="289"/>
      <c r="AZ465" s="289"/>
      <c r="BA465" s="289"/>
      <c r="BB465" s="289"/>
      <c r="BC465" s="289"/>
      <c r="BD465" s="289"/>
      <c r="BE465" s="289"/>
      <c r="BF465" s="289"/>
      <c r="BG465" s="289"/>
      <c r="BH465" s="289"/>
      <c r="BI465" s="289"/>
      <c r="BJ465" s="289"/>
      <c r="BK465" s="289"/>
      <c r="BL465" s="289"/>
      <c r="BM465" s="289"/>
      <c r="BN465" s="289"/>
      <c r="BO465" s="289"/>
      <c r="BP465" s="289"/>
      <c r="BQ465" s="289"/>
      <c r="BR465" s="289"/>
      <c r="BS465" s="289"/>
      <c r="BT465" s="289"/>
      <c r="BU465" s="289"/>
      <c r="BV465" s="289"/>
      <c r="BW465" s="289"/>
      <c r="BX465" s="289"/>
      <c r="BY465" s="289"/>
      <c r="BZ465" s="289"/>
      <c r="CA465" s="289"/>
      <c r="CB465" s="289"/>
      <c r="CC465" s="289"/>
      <c r="CD465" s="289"/>
      <c r="CE465" s="289"/>
      <c r="CF465" s="289"/>
      <c r="CG465" s="289"/>
      <c r="CH465" s="289"/>
      <c r="CI465" s="289"/>
      <c r="CJ465" s="289"/>
      <c r="CK465" s="289"/>
      <c r="CL465" s="289"/>
      <c r="CM465" s="289"/>
      <c r="CN465" s="289"/>
      <c r="CO465" s="289"/>
      <c r="CP465" s="289"/>
      <c r="CQ465" s="289"/>
      <c r="CR465" s="289"/>
      <c r="CS465" s="289"/>
      <c r="CT465" s="289"/>
      <c r="CU465" s="289"/>
      <c r="CV465" s="289"/>
      <c r="CW465" s="289"/>
      <c r="CX465" s="289"/>
      <c r="CY465" s="289"/>
      <c r="CZ465" s="289"/>
      <c r="DA465" s="289"/>
      <c r="DB465" s="289"/>
      <c r="DC465" s="289"/>
      <c r="DD465" s="289"/>
      <c r="DE465" s="289"/>
      <c r="DF465" s="289"/>
      <c r="DG465" s="289"/>
      <c r="DH465" s="289"/>
      <c r="DI465" s="289"/>
      <c r="DJ465" s="289"/>
      <c r="DK465" s="289"/>
      <c r="DL465" s="289"/>
      <c r="DM465" s="289"/>
      <c r="DN465" s="289"/>
      <c r="DO465" s="289"/>
      <c r="DP465" s="289"/>
      <c r="DQ465" s="289"/>
      <c r="DR465" s="289"/>
      <c r="DS465" s="289"/>
      <c r="DT465" s="289"/>
      <c r="DU465" s="289"/>
      <c r="DV465" s="289"/>
      <c r="DW465" s="289"/>
      <c r="DX465" s="289"/>
      <c r="DY465" s="289"/>
      <c r="DZ465" s="289"/>
      <c r="EA465" s="289"/>
      <c r="EB465" s="289"/>
      <c r="EC465" s="289"/>
      <c r="ED465" s="289"/>
      <c r="EE465" s="289"/>
      <c r="EF465" s="289"/>
      <c r="EG465" s="289"/>
      <c r="EH465" s="289"/>
      <c r="EI465" s="289"/>
    </row>
    <row r="466" spans="1:139" x14ac:dyDescent="0.3">
      <c r="A466" s="289"/>
      <c r="B466" s="289"/>
      <c r="C466" s="468"/>
      <c r="D466" s="468"/>
      <c r="E466" s="468"/>
      <c r="F466" s="468"/>
      <c r="G466" s="468"/>
      <c r="H466" s="468"/>
      <c r="I466" s="468"/>
      <c r="J466" s="468"/>
      <c r="K466" s="468"/>
      <c r="L466" s="468"/>
      <c r="M466" s="468"/>
      <c r="N466" s="468"/>
      <c r="O466" s="468"/>
      <c r="P466" s="468"/>
      <c r="Q466" s="289"/>
      <c r="R466" s="289"/>
      <c r="S466" s="289"/>
      <c r="T466" s="289"/>
      <c r="U466" s="289"/>
      <c r="V466" s="289"/>
      <c r="W466" s="289"/>
      <c r="X466" s="289"/>
      <c r="Y466" s="289"/>
      <c r="Z466" s="289"/>
      <c r="AA466" s="289"/>
      <c r="AB466" s="289"/>
      <c r="AC466" s="289"/>
      <c r="AD466" s="289"/>
      <c r="AE466" s="289"/>
      <c r="AF466" s="289"/>
      <c r="AG466" s="289"/>
      <c r="AH466" s="289"/>
      <c r="AI466" s="289"/>
      <c r="AJ466" s="289"/>
      <c r="AK466" s="289"/>
      <c r="AL466" s="289"/>
      <c r="AM466" s="289"/>
      <c r="AN466" s="289"/>
      <c r="AO466" s="289"/>
      <c r="AP466" s="289"/>
      <c r="AQ466" s="289"/>
      <c r="AR466" s="289"/>
      <c r="AS466" s="289"/>
      <c r="AT466" s="289"/>
      <c r="AU466" s="289"/>
      <c r="AV466" s="289"/>
      <c r="AW466" s="289"/>
      <c r="AX466" s="289"/>
      <c r="AY466" s="289"/>
      <c r="AZ466" s="289"/>
      <c r="BA466" s="289"/>
      <c r="BB466" s="289"/>
      <c r="BC466" s="289"/>
      <c r="BD466" s="289"/>
      <c r="BE466" s="289"/>
      <c r="BF466" s="289"/>
      <c r="BG466" s="289"/>
      <c r="BH466" s="289"/>
      <c r="BI466" s="289"/>
      <c r="BJ466" s="289"/>
      <c r="BK466" s="289"/>
      <c r="BL466" s="289"/>
      <c r="BM466" s="289"/>
      <c r="BN466" s="289"/>
      <c r="BO466" s="289"/>
      <c r="BP466" s="289"/>
      <c r="BQ466" s="289"/>
      <c r="BR466" s="289"/>
      <c r="BS466" s="289"/>
      <c r="BT466" s="289"/>
      <c r="BU466" s="289"/>
      <c r="BV466" s="289"/>
      <c r="BW466" s="289"/>
      <c r="BX466" s="289"/>
      <c r="BY466" s="289"/>
      <c r="BZ466" s="289"/>
      <c r="CA466" s="289"/>
      <c r="CB466" s="289"/>
      <c r="CC466" s="289"/>
      <c r="CD466" s="289"/>
      <c r="CE466" s="289"/>
      <c r="CF466" s="289"/>
      <c r="CG466" s="289"/>
      <c r="CH466" s="289"/>
      <c r="CI466" s="289"/>
      <c r="CJ466" s="289"/>
      <c r="CK466" s="289"/>
      <c r="CL466" s="289"/>
      <c r="CM466" s="289"/>
      <c r="CN466" s="289"/>
      <c r="CO466" s="289"/>
      <c r="CP466" s="289"/>
      <c r="CQ466" s="289"/>
      <c r="CR466" s="289"/>
      <c r="CS466" s="289"/>
      <c r="CT466" s="289"/>
      <c r="CU466" s="289"/>
      <c r="CV466" s="289"/>
      <c r="CW466" s="289"/>
      <c r="CX466" s="289"/>
      <c r="CY466" s="289"/>
      <c r="CZ466" s="289"/>
      <c r="DA466" s="289"/>
      <c r="DB466" s="289"/>
      <c r="DC466" s="289"/>
      <c r="DD466" s="289"/>
      <c r="DE466" s="289"/>
      <c r="DF466" s="289"/>
      <c r="DG466" s="289"/>
      <c r="DH466" s="289"/>
      <c r="DI466" s="289"/>
      <c r="DJ466" s="289"/>
      <c r="DK466" s="289"/>
      <c r="DL466" s="289"/>
      <c r="DM466" s="289"/>
      <c r="DN466" s="289"/>
      <c r="DO466" s="289"/>
      <c r="DP466" s="289"/>
      <c r="DQ466" s="289"/>
      <c r="DR466" s="289"/>
      <c r="DS466" s="289"/>
      <c r="DT466" s="289"/>
      <c r="DU466" s="289"/>
      <c r="DV466" s="289"/>
      <c r="DW466" s="289"/>
      <c r="DX466" s="289"/>
      <c r="DY466" s="289"/>
      <c r="DZ466" s="289"/>
      <c r="EA466" s="289"/>
      <c r="EB466" s="289"/>
      <c r="EC466" s="289"/>
      <c r="ED466" s="289"/>
      <c r="EE466" s="289"/>
      <c r="EF466" s="289"/>
      <c r="EG466" s="289"/>
      <c r="EH466" s="289"/>
      <c r="EI466" s="289"/>
    </row>
    <row r="467" spans="1:139" x14ac:dyDescent="0.3">
      <c r="A467" s="289"/>
      <c r="B467" s="289"/>
      <c r="C467" s="468"/>
      <c r="D467" s="468"/>
      <c r="E467" s="468"/>
      <c r="F467" s="468"/>
      <c r="G467" s="468"/>
      <c r="H467" s="468"/>
      <c r="I467" s="468"/>
      <c r="J467" s="468"/>
      <c r="K467" s="468"/>
      <c r="L467" s="468"/>
      <c r="M467" s="468"/>
      <c r="N467" s="468"/>
      <c r="O467" s="468"/>
      <c r="P467" s="468"/>
      <c r="Q467" s="289"/>
      <c r="R467" s="289"/>
      <c r="S467" s="289"/>
      <c r="T467" s="289"/>
      <c r="U467" s="289"/>
      <c r="V467" s="289"/>
      <c r="W467" s="289"/>
      <c r="X467" s="289"/>
      <c r="Y467" s="289"/>
      <c r="Z467" s="289"/>
      <c r="AA467" s="289"/>
      <c r="AB467" s="289"/>
      <c r="AC467" s="289"/>
      <c r="AD467" s="289"/>
      <c r="AE467" s="289"/>
      <c r="AF467" s="289"/>
      <c r="AG467" s="289"/>
      <c r="AH467" s="289"/>
      <c r="AI467" s="289"/>
      <c r="AJ467" s="289"/>
      <c r="AK467" s="289"/>
      <c r="AL467" s="289"/>
      <c r="AM467" s="289"/>
      <c r="AN467" s="289"/>
      <c r="AO467" s="289"/>
      <c r="AP467" s="289"/>
      <c r="AQ467" s="289"/>
      <c r="AR467" s="289"/>
      <c r="AS467" s="289"/>
      <c r="AT467" s="289"/>
      <c r="AU467" s="289"/>
      <c r="AV467" s="289"/>
      <c r="AW467" s="289"/>
      <c r="AX467" s="289"/>
      <c r="AY467" s="289"/>
      <c r="AZ467" s="289"/>
      <c r="BA467" s="289"/>
      <c r="BB467" s="289"/>
      <c r="BC467" s="289"/>
      <c r="BD467" s="289"/>
      <c r="BE467" s="289"/>
      <c r="BF467" s="289"/>
      <c r="BG467" s="289"/>
      <c r="BH467" s="289"/>
      <c r="BI467" s="289"/>
      <c r="BJ467" s="289"/>
      <c r="BK467" s="289"/>
      <c r="BL467" s="289"/>
      <c r="BM467" s="289"/>
      <c r="BN467" s="289"/>
      <c r="BO467" s="289"/>
      <c r="BP467" s="289"/>
      <c r="BQ467" s="289"/>
      <c r="BR467" s="289"/>
      <c r="BS467" s="289"/>
      <c r="BT467" s="289"/>
      <c r="BU467" s="289"/>
      <c r="BV467" s="289"/>
      <c r="BW467" s="289"/>
      <c r="BX467" s="289"/>
      <c r="BY467" s="289"/>
      <c r="BZ467" s="289"/>
      <c r="CA467" s="289"/>
      <c r="CB467" s="289"/>
      <c r="CC467" s="289"/>
      <c r="CD467" s="289"/>
      <c r="CE467" s="289"/>
      <c r="CF467" s="289"/>
      <c r="CG467" s="289"/>
      <c r="CH467" s="289"/>
      <c r="CI467" s="289"/>
      <c r="CJ467" s="289"/>
      <c r="CK467" s="289"/>
      <c r="CL467" s="289"/>
      <c r="CM467" s="289"/>
      <c r="CN467" s="289"/>
      <c r="CO467" s="289"/>
      <c r="CP467" s="289"/>
      <c r="CQ467" s="289"/>
      <c r="CR467" s="289"/>
      <c r="CS467" s="289"/>
      <c r="CT467" s="289"/>
      <c r="CU467" s="289"/>
      <c r="CV467" s="289"/>
      <c r="CW467" s="289"/>
      <c r="CX467" s="289"/>
      <c r="CY467" s="289"/>
      <c r="CZ467" s="289"/>
      <c r="DA467" s="289"/>
      <c r="DB467" s="289"/>
      <c r="DC467" s="289"/>
      <c r="DD467" s="289"/>
      <c r="DE467" s="289"/>
      <c r="DF467" s="289"/>
      <c r="DG467" s="289"/>
      <c r="DH467" s="289"/>
      <c r="DI467" s="289"/>
      <c r="DJ467" s="289"/>
      <c r="DK467" s="289"/>
      <c r="DL467" s="289"/>
      <c r="DM467" s="289"/>
      <c r="DN467" s="289"/>
      <c r="DO467" s="289"/>
      <c r="DP467" s="289"/>
      <c r="DQ467" s="289"/>
      <c r="DR467" s="289"/>
      <c r="DS467" s="289"/>
      <c r="DT467" s="289"/>
      <c r="DU467" s="289"/>
      <c r="DV467" s="289"/>
      <c r="DW467" s="289"/>
      <c r="DX467" s="289"/>
      <c r="DY467" s="289"/>
      <c r="DZ467" s="289"/>
      <c r="EA467" s="289"/>
      <c r="EB467" s="289"/>
      <c r="EC467" s="289"/>
      <c r="ED467" s="289"/>
      <c r="EE467" s="289"/>
      <c r="EF467" s="289"/>
      <c r="EG467" s="289"/>
      <c r="EH467" s="289"/>
      <c r="EI467" s="289"/>
    </row>
    <row r="468" spans="1:139" x14ac:dyDescent="0.3">
      <c r="A468" s="289"/>
      <c r="B468" s="289"/>
      <c r="C468" s="468"/>
      <c r="D468" s="468"/>
      <c r="E468" s="468"/>
      <c r="F468" s="468"/>
      <c r="G468" s="468"/>
      <c r="H468" s="468"/>
      <c r="I468" s="468"/>
      <c r="J468" s="468"/>
      <c r="K468" s="468"/>
      <c r="L468" s="468"/>
      <c r="M468" s="468"/>
      <c r="N468" s="468"/>
      <c r="O468" s="468"/>
      <c r="P468" s="468"/>
      <c r="Q468" s="289"/>
      <c r="R468" s="289"/>
      <c r="S468" s="289"/>
      <c r="T468" s="289"/>
      <c r="U468" s="289"/>
      <c r="V468" s="289"/>
      <c r="W468" s="289"/>
      <c r="X468" s="289"/>
      <c r="Y468" s="289"/>
      <c r="Z468" s="289"/>
      <c r="AA468" s="289"/>
      <c r="AB468" s="289"/>
      <c r="AC468" s="289"/>
      <c r="AD468" s="289"/>
      <c r="AE468" s="289"/>
      <c r="AF468" s="289"/>
      <c r="AG468" s="289"/>
      <c r="AH468" s="289"/>
      <c r="AI468" s="289"/>
      <c r="AJ468" s="289"/>
      <c r="AK468" s="289"/>
      <c r="AL468" s="289"/>
      <c r="AM468" s="289"/>
      <c r="AN468" s="289"/>
      <c r="AO468" s="289"/>
      <c r="AP468" s="289"/>
      <c r="AQ468" s="289"/>
      <c r="AR468" s="289"/>
      <c r="AS468" s="289"/>
      <c r="AT468" s="289"/>
      <c r="AU468" s="289"/>
      <c r="AV468" s="289"/>
      <c r="AW468" s="289"/>
      <c r="AX468" s="289"/>
      <c r="AY468" s="289"/>
      <c r="AZ468" s="289"/>
      <c r="BA468" s="289"/>
      <c r="BB468" s="289"/>
      <c r="BC468" s="289"/>
      <c r="BD468" s="289"/>
      <c r="BE468" s="289"/>
      <c r="BF468" s="289"/>
      <c r="BG468" s="289"/>
      <c r="BH468" s="289"/>
      <c r="BI468" s="289"/>
      <c r="BJ468" s="289"/>
      <c r="BK468" s="289"/>
      <c r="BL468" s="289"/>
      <c r="BM468" s="289"/>
      <c r="BN468" s="289"/>
      <c r="BO468" s="289"/>
      <c r="BP468" s="289"/>
      <c r="BQ468" s="289"/>
      <c r="BR468" s="289"/>
      <c r="BS468" s="289"/>
      <c r="BT468" s="289"/>
      <c r="BU468" s="289"/>
      <c r="BV468" s="289"/>
      <c r="BW468" s="289"/>
      <c r="BX468" s="289"/>
      <c r="BY468" s="289"/>
      <c r="BZ468" s="289"/>
      <c r="CA468" s="289"/>
      <c r="CB468" s="289"/>
      <c r="CC468" s="289"/>
      <c r="CD468" s="289"/>
      <c r="CE468" s="289"/>
      <c r="CF468" s="289"/>
      <c r="CG468" s="289"/>
      <c r="CH468" s="289"/>
      <c r="CI468" s="289"/>
      <c r="CJ468" s="289"/>
      <c r="CK468" s="289"/>
      <c r="CL468" s="289"/>
      <c r="CM468" s="289"/>
      <c r="CN468" s="289"/>
      <c r="CO468" s="289"/>
      <c r="CP468" s="289"/>
      <c r="CQ468" s="289"/>
      <c r="CR468" s="289"/>
      <c r="CS468" s="289"/>
      <c r="CT468" s="289"/>
      <c r="CU468" s="289"/>
      <c r="CV468" s="289"/>
      <c r="CW468" s="289"/>
      <c r="CX468" s="289"/>
      <c r="CY468" s="289"/>
      <c r="CZ468" s="289"/>
      <c r="DA468" s="289"/>
      <c r="DB468" s="289"/>
      <c r="DC468" s="289"/>
      <c r="DD468" s="289"/>
      <c r="DE468" s="289"/>
      <c r="DF468" s="289"/>
      <c r="DG468" s="289"/>
      <c r="DH468" s="289"/>
      <c r="DI468" s="289"/>
      <c r="DJ468" s="289"/>
      <c r="DK468" s="289"/>
      <c r="DL468" s="289"/>
      <c r="DM468" s="289"/>
      <c r="DN468" s="289"/>
      <c r="DO468" s="289"/>
      <c r="DP468" s="289"/>
      <c r="DQ468" s="289"/>
      <c r="DR468" s="289"/>
      <c r="DS468" s="289"/>
      <c r="DT468" s="289"/>
      <c r="DU468" s="289"/>
      <c r="DV468" s="289"/>
      <c r="DW468" s="289"/>
      <c r="DX468" s="289"/>
      <c r="DY468" s="289"/>
      <c r="DZ468" s="289"/>
      <c r="EA468" s="289"/>
      <c r="EB468" s="289"/>
      <c r="EC468" s="289"/>
      <c r="ED468" s="289"/>
      <c r="EE468" s="289"/>
      <c r="EF468" s="289"/>
      <c r="EG468" s="289"/>
      <c r="EH468" s="289"/>
      <c r="EI468" s="289"/>
    </row>
    <row r="469" spans="1:139" x14ac:dyDescent="0.3">
      <c r="A469" s="289"/>
      <c r="B469" s="289"/>
      <c r="C469" s="468"/>
      <c r="D469" s="468"/>
      <c r="E469" s="468"/>
      <c r="F469" s="468"/>
      <c r="G469" s="468"/>
      <c r="H469" s="468"/>
      <c r="I469" s="468"/>
      <c r="J469" s="468"/>
      <c r="K469" s="468"/>
      <c r="L469" s="468"/>
      <c r="M469" s="468"/>
      <c r="N469" s="468"/>
      <c r="O469" s="468"/>
      <c r="P469" s="468"/>
      <c r="Q469" s="289"/>
      <c r="R469" s="289"/>
      <c r="S469" s="289"/>
      <c r="T469" s="289"/>
      <c r="U469" s="289"/>
      <c r="V469" s="289"/>
      <c r="W469" s="289"/>
      <c r="X469" s="289"/>
      <c r="Y469" s="289"/>
      <c r="Z469" s="289"/>
      <c r="AA469" s="289"/>
      <c r="AB469" s="289"/>
      <c r="AC469" s="289"/>
      <c r="AD469" s="289"/>
      <c r="AE469" s="289"/>
      <c r="AF469" s="289"/>
      <c r="AG469" s="289"/>
      <c r="AH469" s="289"/>
      <c r="AI469" s="289"/>
      <c r="AJ469" s="289"/>
      <c r="AK469" s="289"/>
      <c r="AL469" s="289"/>
      <c r="AM469" s="289"/>
      <c r="AN469" s="289"/>
      <c r="AO469" s="289"/>
      <c r="AP469" s="289"/>
      <c r="AQ469" s="289"/>
      <c r="AR469" s="289"/>
      <c r="AS469" s="289"/>
      <c r="AT469" s="289"/>
      <c r="AU469" s="289"/>
      <c r="AV469" s="289"/>
      <c r="AW469" s="289"/>
      <c r="AX469" s="289"/>
      <c r="AY469" s="289"/>
      <c r="AZ469" s="289"/>
      <c r="BA469" s="289"/>
      <c r="BB469" s="289"/>
      <c r="BC469" s="289"/>
      <c r="BD469" s="289"/>
      <c r="BE469" s="289"/>
      <c r="BF469" s="289"/>
      <c r="BG469" s="289"/>
      <c r="BH469" s="289"/>
      <c r="BI469" s="289"/>
      <c r="BJ469" s="289"/>
      <c r="BK469" s="289"/>
      <c r="BL469" s="289"/>
      <c r="BM469" s="289"/>
      <c r="BN469" s="289"/>
      <c r="BO469" s="289"/>
      <c r="BP469" s="289"/>
      <c r="BQ469" s="289"/>
      <c r="BR469" s="289"/>
      <c r="BS469" s="289"/>
      <c r="BT469" s="289"/>
      <c r="BU469" s="289"/>
      <c r="BV469" s="289"/>
      <c r="BW469" s="289"/>
      <c r="BX469" s="289"/>
      <c r="BY469" s="289"/>
      <c r="BZ469" s="289"/>
      <c r="CA469" s="289"/>
      <c r="CB469" s="289"/>
      <c r="CC469" s="289"/>
      <c r="CD469" s="289"/>
      <c r="CE469" s="289"/>
      <c r="CF469" s="289"/>
      <c r="CG469" s="289"/>
      <c r="CH469" s="289"/>
      <c r="CI469" s="289"/>
      <c r="CJ469" s="289"/>
      <c r="CK469" s="289"/>
      <c r="CL469" s="289"/>
      <c r="CM469" s="289"/>
      <c r="CN469" s="289"/>
      <c r="CO469" s="289"/>
      <c r="CP469" s="289"/>
      <c r="CQ469" s="289"/>
      <c r="CR469" s="289"/>
      <c r="CS469" s="289"/>
      <c r="CT469" s="289"/>
      <c r="CU469" s="289"/>
      <c r="CV469" s="289"/>
      <c r="CW469" s="289"/>
      <c r="CX469" s="289"/>
      <c r="CY469" s="289"/>
      <c r="CZ469" s="289"/>
      <c r="DA469" s="289"/>
      <c r="DB469" s="289"/>
      <c r="DC469" s="289"/>
      <c r="DD469" s="289"/>
      <c r="DE469" s="289"/>
      <c r="DF469" s="289"/>
      <c r="DG469" s="289"/>
      <c r="DH469" s="289"/>
      <c r="DI469" s="289"/>
      <c r="DJ469" s="289"/>
      <c r="DK469" s="289"/>
      <c r="DL469" s="289"/>
      <c r="DM469" s="289"/>
      <c r="DN469" s="289"/>
      <c r="DO469" s="289"/>
      <c r="DP469" s="289"/>
      <c r="DQ469" s="289"/>
      <c r="DR469" s="289"/>
      <c r="DS469" s="289"/>
      <c r="DT469" s="289"/>
      <c r="DU469" s="289"/>
      <c r="DV469" s="289"/>
      <c r="DW469" s="289"/>
      <c r="DX469" s="289"/>
      <c r="DY469" s="289"/>
      <c r="DZ469" s="289"/>
      <c r="EA469" s="289"/>
      <c r="EB469" s="289"/>
      <c r="EC469" s="289"/>
      <c r="ED469" s="289"/>
      <c r="EE469" s="289"/>
      <c r="EF469" s="289"/>
      <c r="EG469" s="289"/>
      <c r="EH469" s="289"/>
      <c r="EI469" s="289"/>
    </row>
    <row r="470" spans="1:139" x14ac:dyDescent="0.3">
      <c r="A470" s="289"/>
      <c r="B470" s="289"/>
      <c r="C470" s="468"/>
      <c r="D470" s="468"/>
      <c r="E470" s="468"/>
      <c r="F470" s="468"/>
      <c r="G470" s="468"/>
      <c r="H470" s="468"/>
      <c r="I470" s="468"/>
      <c r="J470" s="468"/>
      <c r="K470" s="468"/>
      <c r="L470" s="468"/>
      <c r="M470" s="468"/>
      <c r="N470" s="468"/>
      <c r="O470" s="468"/>
      <c r="P470" s="468"/>
      <c r="Q470" s="289"/>
      <c r="R470" s="289"/>
      <c r="S470" s="289"/>
      <c r="T470" s="289"/>
      <c r="U470" s="289"/>
      <c r="V470" s="289"/>
      <c r="W470" s="289"/>
      <c r="X470" s="289"/>
      <c r="Y470" s="289"/>
      <c r="Z470" s="289"/>
      <c r="AA470" s="289"/>
      <c r="AB470" s="289"/>
      <c r="AC470" s="289"/>
      <c r="AD470" s="289"/>
      <c r="AE470" s="289"/>
      <c r="AF470" s="289"/>
      <c r="AG470" s="289"/>
      <c r="AH470" s="289"/>
      <c r="AI470" s="289"/>
      <c r="AJ470" s="289"/>
      <c r="AK470" s="289"/>
      <c r="AL470" s="289"/>
      <c r="AM470" s="289"/>
      <c r="AN470" s="289"/>
      <c r="AO470" s="289"/>
      <c r="AP470" s="289"/>
      <c r="AQ470" s="289"/>
      <c r="AR470" s="289"/>
      <c r="AS470" s="289"/>
      <c r="AT470" s="289"/>
      <c r="AU470" s="289"/>
      <c r="AV470" s="289"/>
      <c r="AW470" s="289"/>
      <c r="AX470" s="289"/>
      <c r="AY470" s="289"/>
      <c r="AZ470" s="289"/>
      <c r="BA470" s="289"/>
      <c r="BB470" s="289"/>
      <c r="BC470" s="289"/>
      <c r="BD470" s="289"/>
      <c r="BE470" s="289"/>
      <c r="BF470" s="289"/>
      <c r="BG470" s="289"/>
      <c r="BH470" s="289"/>
      <c r="BI470" s="289"/>
      <c r="BJ470" s="289"/>
      <c r="BK470" s="289"/>
      <c r="BL470" s="289"/>
      <c r="BM470" s="289"/>
      <c r="BN470" s="289"/>
      <c r="BO470" s="289"/>
      <c r="BP470" s="289"/>
      <c r="BQ470" s="289"/>
      <c r="BR470" s="289"/>
      <c r="BS470" s="289"/>
      <c r="BT470" s="289"/>
      <c r="BU470" s="289"/>
      <c r="BV470" s="289"/>
      <c r="BW470" s="289"/>
      <c r="BX470" s="289"/>
      <c r="BY470" s="289"/>
      <c r="BZ470" s="289"/>
      <c r="CA470" s="289"/>
      <c r="CB470" s="289"/>
      <c r="CC470" s="289"/>
      <c r="CD470" s="289"/>
      <c r="CE470" s="289"/>
      <c r="CF470" s="289"/>
      <c r="CG470" s="289"/>
      <c r="CH470" s="289"/>
      <c r="CI470" s="289"/>
      <c r="CJ470" s="289"/>
      <c r="CK470" s="289"/>
      <c r="CL470" s="289"/>
      <c r="CM470" s="289"/>
      <c r="CN470" s="289"/>
      <c r="CO470" s="289"/>
      <c r="CP470" s="289"/>
      <c r="CQ470" s="289"/>
      <c r="CR470" s="289"/>
      <c r="CS470" s="289"/>
      <c r="CT470" s="289"/>
      <c r="CU470" s="289"/>
      <c r="CV470" s="289"/>
      <c r="CW470" s="289"/>
      <c r="CX470" s="289"/>
      <c r="CY470" s="289"/>
      <c r="CZ470" s="289"/>
      <c r="DA470" s="289"/>
      <c r="DB470" s="289"/>
      <c r="DC470" s="289"/>
      <c r="DD470" s="289"/>
      <c r="DE470" s="289"/>
      <c r="DF470" s="289"/>
      <c r="DG470" s="289"/>
      <c r="DH470" s="289"/>
      <c r="DI470" s="289"/>
      <c r="DJ470" s="289"/>
      <c r="DK470" s="289"/>
      <c r="DL470" s="289"/>
      <c r="DM470" s="289"/>
      <c r="DN470" s="289"/>
      <c r="DO470" s="289"/>
      <c r="DP470" s="289"/>
      <c r="DQ470" s="289"/>
      <c r="DR470" s="289"/>
      <c r="DS470" s="289"/>
      <c r="DT470" s="289"/>
      <c r="DU470" s="289"/>
      <c r="DV470" s="289"/>
      <c r="DW470" s="289"/>
      <c r="DX470" s="289"/>
      <c r="DY470" s="289"/>
      <c r="DZ470" s="289"/>
      <c r="EA470" s="289"/>
      <c r="EB470" s="289"/>
      <c r="EC470" s="289"/>
      <c r="ED470" s="289"/>
      <c r="EE470" s="289"/>
      <c r="EF470" s="289"/>
      <c r="EG470" s="289"/>
      <c r="EH470" s="289"/>
      <c r="EI470" s="289"/>
    </row>
    <row r="471" spans="1:139" x14ac:dyDescent="0.3">
      <c r="A471" s="289"/>
      <c r="B471" s="289"/>
      <c r="C471" s="468"/>
      <c r="D471" s="468"/>
      <c r="E471" s="468"/>
      <c r="F471" s="468"/>
      <c r="G471" s="468"/>
      <c r="H471" s="468"/>
      <c r="I471" s="468"/>
      <c r="J471" s="468"/>
      <c r="K471" s="468"/>
      <c r="L471" s="468"/>
      <c r="M471" s="468"/>
      <c r="N471" s="468"/>
      <c r="O471" s="468"/>
      <c r="P471" s="468"/>
      <c r="Q471" s="289"/>
      <c r="R471" s="289"/>
      <c r="S471" s="289"/>
      <c r="T471" s="289"/>
      <c r="U471" s="289"/>
      <c r="V471" s="289"/>
      <c r="W471" s="289"/>
      <c r="X471" s="289"/>
      <c r="Y471" s="289"/>
      <c r="Z471" s="289"/>
      <c r="AA471" s="289"/>
      <c r="AB471" s="289"/>
      <c r="AC471" s="289"/>
      <c r="AD471" s="289"/>
      <c r="AE471" s="289"/>
      <c r="AF471" s="289"/>
      <c r="AG471" s="289"/>
      <c r="AH471" s="289"/>
      <c r="AI471" s="289"/>
      <c r="AJ471" s="289"/>
      <c r="AK471" s="289"/>
      <c r="AL471" s="289"/>
      <c r="AM471" s="289"/>
      <c r="AN471" s="289"/>
      <c r="AO471" s="289"/>
      <c r="AP471" s="289"/>
      <c r="AQ471" s="289"/>
      <c r="AR471" s="289"/>
      <c r="AS471" s="289"/>
      <c r="AT471" s="289"/>
      <c r="AU471" s="289"/>
      <c r="AV471" s="289"/>
      <c r="AW471" s="289"/>
      <c r="AX471" s="289"/>
      <c r="AY471" s="289"/>
      <c r="AZ471" s="289"/>
      <c r="BA471" s="289"/>
      <c r="BB471" s="289"/>
      <c r="BC471" s="289"/>
      <c r="BD471" s="289"/>
      <c r="BE471" s="289"/>
      <c r="BF471" s="289"/>
      <c r="BG471" s="289"/>
      <c r="BH471" s="289"/>
      <c r="BI471" s="289"/>
      <c r="BJ471" s="289"/>
      <c r="BK471" s="289"/>
      <c r="BL471" s="289"/>
      <c r="BM471" s="289"/>
      <c r="BN471" s="289"/>
      <c r="BO471" s="289"/>
      <c r="BP471" s="289"/>
      <c r="BQ471" s="289"/>
      <c r="BR471" s="289"/>
      <c r="BS471" s="289"/>
      <c r="BT471" s="289"/>
      <c r="BU471" s="289"/>
      <c r="BV471" s="289"/>
      <c r="BW471" s="289"/>
      <c r="BX471" s="289"/>
      <c r="BY471" s="289"/>
      <c r="BZ471" s="289"/>
      <c r="CA471" s="289"/>
      <c r="CB471" s="289"/>
      <c r="CC471" s="289"/>
      <c r="CD471" s="289"/>
      <c r="CE471" s="289"/>
      <c r="CF471" s="289"/>
      <c r="CG471" s="289"/>
      <c r="CH471" s="289"/>
      <c r="CI471" s="289"/>
      <c r="CJ471" s="289"/>
      <c r="CK471" s="289"/>
      <c r="CL471" s="289"/>
      <c r="CM471" s="289"/>
      <c r="CN471" s="289"/>
      <c r="CO471" s="289"/>
      <c r="CP471" s="289"/>
      <c r="CQ471" s="289"/>
      <c r="CR471" s="289"/>
      <c r="CS471" s="289"/>
      <c r="CT471" s="289"/>
      <c r="CU471" s="289"/>
      <c r="CV471" s="289"/>
      <c r="CW471" s="289"/>
      <c r="CX471" s="289"/>
      <c r="CY471" s="289"/>
      <c r="CZ471" s="289"/>
      <c r="DA471" s="289"/>
      <c r="DB471" s="289"/>
      <c r="DC471" s="289"/>
      <c r="DD471" s="289"/>
      <c r="DE471" s="289"/>
      <c r="DF471" s="289"/>
      <c r="DG471" s="289"/>
      <c r="DH471" s="289"/>
      <c r="DI471" s="289"/>
      <c r="DJ471" s="289"/>
      <c r="DK471" s="289"/>
      <c r="DL471" s="289"/>
      <c r="DM471" s="289"/>
      <c r="DN471" s="289"/>
      <c r="DO471" s="289"/>
      <c r="DP471" s="289"/>
      <c r="DQ471" s="289"/>
      <c r="DR471" s="289"/>
      <c r="DS471" s="289"/>
      <c r="DT471" s="289"/>
      <c r="DU471" s="289"/>
      <c r="DV471" s="289"/>
      <c r="DW471" s="289"/>
      <c r="DX471" s="289"/>
      <c r="DY471" s="289"/>
      <c r="DZ471" s="289"/>
      <c r="EA471" s="289"/>
      <c r="EB471" s="289"/>
      <c r="EC471" s="289"/>
      <c r="ED471" s="289"/>
      <c r="EE471" s="289"/>
      <c r="EF471" s="289"/>
      <c r="EG471" s="289"/>
      <c r="EH471" s="289"/>
      <c r="EI471" s="289"/>
    </row>
    <row r="472" spans="1:139" x14ac:dyDescent="0.3">
      <c r="A472" s="289"/>
      <c r="B472" s="289"/>
      <c r="C472" s="468"/>
      <c r="D472" s="468"/>
      <c r="E472" s="468"/>
      <c r="F472" s="468"/>
      <c r="G472" s="468"/>
      <c r="H472" s="468"/>
      <c r="I472" s="468"/>
      <c r="J472" s="468"/>
      <c r="K472" s="468"/>
      <c r="L472" s="468"/>
      <c r="M472" s="468"/>
      <c r="N472" s="468"/>
      <c r="O472" s="468"/>
      <c r="P472" s="468"/>
      <c r="Q472" s="289"/>
      <c r="R472" s="289"/>
      <c r="S472" s="289"/>
      <c r="T472" s="289"/>
      <c r="U472" s="289"/>
      <c r="V472" s="289"/>
      <c r="W472" s="289"/>
      <c r="X472" s="289"/>
      <c r="Y472" s="289"/>
      <c r="Z472" s="289"/>
      <c r="AA472" s="289"/>
      <c r="AB472" s="289"/>
      <c r="AC472" s="289"/>
      <c r="AD472" s="289"/>
      <c r="AE472" s="289"/>
      <c r="AF472" s="289"/>
      <c r="AG472" s="289"/>
      <c r="AH472" s="289"/>
      <c r="AI472" s="289"/>
      <c r="AJ472" s="289"/>
      <c r="AK472" s="289"/>
      <c r="AL472" s="289"/>
      <c r="AM472" s="289"/>
      <c r="AN472" s="289"/>
      <c r="AO472" s="289"/>
      <c r="AP472" s="289"/>
      <c r="AQ472" s="289"/>
      <c r="AR472" s="289"/>
      <c r="AS472" s="289"/>
      <c r="AT472" s="289"/>
      <c r="AU472" s="289"/>
      <c r="AV472" s="289"/>
      <c r="AW472" s="289"/>
      <c r="AX472" s="289"/>
      <c r="AY472" s="289"/>
      <c r="AZ472" s="289"/>
      <c r="BA472" s="289"/>
      <c r="BB472" s="289"/>
      <c r="BC472" s="289"/>
      <c r="BD472" s="289"/>
      <c r="BE472" s="289"/>
      <c r="BF472" s="289"/>
      <c r="BG472" s="289"/>
      <c r="BH472" s="289"/>
      <c r="BI472" s="289"/>
      <c r="BJ472" s="289"/>
      <c r="BK472" s="289"/>
      <c r="BL472" s="289"/>
      <c r="BM472" s="289"/>
      <c r="BN472" s="289"/>
      <c r="BO472" s="289"/>
      <c r="BP472" s="289"/>
      <c r="BQ472" s="289"/>
      <c r="BR472" s="289"/>
      <c r="BS472" s="289"/>
      <c r="BT472" s="289"/>
      <c r="BU472" s="289"/>
      <c r="BV472" s="289"/>
      <c r="BW472" s="289"/>
      <c r="BX472" s="289"/>
      <c r="BY472" s="289"/>
      <c r="BZ472" s="289"/>
      <c r="CA472" s="289"/>
      <c r="CB472" s="289"/>
      <c r="CC472" s="289"/>
      <c r="CD472" s="289"/>
      <c r="CE472" s="289"/>
      <c r="CF472" s="289"/>
      <c r="CG472" s="289"/>
      <c r="CH472" s="289"/>
      <c r="CI472" s="289"/>
      <c r="CJ472" s="289"/>
      <c r="CK472" s="289"/>
      <c r="CL472" s="289"/>
      <c r="CM472" s="289"/>
      <c r="CN472" s="289"/>
      <c r="CO472" s="289"/>
      <c r="CP472" s="289"/>
      <c r="CQ472" s="289"/>
      <c r="CR472" s="289"/>
      <c r="CS472" s="289"/>
      <c r="CT472" s="289"/>
      <c r="CU472" s="289"/>
      <c r="CV472" s="289"/>
      <c r="CW472" s="289"/>
      <c r="CX472" s="289"/>
      <c r="CY472" s="289"/>
      <c r="CZ472" s="289"/>
      <c r="DA472" s="289"/>
      <c r="DB472" s="289"/>
      <c r="DC472" s="289"/>
      <c r="DD472" s="289"/>
      <c r="DE472" s="289"/>
      <c r="DF472" s="289"/>
      <c r="DG472" s="289"/>
      <c r="DH472" s="289"/>
      <c r="DI472" s="289"/>
      <c r="DJ472" s="289"/>
      <c r="DK472" s="289"/>
      <c r="DL472" s="289"/>
      <c r="DM472" s="289"/>
      <c r="DN472" s="289"/>
      <c r="DO472" s="289"/>
      <c r="DP472" s="289"/>
      <c r="DQ472" s="289"/>
      <c r="DR472" s="289"/>
      <c r="DS472" s="289"/>
      <c r="DT472" s="289"/>
      <c r="DU472" s="289"/>
      <c r="DV472" s="289"/>
      <c r="DW472" s="289"/>
      <c r="DX472" s="289"/>
      <c r="DY472" s="289"/>
      <c r="DZ472" s="289"/>
      <c r="EA472" s="289"/>
      <c r="EB472" s="289"/>
      <c r="EC472" s="289"/>
      <c r="ED472" s="289"/>
      <c r="EE472" s="289"/>
      <c r="EF472" s="289"/>
      <c r="EG472" s="289"/>
      <c r="EH472" s="289"/>
      <c r="EI472" s="289"/>
    </row>
    <row r="473" spans="1:139" x14ac:dyDescent="0.3">
      <c r="A473" s="289"/>
      <c r="B473" s="289"/>
      <c r="C473" s="468"/>
      <c r="D473" s="468"/>
      <c r="E473" s="468"/>
      <c r="F473" s="468"/>
      <c r="G473" s="468"/>
      <c r="H473" s="468"/>
      <c r="I473" s="468"/>
      <c r="J473" s="468"/>
      <c r="K473" s="468"/>
      <c r="L473" s="468"/>
      <c r="M473" s="468"/>
      <c r="N473" s="468"/>
      <c r="O473" s="468"/>
      <c r="P473" s="468"/>
      <c r="Q473" s="289"/>
      <c r="R473" s="289"/>
      <c r="S473" s="289"/>
      <c r="T473" s="289"/>
      <c r="U473" s="289"/>
      <c r="V473" s="289"/>
      <c r="W473" s="289"/>
      <c r="X473" s="289"/>
      <c r="Y473" s="289"/>
      <c r="Z473" s="289"/>
      <c r="AA473" s="289"/>
      <c r="AB473" s="289"/>
      <c r="AC473" s="289"/>
      <c r="AD473" s="289"/>
      <c r="AE473" s="289"/>
      <c r="AF473" s="289"/>
      <c r="AG473" s="289"/>
      <c r="AH473" s="289"/>
      <c r="AI473" s="289"/>
      <c r="AJ473" s="289"/>
      <c r="AK473" s="289"/>
      <c r="AL473" s="289"/>
      <c r="AM473" s="289"/>
      <c r="AN473" s="289"/>
      <c r="AO473" s="289"/>
      <c r="AP473" s="289"/>
      <c r="AQ473" s="289"/>
      <c r="AR473" s="289"/>
      <c r="AS473" s="289"/>
      <c r="AT473" s="289"/>
      <c r="AU473" s="289"/>
      <c r="AV473" s="289"/>
      <c r="AW473" s="289"/>
      <c r="AX473" s="289"/>
      <c r="AY473" s="289"/>
      <c r="AZ473" s="289"/>
      <c r="BA473" s="289"/>
      <c r="BB473" s="289"/>
      <c r="BC473" s="289"/>
      <c r="BD473" s="289"/>
      <c r="BE473" s="289"/>
      <c r="BF473" s="289"/>
      <c r="BG473" s="289"/>
      <c r="BH473" s="289"/>
      <c r="BI473" s="289"/>
      <c r="BJ473" s="289"/>
      <c r="BK473" s="289"/>
      <c r="BL473" s="289"/>
      <c r="BM473" s="289"/>
      <c r="BN473" s="289"/>
      <c r="BO473" s="289"/>
      <c r="BP473" s="289"/>
      <c r="BQ473" s="289"/>
      <c r="BR473" s="289"/>
      <c r="BS473" s="289"/>
      <c r="BT473" s="289"/>
      <c r="BU473" s="289"/>
      <c r="BV473" s="289"/>
      <c r="BW473" s="289"/>
      <c r="BX473" s="289"/>
      <c r="BY473" s="289"/>
      <c r="BZ473" s="289"/>
      <c r="CA473" s="289"/>
      <c r="CB473" s="289"/>
      <c r="CC473" s="289"/>
      <c r="CD473" s="289"/>
      <c r="CE473" s="289"/>
      <c r="CF473" s="289"/>
      <c r="CG473" s="289"/>
      <c r="CH473" s="289"/>
      <c r="CI473" s="289"/>
      <c r="CJ473" s="289"/>
      <c r="CK473" s="289"/>
      <c r="CL473" s="289"/>
      <c r="CM473" s="289"/>
      <c r="CN473" s="289"/>
      <c r="CO473" s="289"/>
      <c r="CP473" s="289"/>
      <c r="CQ473" s="289"/>
      <c r="CR473" s="289"/>
      <c r="CS473" s="289"/>
      <c r="CT473" s="289"/>
      <c r="CU473" s="289"/>
      <c r="CV473" s="289"/>
      <c r="CW473" s="289"/>
      <c r="CX473" s="289"/>
      <c r="CY473" s="289"/>
      <c r="CZ473" s="289"/>
      <c r="DA473" s="289"/>
      <c r="DB473" s="289"/>
      <c r="DC473" s="289"/>
      <c r="DD473" s="289"/>
      <c r="DE473" s="289"/>
      <c r="DF473" s="289"/>
      <c r="DG473" s="289"/>
      <c r="DH473" s="289"/>
      <c r="DI473" s="289"/>
      <c r="DJ473" s="289"/>
      <c r="DK473" s="289"/>
      <c r="DL473" s="289"/>
      <c r="DM473" s="289"/>
      <c r="DN473" s="289"/>
      <c r="DO473" s="289"/>
      <c r="DP473" s="289"/>
      <c r="DQ473" s="289"/>
      <c r="DR473" s="289"/>
      <c r="DS473" s="289"/>
      <c r="DT473" s="289"/>
      <c r="DU473" s="289"/>
      <c r="DV473" s="289"/>
      <c r="DW473" s="289"/>
      <c r="DX473" s="289"/>
      <c r="DY473" s="289"/>
      <c r="DZ473" s="289"/>
      <c r="EA473" s="289"/>
      <c r="EB473" s="289"/>
      <c r="EC473" s="289"/>
      <c r="ED473" s="289"/>
      <c r="EE473" s="289"/>
      <c r="EF473" s="289"/>
      <c r="EG473" s="289"/>
      <c r="EH473" s="289"/>
      <c r="EI473" s="289"/>
    </row>
    <row r="474" spans="1:139" x14ac:dyDescent="0.3">
      <c r="A474" s="289"/>
      <c r="B474" s="289"/>
      <c r="C474" s="468"/>
      <c r="D474" s="468"/>
      <c r="E474" s="468"/>
      <c r="F474" s="468"/>
      <c r="G474" s="468"/>
      <c r="H474" s="468"/>
      <c r="I474" s="468"/>
      <c r="J474" s="468"/>
      <c r="K474" s="468"/>
      <c r="L474" s="468"/>
      <c r="M474" s="468"/>
      <c r="N474" s="468"/>
      <c r="O474" s="468"/>
      <c r="P474" s="468"/>
      <c r="Q474" s="289"/>
      <c r="R474" s="289"/>
      <c r="S474" s="289"/>
      <c r="T474" s="289"/>
      <c r="U474" s="289"/>
      <c r="V474" s="289"/>
      <c r="W474" s="289"/>
      <c r="X474" s="289"/>
      <c r="Y474" s="289"/>
      <c r="Z474" s="289"/>
      <c r="AA474" s="289"/>
      <c r="AB474" s="289"/>
      <c r="AC474" s="289"/>
      <c r="AD474" s="289"/>
      <c r="AE474" s="289"/>
      <c r="AF474" s="289"/>
      <c r="AG474" s="289"/>
      <c r="AH474" s="289"/>
      <c r="AI474" s="289"/>
      <c r="AJ474" s="289"/>
      <c r="AK474" s="289"/>
      <c r="AL474" s="289"/>
      <c r="AM474" s="289"/>
      <c r="AN474" s="289"/>
      <c r="AO474" s="289"/>
      <c r="AP474" s="289"/>
      <c r="AQ474" s="289"/>
      <c r="AR474" s="289"/>
      <c r="AS474" s="289"/>
      <c r="AT474" s="289"/>
      <c r="AU474" s="289"/>
      <c r="AV474" s="289"/>
      <c r="AW474" s="289"/>
      <c r="AX474" s="289"/>
      <c r="AY474" s="289"/>
      <c r="AZ474" s="289"/>
      <c r="BA474" s="289"/>
      <c r="BB474" s="289"/>
      <c r="BC474" s="289"/>
      <c r="BD474" s="289"/>
      <c r="BE474" s="289"/>
      <c r="BF474" s="289"/>
      <c r="BG474" s="289"/>
      <c r="BH474" s="289"/>
      <c r="BI474" s="289"/>
      <c r="BJ474" s="289"/>
      <c r="BK474" s="289"/>
      <c r="BL474" s="289"/>
      <c r="BM474" s="289"/>
      <c r="BN474" s="289"/>
      <c r="BO474" s="289"/>
      <c r="BP474" s="289"/>
      <c r="BQ474" s="289"/>
      <c r="BR474" s="289"/>
      <c r="BS474" s="289"/>
      <c r="BT474" s="289"/>
      <c r="BU474" s="289"/>
      <c r="BV474" s="289"/>
      <c r="BW474" s="289"/>
      <c r="BX474" s="289"/>
      <c r="BY474" s="289"/>
      <c r="BZ474" s="289"/>
      <c r="CA474" s="289"/>
      <c r="CB474" s="289"/>
      <c r="CC474" s="289"/>
      <c r="CD474" s="289"/>
      <c r="CE474" s="289"/>
      <c r="CF474" s="289"/>
      <c r="CG474" s="289"/>
      <c r="CH474" s="289"/>
      <c r="CI474" s="289"/>
      <c r="CJ474" s="289"/>
      <c r="CK474" s="289"/>
      <c r="CL474" s="289"/>
      <c r="CM474" s="289"/>
      <c r="CN474" s="289"/>
      <c r="CO474" s="289"/>
      <c r="CP474" s="289"/>
      <c r="CQ474" s="289"/>
      <c r="CR474" s="289"/>
      <c r="CS474" s="289"/>
      <c r="CT474" s="289"/>
      <c r="CU474" s="289"/>
      <c r="CV474" s="289"/>
      <c r="CW474" s="289"/>
      <c r="CX474" s="289"/>
      <c r="CY474" s="289"/>
      <c r="CZ474" s="289"/>
      <c r="DA474" s="289"/>
      <c r="DB474" s="289"/>
      <c r="DC474" s="289"/>
      <c r="DD474" s="289"/>
      <c r="DE474" s="289"/>
      <c r="DF474" s="289"/>
      <c r="DG474" s="289"/>
      <c r="DH474" s="289"/>
      <c r="DI474" s="289"/>
      <c r="DJ474" s="289"/>
      <c r="DK474" s="289"/>
      <c r="DL474" s="289"/>
      <c r="DM474" s="289"/>
      <c r="DN474" s="289"/>
      <c r="DO474" s="289"/>
      <c r="DP474" s="289"/>
      <c r="DQ474" s="289"/>
      <c r="DR474" s="289"/>
      <c r="DS474" s="289"/>
      <c r="DT474" s="289"/>
      <c r="DU474" s="289"/>
      <c r="DV474" s="289"/>
      <c r="DW474" s="289"/>
      <c r="DX474" s="289"/>
      <c r="DY474" s="289"/>
      <c r="DZ474" s="289"/>
      <c r="EA474" s="289"/>
      <c r="EB474" s="289"/>
      <c r="EC474" s="289"/>
      <c r="ED474" s="289"/>
      <c r="EE474" s="289"/>
      <c r="EF474" s="289"/>
      <c r="EG474" s="289"/>
      <c r="EH474" s="289"/>
      <c r="EI474" s="289"/>
    </row>
    <row r="475" spans="1:139" x14ac:dyDescent="0.3">
      <c r="A475" s="289"/>
      <c r="B475" s="289"/>
      <c r="C475" s="468"/>
      <c r="D475" s="468"/>
      <c r="E475" s="468"/>
      <c r="F475" s="468"/>
      <c r="G475" s="468"/>
      <c r="H475" s="468"/>
      <c r="I475" s="468"/>
      <c r="J475" s="468"/>
      <c r="K475" s="468"/>
      <c r="L475" s="468"/>
      <c r="M475" s="468"/>
      <c r="N475" s="468"/>
      <c r="O475" s="468"/>
      <c r="P475" s="468"/>
      <c r="Q475" s="289"/>
      <c r="R475" s="289"/>
      <c r="S475" s="289"/>
      <c r="T475" s="289"/>
      <c r="U475" s="289"/>
      <c r="V475" s="289"/>
      <c r="W475" s="289"/>
      <c r="X475" s="289"/>
      <c r="Y475" s="289"/>
      <c r="Z475" s="289"/>
      <c r="AA475" s="289"/>
      <c r="AB475" s="289"/>
      <c r="AC475" s="289"/>
      <c r="AD475" s="289"/>
      <c r="AE475" s="289"/>
      <c r="AF475" s="289"/>
      <c r="AG475" s="289"/>
      <c r="AH475" s="289"/>
      <c r="AI475" s="289"/>
      <c r="AJ475" s="289"/>
      <c r="AK475" s="289"/>
      <c r="AL475" s="289"/>
      <c r="AM475" s="289"/>
      <c r="AN475" s="289"/>
      <c r="AO475" s="289"/>
      <c r="AP475" s="289"/>
      <c r="AQ475" s="289"/>
      <c r="AR475" s="289"/>
      <c r="AS475" s="289"/>
      <c r="AT475" s="289"/>
      <c r="AU475" s="289"/>
      <c r="AV475" s="289"/>
      <c r="AW475" s="289"/>
      <c r="AX475" s="289"/>
      <c r="AY475" s="289"/>
      <c r="AZ475" s="289"/>
      <c r="BA475" s="289"/>
      <c r="BB475" s="289"/>
      <c r="BC475" s="289"/>
      <c r="BD475" s="289"/>
      <c r="BE475" s="289"/>
      <c r="BF475" s="289"/>
      <c r="BG475" s="289"/>
      <c r="BH475" s="289"/>
      <c r="BI475" s="289"/>
      <c r="BJ475" s="289"/>
      <c r="BK475" s="289"/>
      <c r="BL475" s="289"/>
      <c r="BM475" s="289"/>
      <c r="BN475" s="289"/>
      <c r="BO475" s="289"/>
      <c r="BP475" s="289"/>
      <c r="BQ475" s="289"/>
      <c r="BR475" s="289"/>
      <c r="BS475" s="289"/>
      <c r="BT475" s="289"/>
      <c r="BU475" s="289"/>
      <c r="BV475" s="289"/>
      <c r="BW475" s="289"/>
      <c r="BX475" s="289"/>
      <c r="BY475" s="289"/>
      <c r="BZ475" s="289"/>
      <c r="CA475" s="289"/>
      <c r="CB475" s="289"/>
      <c r="CC475" s="289"/>
      <c r="CD475" s="289"/>
      <c r="CE475" s="289"/>
      <c r="CF475" s="289"/>
      <c r="CG475" s="289"/>
      <c r="CH475" s="289"/>
      <c r="CI475" s="289"/>
      <c r="CJ475" s="289"/>
      <c r="CK475" s="289"/>
      <c r="CL475" s="289"/>
      <c r="CM475" s="289"/>
      <c r="CN475" s="289"/>
      <c r="CO475" s="289"/>
      <c r="CP475" s="289"/>
      <c r="CQ475" s="289"/>
      <c r="CR475" s="289"/>
      <c r="CS475" s="289"/>
      <c r="CT475" s="289"/>
      <c r="CU475" s="289"/>
      <c r="CV475" s="289"/>
      <c r="CW475" s="289"/>
      <c r="CX475" s="289"/>
      <c r="CY475" s="289"/>
      <c r="CZ475" s="289"/>
      <c r="DA475" s="289"/>
      <c r="DB475" s="289"/>
      <c r="DC475" s="289"/>
      <c r="DD475" s="289"/>
      <c r="DE475" s="289"/>
      <c r="DF475" s="289"/>
      <c r="DG475" s="289"/>
      <c r="DH475" s="289"/>
      <c r="DI475" s="289"/>
      <c r="DJ475" s="289"/>
      <c r="DK475" s="289"/>
      <c r="DL475" s="289"/>
      <c r="DM475" s="289"/>
      <c r="DN475" s="289"/>
      <c r="DO475" s="289"/>
      <c r="DP475" s="289"/>
      <c r="DQ475" s="289"/>
      <c r="DR475" s="289"/>
      <c r="DS475" s="289"/>
      <c r="DT475" s="289"/>
      <c r="DU475" s="289"/>
      <c r="DV475" s="289"/>
      <c r="DW475" s="289"/>
      <c r="DX475" s="289"/>
      <c r="DY475" s="289"/>
      <c r="DZ475" s="289"/>
      <c r="EA475" s="289"/>
      <c r="EB475" s="289"/>
      <c r="EC475" s="289"/>
      <c r="ED475" s="289"/>
      <c r="EE475" s="289"/>
      <c r="EF475" s="289"/>
      <c r="EG475" s="289"/>
      <c r="EH475" s="289"/>
      <c r="EI475" s="289"/>
    </row>
    <row r="476" spans="1:139" x14ac:dyDescent="0.3">
      <c r="A476" s="289"/>
      <c r="B476" s="289"/>
      <c r="C476" s="468"/>
      <c r="D476" s="468"/>
      <c r="E476" s="468"/>
      <c r="F476" s="468"/>
      <c r="G476" s="468"/>
      <c r="H476" s="468"/>
      <c r="I476" s="468"/>
      <c r="J476" s="468"/>
      <c r="K476" s="468"/>
      <c r="L476" s="468"/>
      <c r="M476" s="468"/>
      <c r="N476" s="468"/>
      <c r="O476" s="468"/>
      <c r="P476" s="468"/>
      <c r="Q476" s="289"/>
      <c r="R476" s="289"/>
      <c r="S476" s="289"/>
      <c r="T476" s="289"/>
      <c r="U476" s="289"/>
      <c r="V476" s="289"/>
      <c r="W476" s="289"/>
      <c r="X476" s="289"/>
      <c r="Y476" s="289"/>
      <c r="Z476" s="289"/>
      <c r="AA476" s="289"/>
      <c r="AB476" s="289"/>
      <c r="AC476" s="289"/>
      <c r="AD476" s="289"/>
      <c r="AE476" s="289"/>
      <c r="AF476" s="289"/>
      <c r="AG476" s="289"/>
      <c r="AH476" s="289"/>
      <c r="AI476" s="289"/>
      <c r="AJ476" s="289"/>
      <c r="AK476" s="289"/>
      <c r="AL476" s="289"/>
      <c r="AM476" s="289"/>
      <c r="AN476" s="289"/>
      <c r="AO476" s="289"/>
      <c r="AP476" s="289"/>
      <c r="AQ476" s="289"/>
      <c r="AR476" s="289"/>
      <c r="AS476" s="289"/>
      <c r="AT476" s="289"/>
      <c r="AU476" s="289"/>
      <c r="AV476" s="289"/>
      <c r="AW476" s="289"/>
      <c r="AX476" s="289"/>
      <c r="AY476" s="289"/>
      <c r="AZ476" s="289"/>
      <c r="BA476" s="289"/>
      <c r="BB476" s="289"/>
      <c r="BC476" s="289"/>
      <c r="BD476" s="289"/>
      <c r="BE476" s="289"/>
      <c r="BF476" s="289"/>
      <c r="BG476" s="289"/>
      <c r="BH476" s="289"/>
      <c r="BI476" s="289"/>
      <c r="BJ476" s="289"/>
      <c r="BK476" s="289"/>
      <c r="BL476" s="289"/>
      <c r="BM476" s="289"/>
      <c r="BN476" s="289"/>
      <c r="BO476" s="289"/>
      <c r="BP476" s="289"/>
      <c r="BQ476" s="289"/>
      <c r="BR476" s="289"/>
      <c r="BS476" s="289"/>
      <c r="BT476" s="289"/>
      <c r="BU476" s="289"/>
      <c r="BV476" s="289"/>
      <c r="BW476" s="289"/>
      <c r="BX476" s="289"/>
      <c r="BY476" s="289"/>
      <c r="BZ476" s="289"/>
      <c r="CA476" s="289"/>
      <c r="CB476" s="289"/>
      <c r="CC476" s="289"/>
      <c r="CD476" s="289"/>
      <c r="CE476" s="289"/>
      <c r="CF476" s="289"/>
      <c r="CG476" s="289"/>
      <c r="CH476" s="289"/>
      <c r="CI476" s="289"/>
      <c r="CJ476" s="289"/>
      <c r="CK476" s="289"/>
      <c r="CL476" s="289"/>
      <c r="CM476" s="289"/>
      <c r="CN476" s="289"/>
      <c r="CO476" s="289"/>
      <c r="CP476" s="289"/>
      <c r="CQ476" s="289"/>
      <c r="CR476" s="289"/>
      <c r="CS476" s="289"/>
      <c r="CT476" s="289"/>
      <c r="CU476" s="289"/>
      <c r="CV476" s="289"/>
      <c r="CW476" s="289"/>
      <c r="CX476" s="289"/>
      <c r="CY476" s="289"/>
      <c r="CZ476" s="289"/>
      <c r="DA476" s="289"/>
      <c r="DB476" s="289"/>
      <c r="DC476" s="289"/>
      <c r="DD476" s="289"/>
      <c r="DE476" s="289"/>
      <c r="DF476" s="289"/>
      <c r="DG476" s="289"/>
      <c r="DH476" s="289"/>
      <c r="DI476" s="289"/>
      <c r="DJ476" s="289"/>
      <c r="DK476" s="289"/>
      <c r="DL476" s="289"/>
      <c r="DM476" s="289"/>
      <c r="DN476" s="289"/>
      <c r="DO476" s="289"/>
      <c r="DP476" s="289"/>
      <c r="DQ476" s="289"/>
      <c r="DR476" s="289"/>
      <c r="DS476" s="289"/>
      <c r="DT476" s="289"/>
      <c r="DU476" s="289"/>
      <c r="DV476" s="289"/>
      <c r="DW476" s="289"/>
      <c r="DX476" s="289"/>
      <c r="DY476" s="289"/>
      <c r="DZ476" s="289"/>
      <c r="EA476" s="289"/>
      <c r="EB476" s="289"/>
      <c r="EC476" s="289"/>
      <c r="ED476" s="289"/>
      <c r="EE476" s="289"/>
      <c r="EF476" s="289"/>
      <c r="EG476" s="289"/>
      <c r="EH476" s="289"/>
      <c r="EI476" s="289"/>
    </row>
    <row r="477" spans="1:139" x14ac:dyDescent="0.3">
      <c r="A477" s="289"/>
      <c r="B477" s="289"/>
      <c r="C477" s="468"/>
      <c r="D477" s="468"/>
      <c r="E477" s="468"/>
      <c r="F477" s="468"/>
      <c r="G477" s="468"/>
      <c r="H477" s="468"/>
      <c r="I477" s="468"/>
      <c r="J477" s="468"/>
      <c r="K477" s="468"/>
      <c r="L477" s="468"/>
      <c r="M477" s="468"/>
      <c r="N477" s="468"/>
      <c r="O477" s="468"/>
      <c r="P477" s="468"/>
      <c r="Q477" s="289"/>
      <c r="R477" s="289"/>
      <c r="S477" s="289"/>
      <c r="T477" s="289"/>
      <c r="U477" s="289"/>
      <c r="V477" s="289"/>
      <c r="W477" s="289"/>
      <c r="X477" s="289"/>
      <c r="Y477" s="289"/>
      <c r="Z477" s="289"/>
      <c r="AA477" s="289"/>
      <c r="AB477" s="289"/>
      <c r="AC477" s="289"/>
      <c r="AD477" s="289"/>
      <c r="AE477" s="289"/>
      <c r="AF477" s="289"/>
      <c r="AG477" s="289"/>
      <c r="AH477" s="289"/>
      <c r="AI477" s="289"/>
      <c r="AJ477" s="289"/>
      <c r="AK477" s="289"/>
      <c r="AL477" s="289"/>
      <c r="AM477" s="289"/>
      <c r="AN477" s="289"/>
      <c r="AO477" s="289"/>
      <c r="AP477" s="289"/>
      <c r="AQ477" s="289"/>
      <c r="AR477" s="289"/>
      <c r="AS477" s="289"/>
      <c r="AT477" s="289"/>
      <c r="AU477" s="289"/>
      <c r="AV477" s="289"/>
      <c r="AW477" s="289"/>
      <c r="AX477" s="289"/>
      <c r="AY477" s="289"/>
      <c r="AZ477" s="289"/>
      <c r="BA477" s="289"/>
      <c r="BB477" s="289"/>
      <c r="BC477" s="289"/>
      <c r="BD477" s="289"/>
      <c r="BE477" s="289"/>
      <c r="BF477" s="289"/>
      <c r="BG477" s="289"/>
      <c r="BH477" s="289"/>
      <c r="BI477" s="289"/>
      <c r="BJ477" s="289"/>
      <c r="BK477" s="289"/>
      <c r="BL477" s="289"/>
      <c r="BM477" s="289"/>
      <c r="BN477" s="289"/>
      <c r="BO477" s="289"/>
      <c r="BP477" s="289"/>
      <c r="BQ477" s="289"/>
      <c r="BR477" s="289"/>
      <c r="BS477" s="289"/>
      <c r="BT477" s="289"/>
      <c r="BU477" s="289"/>
      <c r="BV477" s="289"/>
      <c r="BW477" s="289"/>
      <c r="BX477" s="289"/>
      <c r="BY477" s="289"/>
      <c r="BZ477" s="289"/>
      <c r="CA477" s="289"/>
      <c r="CB477" s="289"/>
      <c r="CC477" s="289"/>
      <c r="CD477" s="289"/>
      <c r="CE477" s="289"/>
      <c r="CF477" s="289"/>
      <c r="CG477" s="289"/>
      <c r="CH477" s="289"/>
      <c r="CI477" s="289"/>
      <c r="CJ477" s="289"/>
      <c r="CK477" s="289"/>
      <c r="CL477" s="289"/>
      <c r="CM477" s="289"/>
      <c r="CN477" s="289"/>
      <c r="CO477" s="289"/>
      <c r="CP477" s="289"/>
      <c r="CQ477" s="289"/>
      <c r="CR477" s="289"/>
      <c r="CS477" s="289"/>
      <c r="CT477" s="289"/>
      <c r="CU477" s="289"/>
      <c r="CV477" s="289"/>
      <c r="CW477" s="289"/>
      <c r="CX477" s="289"/>
      <c r="CY477" s="289"/>
      <c r="CZ477" s="289"/>
      <c r="DA477" s="289"/>
      <c r="DB477" s="289"/>
      <c r="DC477" s="289"/>
      <c r="DD477" s="289"/>
      <c r="DE477" s="289"/>
      <c r="DF477" s="289"/>
      <c r="DG477" s="289"/>
      <c r="DH477" s="289"/>
      <c r="DI477" s="289"/>
      <c r="DJ477" s="289"/>
      <c r="DK477" s="289"/>
      <c r="DL477" s="289"/>
      <c r="DM477" s="289"/>
      <c r="DN477" s="289"/>
      <c r="DO477" s="289"/>
      <c r="DP477" s="289"/>
      <c r="DQ477" s="289"/>
      <c r="DR477" s="289"/>
      <c r="DS477" s="289"/>
      <c r="DT477" s="289"/>
      <c r="DU477" s="289"/>
      <c r="DV477" s="289"/>
      <c r="DW477" s="289"/>
      <c r="DX477" s="289"/>
      <c r="DY477" s="289"/>
      <c r="DZ477" s="289"/>
      <c r="EA477" s="289"/>
      <c r="EB477" s="289"/>
      <c r="EC477" s="289"/>
      <c r="ED477" s="289"/>
      <c r="EE477" s="289"/>
      <c r="EF477" s="289"/>
      <c r="EG477" s="289"/>
      <c r="EH477" s="289"/>
      <c r="EI477" s="289"/>
    </row>
    <row r="478" spans="1:139" x14ac:dyDescent="0.3">
      <c r="A478" s="289"/>
      <c r="B478" s="289"/>
      <c r="C478" s="468"/>
      <c r="D478" s="468"/>
      <c r="E478" s="468"/>
      <c r="F478" s="468"/>
      <c r="G478" s="468"/>
      <c r="H478" s="468"/>
      <c r="I478" s="468"/>
      <c r="J478" s="468"/>
      <c r="K478" s="468"/>
      <c r="L478" s="468"/>
      <c r="M478" s="468"/>
      <c r="N478" s="468"/>
      <c r="O478" s="468"/>
      <c r="P478" s="468"/>
      <c r="Q478" s="289"/>
      <c r="R478" s="289"/>
      <c r="S478" s="289"/>
      <c r="T478" s="289"/>
      <c r="U478" s="289"/>
      <c r="V478" s="289"/>
      <c r="W478" s="289"/>
      <c r="X478" s="289"/>
      <c r="Y478" s="289"/>
      <c r="Z478" s="289"/>
      <c r="AA478" s="289"/>
      <c r="AB478" s="289"/>
      <c r="AC478" s="289"/>
      <c r="AD478" s="289"/>
      <c r="AE478" s="289"/>
      <c r="AF478" s="289"/>
      <c r="AG478" s="289"/>
      <c r="AH478" s="289"/>
      <c r="AI478" s="289"/>
      <c r="AJ478" s="289"/>
      <c r="AK478" s="289"/>
      <c r="AL478" s="289"/>
      <c r="AM478" s="289"/>
      <c r="AN478" s="289"/>
      <c r="AO478" s="289"/>
      <c r="AP478" s="289"/>
      <c r="AQ478" s="289"/>
      <c r="AR478" s="289"/>
      <c r="AS478" s="289"/>
      <c r="AT478" s="289"/>
      <c r="AU478" s="289"/>
      <c r="AV478" s="289"/>
      <c r="AW478" s="289"/>
      <c r="AX478" s="289"/>
      <c r="AY478" s="289"/>
      <c r="AZ478" s="289"/>
      <c r="BA478" s="289"/>
      <c r="BB478" s="289"/>
      <c r="BC478" s="289"/>
      <c r="BD478" s="289"/>
      <c r="BE478" s="289"/>
      <c r="BF478" s="289"/>
      <c r="BG478" s="289"/>
      <c r="BH478" s="289"/>
      <c r="BI478" s="289"/>
      <c r="BJ478" s="289"/>
      <c r="BK478" s="289"/>
      <c r="BL478" s="289"/>
      <c r="BM478" s="289"/>
      <c r="BN478" s="289"/>
      <c r="BO478" s="289"/>
      <c r="BP478" s="289"/>
      <c r="BQ478" s="289"/>
      <c r="BR478" s="289"/>
      <c r="BS478" s="289"/>
      <c r="BT478" s="289"/>
      <c r="BU478" s="289"/>
      <c r="BV478" s="289"/>
      <c r="BW478" s="289"/>
      <c r="BX478" s="289"/>
      <c r="BY478" s="289"/>
      <c r="BZ478" s="289"/>
      <c r="CA478" s="289"/>
      <c r="CB478" s="289"/>
      <c r="CC478" s="289"/>
      <c r="CD478" s="289"/>
      <c r="CE478" s="289"/>
      <c r="CF478" s="289"/>
      <c r="CG478" s="289"/>
      <c r="CH478" s="289"/>
      <c r="CI478" s="289"/>
      <c r="CJ478" s="289"/>
      <c r="CK478" s="289"/>
      <c r="CL478" s="289"/>
      <c r="CM478" s="289"/>
      <c r="CN478" s="289"/>
      <c r="CO478" s="289"/>
      <c r="CP478" s="289"/>
      <c r="CQ478" s="289"/>
      <c r="CR478" s="289"/>
      <c r="CS478" s="289"/>
      <c r="CT478" s="289"/>
      <c r="CU478" s="289"/>
      <c r="CV478" s="289"/>
      <c r="CW478" s="289"/>
      <c r="CX478" s="289"/>
      <c r="CY478" s="289"/>
      <c r="CZ478" s="289"/>
      <c r="DA478" s="289"/>
      <c r="DB478" s="289"/>
      <c r="DC478" s="289"/>
      <c r="DD478" s="289"/>
      <c r="DE478" s="289"/>
      <c r="DF478" s="289"/>
      <c r="DG478" s="289"/>
      <c r="DH478" s="289"/>
      <c r="DI478" s="289"/>
      <c r="DJ478" s="289"/>
      <c r="DK478" s="289"/>
      <c r="DL478" s="289"/>
      <c r="DM478" s="289"/>
      <c r="DN478" s="289"/>
      <c r="DO478" s="289"/>
      <c r="DP478" s="289"/>
      <c r="DQ478" s="289"/>
      <c r="DR478" s="289"/>
      <c r="DS478" s="289"/>
      <c r="DT478" s="289"/>
      <c r="DU478" s="289"/>
      <c r="DV478" s="289"/>
      <c r="DW478" s="289"/>
      <c r="DX478" s="289"/>
      <c r="DY478" s="289"/>
      <c r="DZ478" s="289"/>
      <c r="EA478" s="289"/>
      <c r="EB478" s="289"/>
      <c r="EC478" s="289"/>
      <c r="ED478" s="289"/>
      <c r="EE478" s="289"/>
      <c r="EF478" s="289"/>
      <c r="EG478" s="289"/>
      <c r="EH478" s="289"/>
      <c r="EI478" s="289"/>
    </row>
    <row r="479" spans="1:139" x14ac:dyDescent="0.3">
      <c r="A479" s="289"/>
      <c r="B479" s="289"/>
      <c r="C479" s="468"/>
      <c r="D479" s="468"/>
      <c r="E479" s="468"/>
      <c r="F479" s="468"/>
      <c r="G479" s="468"/>
      <c r="H479" s="468"/>
      <c r="I479" s="468"/>
      <c r="J479" s="468"/>
      <c r="K479" s="468"/>
      <c r="L479" s="468"/>
      <c r="M479" s="468"/>
      <c r="N479" s="468"/>
      <c r="O479" s="468"/>
      <c r="P479" s="468"/>
      <c r="Q479" s="289"/>
      <c r="R479" s="289"/>
      <c r="S479" s="289"/>
      <c r="T479" s="289"/>
      <c r="U479" s="289"/>
      <c r="V479" s="289"/>
      <c r="W479" s="289"/>
      <c r="X479" s="289"/>
      <c r="Y479" s="289"/>
      <c r="Z479" s="289"/>
      <c r="AA479" s="289"/>
      <c r="AB479" s="289"/>
      <c r="AC479" s="289"/>
      <c r="AD479" s="289"/>
      <c r="AE479" s="289"/>
      <c r="AF479" s="289"/>
      <c r="AG479" s="289"/>
      <c r="AH479" s="289"/>
      <c r="AI479" s="289"/>
      <c r="AJ479" s="289"/>
      <c r="AK479" s="289"/>
      <c r="AL479" s="289"/>
      <c r="AM479" s="289"/>
      <c r="AN479" s="289"/>
      <c r="AO479" s="289"/>
      <c r="AP479" s="289"/>
      <c r="AQ479" s="289"/>
      <c r="AR479" s="289"/>
      <c r="AS479" s="289"/>
      <c r="AT479" s="289"/>
      <c r="AU479" s="289"/>
      <c r="AV479" s="289"/>
      <c r="AW479" s="289"/>
      <c r="AX479" s="289"/>
      <c r="AY479" s="289"/>
      <c r="AZ479" s="289"/>
      <c r="BA479" s="289"/>
      <c r="BB479" s="289"/>
      <c r="BC479" s="289"/>
      <c r="BD479" s="289"/>
      <c r="BE479" s="289"/>
      <c r="BF479" s="289"/>
      <c r="BG479" s="289"/>
      <c r="BH479" s="289"/>
      <c r="BI479" s="289"/>
      <c r="BJ479" s="289"/>
      <c r="BK479" s="289"/>
      <c r="BL479" s="289"/>
      <c r="BM479" s="289"/>
      <c r="BN479" s="289"/>
      <c r="BO479" s="289"/>
      <c r="BP479" s="289"/>
      <c r="BQ479" s="289"/>
      <c r="BR479" s="289"/>
      <c r="BS479" s="289"/>
      <c r="BT479" s="289"/>
      <c r="BU479" s="289"/>
      <c r="BV479" s="289"/>
      <c r="BW479" s="289"/>
      <c r="BX479" s="289"/>
      <c r="BY479" s="289"/>
      <c r="BZ479" s="289"/>
      <c r="CA479" s="289"/>
      <c r="CB479" s="289"/>
      <c r="CC479" s="289"/>
      <c r="CD479" s="289"/>
      <c r="CE479" s="289"/>
      <c r="CF479" s="289"/>
      <c r="CG479" s="289"/>
      <c r="CH479" s="289"/>
      <c r="CI479" s="289"/>
      <c r="CJ479" s="289"/>
      <c r="CK479" s="289"/>
      <c r="CL479" s="289"/>
      <c r="CM479" s="289"/>
      <c r="CN479" s="289"/>
      <c r="CO479" s="289"/>
      <c r="CP479" s="289"/>
      <c r="CQ479" s="289"/>
      <c r="CR479" s="289"/>
      <c r="CS479" s="289"/>
      <c r="CT479" s="289"/>
      <c r="CU479" s="289"/>
      <c r="CV479" s="289"/>
      <c r="CW479" s="289"/>
      <c r="CX479" s="289"/>
      <c r="CY479" s="289"/>
      <c r="CZ479" s="289"/>
      <c r="DA479" s="289"/>
      <c r="DB479" s="289"/>
      <c r="DC479" s="289"/>
      <c r="DD479" s="289"/>
      <c r="DE479" s="289"/>
      <c r="DF479" s="289"/>
      <c r="DG479" s="289"/>
      <c r="DH479" s="289"/>
      <c r="DI479" s="289"/>
      <c r="DJ479" s="289"/>
      <c r="DK479" s="289"/>
      <c r="DL479" s="289"/>
      <c r="DM479" s="289"/>
      <c r="DN479" s="289"/>
      <c r="DO479" s="289"/>
      <c r="DP479" s="289"/>
      <c r="DQ479" s="289"/>
      <c r="DR479" s="289"/>
      <c r="DS479" s="289"/>
      <c r="DT479" s="289"/>
      <c r="DU479" s="289"/>
      <c r="DV479" s="289"/>
      <c r="DW479" s="289"/>
      <c r="DX479" s="289"/>
      <c r="DY479" s="289"/>
      <c r="DZ479" s="289"/>
      <c r="EA479" s="289"/>
      <c r="EB479" s="289"/>
      <c r="EC479" s="289"/>
      <c r="ED479" s="289"/>
      <c r="EE479" s="289"/>
      <c r="EF479" s="289"/>
      <c r="EG479" s="289"/>
      <c r="EH479" s="289"/>
      <c r="EI479" s="289"/>
    </row>
    <row r="480" spans="1:139" x14ac:dyDescent="0.3">
      <c r="A480" s="289"/>
      <c r="B480" s="289"/>
      <c r="C480" s="468"/>
      <c r="D480" s="468"/>
      <c r="E480" s="468"/>
      <c r="F480" s="468"/>
      <c r="G480" s="468"/>
      <c r="H480" s="468"/>
      <c r="I480" s="468"/>
      <c r="J480" s="468"/>
      <c r="K480" s="468"/>
      <c r="L480" s="468"/>
      <c r="M480" s="468"/>
      <c r="N480" s="468"/>
      <c r="O480" s="468"/>
      <c r="P480" s="468"/>
      <c r="Q480" s="289"/>
      <c r="R480" s="289"/>
      <c r="S480" s="289"/>
      <c r="T480" s="289"/>
      <c r="U480" s="289"/>
      <c r="V480" s="289"/>
      <c r="W480" s="289"/>
      <c r="X480" s="289"/>
      <c r="Y480" s="289"/>
      <c r="Z480" s="289"/>
      <c r="AA480" s="289"/>
      <c r="AB480" s="289"/>
      <c r="AC480" s="289"/>
      <c r="AD480" s="289"/>
      <c r="AE480" s="289"/>
      <c r="AF480" s="289"/>
      <c r="AG480" s="289"/>
      <c r="AH480" s="289"/>
      <c r="AI480" s="289"/>
      <c r="AJ480" s="289"/>
      <c r="AK480" s="289"/>
      <c r="AL480" s="289"/>
      <c r="AM480" s="289"/>
      <c r="AN480" s="289"/>
      <c r="AO480" s="289"/>
      <c r="AP480" s="289"/>
      <c r="AQ480" s="289"/>
      <c r="AR480" s="289"/>
      <c r="AS480" s="289"/>
      <c r="AT480" s="289"/>
      <c r="AU480" s="289"/>
      <c r="AV480" s="289"/>
      <c r="AW480" s="289"/>
      <c r="AX480" s="289"/>
      <c r="AY480" s="289"/>
      <c r="AZ480" s="289"/>
      <c r="BA480" s="289"/>
      <c r="BB480" s="289"/>
      <c r="BC480" s="289"/>
      <c r="BD480" s="289"/>
      <c r="BE480" s="289"/>
      <c r="BF480" s="289"/>
      <c r="BG480" s="289"/>
      <c r="BH480" s="289"/>
      <c r="BI480" s="289"/>
      <c r="BJ480" s="289"/>
      <c r="BK480" s="289"/>
      <c r="BL480" s="289"/>
      <c r="BM480" s="289"/>
      <c r="BN480" s="289"/>
      <c r="BO480" s="289"/>
      <c r="BP480" s="289"/>
      <c r="BQ480" s="289"/>
      <c r="BR480" s="289"/>
      <c r="BS480" s="289"/>
      <c r="BT480" s="289"/>
      <c r="BU480" s="289"/>
      <c r="BV480" s="289"/>
      <c r="BW480" s="289"/>
      <c r="BX480" s="289"/>
      <c r="BY480" s="289"/>
      <c r="BZ480" s="289"/>
      <c r="CA480" s="289"/>
      <c r="CB480" s="289"/>
      <c r="CC480" s="289"/>
      <c r="CD480" s="289"/>
      <c r="CE480" s="289"/>
      <c r="CF480" s="289"/>
      <c r="CG480" s="289"/>
      <c r="CH480" s="289"/>
      <c r="CI480" s="289"/>
      <c r="CJ480" s="289"/>
      <c r="CK480" s="289"/>
      <c r="CL480" s="289"/>
      <c r="CM480" s="289"/>
      <c r="CN480" s="289"/>
      <c r="CO480" s="289"/>
      <c r="CP480" s="289"/>
      <c r="CQ480" s="289"/>
      <c r="CR480" s="289"/>
      <c r="CS480" s="289"/>
      <c r="CT480" s="289"/>
      <c r="CU480" s="289"/>
      <c r="CV480" s="289"/>
      <c r="CW480" s="289"/>
      <c r="CX480" s="289"/>
      <c r="CY480" s="289"/>
      <c r="CZ480" s="289"/>
      <c r="DA480" s="289"/>
      <c r="DB480" s="289"/>
      <c r="DC480" s="289"/>
      <c r="DD480" s="289"/>
      <c r="DE480" s="289"/>
      <c r="DF480" s="289"/>
      <c r="DG480" s="289"/>
      <c r="DH480" s="289"/>
      <c r="DI480" s="289"/>
      <c r="DJ480" s="289"/>
      <c r="DK480" s="289"/>
      <c r="DL480" s="289"/>
      <c r="DM480" s="289"/>
      <c r="DN480" s="289"/>
      <c r="DO480" s="289"/>
      <c r="DP480" s="289"/>
      <c r="DQ480" s="289"/>
      <c r="DR480" s="289"/>
      <c r="DS480" s="289"/>
      <c r="DT480" s="289"/>
      <c r="DU480" s="289"/>
      <c r="DV480" s="289"/>
      <c r="DW480" s="289"/>
      <c r="DX480" s="289"/>
      <c r="DY480" s="289"/>
      <c r="DZ480" s="289"/>
      <c r="EA480" s="289"/>
      <c r="EB480" s="289"/>
      <c r="EC480" s="289"/>
      <c r="ED480" s="289"/>
      <c r="EE480" s="289"/>
      <c r="EF480" s="289"/>
      <c r="EG480" s="289"/>
      <c r="EH480" s="289"/>
      <c r="EI480" s="289"/>
    </row>
    <row r="481" spans="1:139" x14ac:dyDescent="0.3">
      <c r="A481" s="289"/>
      <c r="B481" s="289"/>
      <c r="C481" s="468"/>
      <c r="D481" s="468"/>
      <c r="E481" s="468"/>
      <c r="F481" s="468"/>
      <c r="G481" s="468"/>
      <c r="H481" s="468"/>
      <c r="I481" s="468"/>
      <c r="J481" s="468"/>
      <c r="K481" s="468"/>
      <c r="L481" s="468"/>
      <c r="M481" s="468"/>
      <c r="N481" s="468"/>
      <c r="O481" s="468"/>
      <c r="P481" s="468"/>
      <c r="Q481" s="289"/>
      <c r="R481" s="289"/>
      <c r="S481" s="289"/>
      <c r="T481" s="289"/>
      <c r="U481" s="289"/>
      <c r="V481" s="289"/>
      <c r="W481" s="289"/>
      <c r="X481" s="289"/>
      <c r="Y481" s="289"/>
      <c r="Z481" s="289"/>
      <c r="AA481" s="289"/>
      <c r="AB481" s="289"/>
      <c r="AC481" s="289"/>
      <c r="AD481" s="289"/>
      <c r="AE481" s="289"/>
      <c r="AF481" s="289"/>
      <c r="AG481" s="289"/>
      <c r="AH481" s="289"/>
      <c r="AI481" s="289"/>
      <c r="AJ481" s="289"/>
      <c r="AK481" s="289"/>
      <c r="AL481" s="289"/>
      <c r="AM481" s="289"/>
      <c r="AN481" s="289"/>
      <c r="AO481" s="289"/>
      <c r="AP481" s="289"/>
      <c r="AQ481" s="289"/>
      <c r="AR481" s="289"/>
      <c r="AS481" s="289"/>
      <c r="AT481" s="289"/>
      <c r="AU481" s="289"/>
      <c r="AV481" s="289"/>
      <c r="AW481" s="289"/>
      <c r="AX481" s="289"/>
      <c r="AY481" s="289"/>
      <c r="AZ481" s="289"/>
      <c r="BA481" s="289"/>
      <c r="BB481" s="289"/>
      <c r="BC481" s="289"/>
      <c r="BD481" s="289"/>
      <c r="BE481" s="289"/>
      <c r="BF481" s="289"/>
      <c r="BG481" s="289"/>
      <c r="BH481" s="289"/>
      <c r="BI481" s="289"/>
      <c r="BJ481" s="289"/>
      <c r="BK481" s="289"/>
      <c r="BL481" s="289"/>
      <c r="BM481" s="289"/>
      <c r="BN481" s="289"/>
      <c r="BO481" s="289"/>
      <c r="BP481" s="289"/>
      <c r="BQ481" s="289"/>
      <c r="BR481" s="289"/>
      <c r="BS481" s="289"/>
      <c r="BT481" s="289"/>
      <c r="BU481" s="289"/>
      <c r="BV481" s="289"/>
      <c r="BW481" s="289"/>
      <c r="BX481" s="289"/>
      <c r="BY481" s="289"/>
      <c r="BZ481" s="289"/>
      <c r="CA481" s="289"/>
      <c r="CB481" s="289"/>
      <c r="CC481" s="289"/>
      <c r="CD481" s="289"/>
      <c r="CE481" s="289"/>
      <c r="CF481" s="289"/>
      <c r="CG481" s="289"/>
      <c r="CH481" s="289"/>
      <c r="CI481" s="289"/>
      <c r="CJ481" s="289"/>
      <c r="CK481" s="289"/>
      <c r="CL481" s="289"/>
      <c r="CM481" s="289"/>
      <c r="CN481" s="289"/>
      <c r="CO481" s="289"/>
      <c r="CP481" s="289"/>
      <c r="CQ481" s="289"/>
      <c r="CR481" s="289"/>
      <c r="CS481" s="289"/>
      <c r="CT481" s="289"/>
      <c r="CU481" s="289"/>
      <c r="CV481" s="289"/>
      <c r="CW481" s="289"/>
      <c r="CX481" s="289"/>
      <c r="CY481" s="289"/>
      <c r="CZ481" s="289"/>
      <c r="DA481" s="289"/>
      <c r="DB481" s="289"/>
      <c r="DC481" s="289"/>
      <c r="DD481" s="289"/>
      <c r="DE481" s="289"/>
      <c r="DF481" s="289"/>
      <c r="DG481" s="289"/>
      <c r="DH481" s="289"/>
      <c r="DI481" s="289"/>
      <c r="DJ481" s="289"/>
      <c r="DK481" s="289"/>
      <c r="DL481" s="289"/>
      <c r="DM481" s="289"/>
      <c r="DN481" s="289"/>
      <c r="DO481" s="289"/>
      <c r="DP481" s="289"/>
      <c r="DQ481" s="289"/>
      <c r="DR481" s="289"/>
      <c r="DS481" s="289"/>
      <c r="DT481" s="289"/>
      <c r="DU481" s="289"/>
      <c r="DV481" s="289"/>
      <c r="DW481" s="289"/>
      <c r="DX481" s="289"/>
      <c r="DY481" s="289"/>
      <c r="DZ481" s="289"/>
      <c r="EA481" s="289"/>
      <c r="EB481" s="289"/>
      <c r="EC481" s="289"/>
      <c r="ED481" s="289"/>
      <c r="EE481" s="289"/>
      <c r="EF481" s="289"/>
      <c r="EG481" s="289"/>
      <c r="EH481" s="289"/>
      <c r="EI481" s="289"/>
    </row>
    <row r="482" spans="1:139" x14ac:dyDescent="0.3">
      <c r="A482" s="289"/>
      <c r="B482" s="289"/>
      <c r="C482" s="468"/>
      <c r="D482" s="468"/>
      <c r="E482" s="468"/>
      <c r="F482" s="468"/>
      <c r="G482" s="468"/>
      <c r="H482" s="468"/>
      <c r="I482" s="468"/>
      <c r="J482" s="468"/>
      <c r="K482" s="468"/>
      <c r="L482" s="468"/>
      <c r="M482" s="468"/>
      <c r="N482" s="468"/>
      <c r="O482" s="468"/>
      <c r="P482" s="468"/>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289"/>
      <c r="AY482" s="289"/>
      <c r="AZ482" s="289"/>
      <c r="BA482" s="289"/>
      <c r="BB482" s="289"/>
      <c r="BC482" s="289"/>
      <c r="BD482" s="289"/>
      <c r="BE482" s="289"/>
      <c r="BF482" s="289"/>
      <c r="BG482" s="289"/>
      <c r="BH482" s="289"/>
      <c r="BI482" s="289"/>
      <c r="BJ482" s="289"/>
      <c r="BK482" s="289"/>
      <c r="BL482" s="289"/>
      <c r="BM482" s="289"/>
      <c r="BN482" s="289"/>
      <c r="BO482" s="289"/>
      <c r="BP482" s="289"/>
      <c r="BQ482" s="289"/>
      <c r="BR482" s="289"/>
      <c r="BS482" s="289"/>
      <c r="BT482" s="289"/>
      <c r="BU482" s="289"/>
      <c r="BV482" s="289"/>
      <c r="BW482" s="289"/>
      <c r="BX482" s="289"/>
      <c r="BY482" s="289"/>
      <c r="BZ482" s="289"/>
      <c r="CA482" s="289"/>
      <c r="CB482" s="289"/>
      <c r="CC482" s="289"/>
      <c r="CD482" s="289"/>
      <c r="CE482" s="289"/>
      <c r="CF482" s="289"/>
      <c r="CG482" s="289"/>
      <c r="CH482" s="289"/>
      <c r="CI482" s="289"/>
      <c r="CJ482" s="289"/>
      <c r="CK482" s="289"/>
      <c r="CL482" s="289"/>
      <c r="CM482" s="289"/>
      <c r="CN482" s="289"/>
      <c r="CO482" s="289"/>
      <c r="CP482" s="289"/>
      <c r="CQ482" s="289"/>
      <c r="CR482" s="289"/>
      <c r="CS482" s="289"/>
      <c r="CT482" s="289"/>
      <c r="CU482" s="289"/>
      <c r="CV482" s="289"/>
      <c r="CW482" s="289"/>
      <c r="CX482" s="289"/>
      <c r="CY482" s="289"/>
      <c r="CZ482" s="289"/>
      <c r="DA482" s="289"/>
      <c r="DB482" s="289"/>
      <c r="DC482" s="289"/>
      <c r="DD482" s="289"/>
      <c r="DE482" s="289"/>
      <c r="DF482" s="289"/>
      <c r="DG482" s="289"/>
      <c r="DH482" s="289"/>
      <c r="DI482" s="289"/>
      <c r="DJ482" s="289"/>
      <c r="DK482" s="289"/>
      <c r="DL482" s="289"/>
      <c r="DM482" s="289"/>
      <c r="DN482" s="289"/>
      <c r="DO482" s="289"/>
      <c r="DP482" s="289"/>
      <c r="DQ482" s="289"/>
      <c r="DR482" s="289"/>
      <c r="DS482" s="289"/>
      <c r="DT482" s="289"/>
      <c r="DU482" s="289"/>
      <c r="DV482" s="289"/>
      <c r="DW482" s="289"/>
      <c r="DX482" s="289"/>
      <c r="DY482" s="289"/>
      <c r="DZ482" s="289"/>
      <c r="EA482" s="289"/>
      <c r="EB482" s="289"/>
      <c r="EC482" s="289"/>
      <c r="ED482" s="289"/>
      <c r="EE482" s="289"/>
      <c r="EF482" s="289"/>
      <c r="EG482" s="289"/>
      <c r="EH482" s="289"/>
      <c r="EI482" s="289"/>
    </row>
    <row r="483" spans="1:139" x14ac:dyDescent="0.3">
      <c r="A483" s="289"/>
      <c r="B483" s="289"/>
      <c r="C483" s="468"/>
      <c r="D483" s="468"/>
      <c r="E483" s="468"/>
      <c r="F483" s="468"/>
      <c r="G483" s="468"/>
      <c r="H483" s="468"/>
      <c r="I483" s="468"/>
      <c r="J483" s="468"/>
      <c r="K483" s="468"/>
      <c r="L483" s="468"/>
      <c r="M483" s="468"/>
      <c r="N483" s="468"/>
      <c r="O483" s="468"/>
      <c r="P483" s="468"/>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c r="AT483" s="289"/>
      <c r="AU483" s="289"/>
      <c r="AV483" s="289"/>
      <c r="AW483" s="289"/>
      <c r="AX483" s="289"/>
      <c r="AY483" s="289"/>
      <c r="AZ483" s="289"/>
      <c r="BA483" s="289"/>
      <c r="BB483" s="289"/>
      <c r="BC483" s="289"/>
      <c r="BD483" s="289"/>
      <c r="BE483" s="289"/>
      <c r="BF483" s="289"/>
      <c r="BG483" s="289"/>
      <c r="BH483" s="289"/>
      <c r="BI483" s="289"/>
      <c r="BJ483" s="289"/>
      <c r="BK483" s="289"/>
      <c r="BL483" s="289"/>
      <c r="BM483" s="289"/>
      <c r="BN483" s="289"/>
      <c r="BO483" s="289"/>
      <c r="BP483" s="289"/>
      <c r="BQ483" s="289"/>
      <c r="BR483" s="289"/>
      <c r="BS483" s="289"/>
      <c r="BT483" s="289"/>
      <c r="BU483" s="289"/>
      <c r="BV483" s="289"/>
      <c r="BW483" s="289"/>
      <c r="BX483" s="289"/>
      <c r="BY483" s="289"/>
      <c r="BZ483" s="289"/>
      <c r="CA483" s="289"/>
      <c r="CB483" s="289"/>
      <c r="CC483" s="289"/>
      <c r="CD483" s="289"/>
      <c r="CE483" s="289"/>
      <c r="CF483" s="289"/>
      <c r="CG483" s="289"/>
      <c r="CH483" s="289"/>
      <c r="CI483" s="289"/>
      <c r="CJ483" s="289"/>
      <c r="CK483" s="289"/>
      <c r="CL483" s="289"/>
      <c r="CM483" s="289"/>
      <c r="CN483" s="289"/>
      <c r="CO483" s="289"/>
      <c r="CP483" s="289"/>
      <c r="CQ483" s="289"/>
      <c r="CR483" s="289"/>
      <c r="CS483" s="289"/>
      <c r="CT483" s="289"/>
      <c r="CU483" s="289"/>
      <c r="CV483" s="289"/>
      <c r="CW483" s="289"/>
      <c r="CX483" s="289"/>
      <c r="CY483" s="289"/>
      <c r="CZ483" s="289"/>
      <c r="DA483" s="289"/>
      <c r="DB483" s="289"/>
      <c r="DC483" s="289"/>
      <c r="DD483" s="289"/>
      <c r="DE483" s="289"/>
      <c r="DF483" s="289"/>
      <c r="DG483" s="289"/>
      <c r="DH483" s="289"/>
      <c r="DI483" s="289"/>
      <c r="DJ483" s="289"/>
      <c r="DK483" s="289"/>
      <c r="DL483" s="289"/>
      <c r="DM483" s="289"/>
      <c r="DN483" s="289"/>
      <c r="DO483" s="289"/>
      <c r="DP483" s="289"/>
      <c r="DQ483" s="289"/>
      <c r="DR483" s="289"/>
      <c r="DS483" s="289"/>
      <c r="DT483" s="289"/>
      <c r="DU483" s="289"/>
      <c r="DV483" s="289"/>
      <c r="DW483" s="289"/>
      <c r="DX483" s="289"/>
      <c r="DY483" s="289"/>
      <c r="DZ483" s="289"/>
      <c r="EA483" s="289"/>
      <c r="EB483" s="289"/>
      <c r="EC483" s="289"/>
      <c r="ED483" s="289"/>
      <c r="EE483" s="289"/>
      <c r="EF483" s="289"/>
      <c r="EG483" s="289"/>
      <c r="EH483" s="289"/>
      <c r="EI483" s="289"/>
    </row>
    <row r="484" spans="1:139" x14ac:dyDescent="0.3">
      <c r="A484" s="289"/>
      <c r="B484" s="289"/>
      <c r="C484" s="468"/>
      <c r="D484" s="468"/>
      <c r="E484" s="468"/>
      <c r="F484" s="468"/>
      <c r="G484" s="468"/>
      <c r="H484" s="468"/>
      <c r="I484" s="468"/>
      <c r="J484" s="468"/>
      <c r="K484" s="468"/>
      <c r="L484" s="468"/>
      <c r="M484" s="468"/>
      <c r="N484" s="468"/>
      <c r="O484" s="468"/>
      <c r="P484" s="468"/>
      <c r="Q484" s="289"/>
      <c r="R484" s="289"/>
      <c r="S484" s="289"/>
      <c r="T484" s="289"/>
      <c r="U484" s="289"/>
      <c r="V484" s="289"/>
      <c r="W484" s="289"/>
      <c r="X484" s="289"/>
      <c r="Y484" s="289"/>
      <c r="Z484" s="289"/>
      <c r="AA484" s="289"/>
      <c r="AB484" s="289"/>
      <c r="AC484" s="289"/>
      <c r="AD484" s="289"/>
      <c r="AE484" s="289"/>
      <c r="AF484" s="289"/>
      <c r="AG484" s="289"/>
      <c r="AH484" s="289"/>
      <c r="AI484" s="289"/>
      <c r="AJ484" s="289"/>
      <c r="AK484" s="289"/>
      <c r="AL484" s="289"/>
      <c r="AM484" s="289"/>
      <c r="AN484" s="289"/>
      <c r="AO484" s="289"/>
      <c r="AP484" s="289"/>
      <c r="AQ484" s="289"/>
      <c r="AR484" s="289"/>
      <c r="AS484" s="289"/>
      <c r="AT484" s="289"/>
      <c r="AU484" s="289"/>
      <c r="AV484" s="289"/>
      <c r="AW484" s="289"/>
      <c r="AX484" s="289"/>
      <c r="AY484" s="289"/>
      <c r="AZ484" s="289"/>
      <c r="BA484" s="289"/>
      <c r="BB484" s="289"/>
      <c r="BC484" s="289"/>
      <c r="BD484" s="289"/>
      <c r="BE484" s="289"/>
      <c r="BF484" s="289"/>
      <c r="BG484" s="289"/>
      <c r="BH484" s="289"/>
      <c r="BI484" s="289"/>
      <c r="BJ484" s="289"/>
      <c r="BK484" s="289"/>
      <c r="BL484" s="289"/>
      <c r="BM484" s="289"/>
      <c r="BN484" s="289"/>
      <c r="BO484" s="289"/>
      <c r="BP484" s="289"/>
      <c r="BQ484" s="289"/>
      <c r="BR484" s="289"/>
      <c r="BS484" s="289"/>
      <c r="BT484" s="289"/>
      <c r="BU484" s="289"/>
      <c r="BV484" s="289"/>
      <c r="BW484" s="289"/>
      <c r="BX484" s="289"/>
      <c r="BY484" s="289"/>
      <c r="BZ484" s="289"/>
      <c r="CA484" s="289"/>
      <c r="CB484" s="289"/>
      <c r="CC484" s="289"/>
      <c r="CD484" s="289"/>
      <c r="CE484" s="289"/>
      <c r="CF484" s="289"/>
      <c r="CG484" s="289"/>
      <c r="CH484" s="289"/>
      <c r="CI484" s="289"/>
      <c r="CJ484" s="289"/>
      <c r="CK484" s="289"/>
      <c r="CL484" s="289"/>
      <c r="CM484" s="289"/>
      <c r="CN484" s="289"/>
      <c r="CO484" s="289"/>
      <c r="CP484" s="289"/>
      <c r="CQ484" s="289"/>
      <c r="CR484" s="289"/>
      <c r="CS484" s="289"/>
      <c r="CT484" s="289"/>
      <c r="CU484" s="289"/>
      <c r="CV484" s="289"/>
      <c r="CW484" s="289"/>
      <c r="CX484" s="289"/>
      <c r="CY484" s="289"/>
      <c r="CZ484" s="289"/>
      <c r="DA484" s="289"/>
      <c r="DB484" s="289"/>
      <c r="DC484" s="289"/>
      <c r="DD484" s="289"/>
      <c r="DE484" s="289"/>
      <c r="DF484" s="289"/>
      <c r="DG484" s="289"/>
      <c r="DH484" s="289"/>
      <c r="DI484" s="289"/>
      <c r="DJ484" s="289"/>
      <c r="DK484" s="289"/>
      <c r="DL484" s="289"/>
      <c r="DM484" s="289"/>
      <c r="DN484" s="289"/>
      <c r="DO484" s="289"/>
      <c r="DP484" s="289"/>
      <c r="DQ484" s="289"/>
      <c r="DR484" s="289"/>
      <c r="DS484" s="289"/>
      <c r="DT484" s="289"/>
      <c r="DU484" s="289"/>
      <c r="DV484" s="289"/>
      <c r="DW484" s="289"/>
      <c r="DX484" s="289"/>
      <c r="DY484" s="289"/>
      <c r="DZ484" s="289"/>
      <c r="EA484" s="289"/>
      <c r="EB484" s="289"/>
      <c r="EC484" s="289"/>
      <c r="ED484" s="289"/>
      <c r="EE484" s="289"/>
      <c r="EF484" s="289"/>
      <c r="EG484" s="289"/>
      <c r="EH484" s="289"/>
      <c r="EI484" s="289"/>
    </row>
    <row r="485" spans="1:139" x14ac:dyDescent="0.3">
      <c r="A485" s="289"/>
      <c r="B485" s="289"/>
      <c r="C485" s="468"/>
      <c r="D485" s="468"/>
      <c r="E485" s="468"/>
      <c r="F485" s="468"/>
      <c r="G485" s="468"/>
      <c r="H485" s="468"/>
      <c r="I485" s="468"/>
      <c r="J485" s="468"/>
      <c r="K485" s="468"/>
      <c r="L485" s="468"/>
      <c r="M485" s="468"/>
      <c r="N485" s="468"/>
      <c r="O485" s="468"/>
      <c r="P485" s="468"/>
      <c r="Q485" s="289"/>
      <c r="R485" s="289"/>
      <c r="S485" s="289"/>
      <c r="T485" s="289"/>
      <c r="U485" s="289"/>
      <c r="V485" s="289"/>
      <c r="W485" s="289"/>
      <c r="X485" s="289"/>
      <c r="Y485" s="289"/>
      <c r="Z485" s="289"/>
      <c r="AA485" s="289"/>
      <c r="AB485" s="289"/>
      <c r="AC485" s="289"/>
      <c r="AD485" s="289"/>
      <c r="AE485" s="289"/>
      <c r="AF485" s="289"/>
      <c r="AG485" s="289"/>
      <c r="AH485" s="289"/>
      <c r="AI485" s="289"/>
      <c r="AJ485" s="289"/>
      <c r="AK485" s="289"/>
      <c r="AL485" s="289"/>
      <c r="AM485" s="289"/>
      <c r="AN485" s="289"/>
      <c r="AO485" s="289"/>
      <c r="AP485" s="289"/>
      <c r="AQ485" s="289"/>
      <c r="AR485" s="289"/>
      <c r="AS485" s="289"/>
      <c r="AT485" s="289"/>
      <c r="AU485" s="289"/>
      <c r="AV485" s="289"/>
      <c r="AW485" s="289"/>
      <c r="AX485" s="289"/>
      <c r="AY485" s="289"/>
      <c r="AZ485" s="289"/>
      <c r="BA485" s="289"/>
      <c r="BB485" s="289"/>
      <c r="BC485" s="289"/>
      <c r="BD485" s="289"/>
      <c r="BE485" s="289"/>
      <c r="BF485" s="289"/>
      <c r="BG485" s="289"/>
      <c r="BH485" s="289"/>
      <c r="BI485" s="289"/>
      <c r="BJ485" s="289"/>
      <c r="BK485" s="289"/>
      <c r="BL485" s="289"/>
      <c r="BM485" s="289"/>
      <c r="BN485" s="289"/>
      <c r="BO485" s="289"/>
      <c r="BP485" s="289"/>
      <c r="BQ485" s="289"/>
      <c r="BR485" s="289"/>
      <c r="BS485" s="289"/>
      <c r="BT485" s="289"/>
      <c r="BU485" s="289"/>
      <c r="BV485" s="289"/>
      <c r="BW485" s="289"/>
      <c r="BX485" s="289"/>
      <c r="BY485" s="289"/>
      <c r="BZ485" s="289"/>
      <c r="CA485" s="289"/>
      <c r="CB485" s="289"/>
      <c r="CC485" s="289"/>
      <c r="CD485" s="289"/>
      <c r="CE485" s="289"/>
      <c r="CF485" s="289"/>
      <c r="CG485" s="289"/>
      <c r="CH485" s="289"/>
      <c r="CI485" s="289"/>
      <c r="CJ485" s="289"/>
      <c r="CK485" s="289"/>
      <c r="CL485" s="289"/>
      <c r="CM485" s="289"/>
      <c r="CN485" s="289"/>
      <c r="CO485" s="289"/>
      <c r="CP485" s="289"/>
      <c r="CQ485" s="289"/>
      <c r="CR485" s="289"/>
      <c r="CS485" s="289"/>
      <c r="CT485" s="289"/>
      <c r="CU485" s="289"/>
      <c r="CV485" s="289"/>
      <c r="CW485" s="289"/>
      <c r="CX485" s="289"/>
      <c r="CY485" s="289"/>
      <c r="CZ485" s="289"/>
      <c r="DA485" s="289"/>
      <c r="DB485" s="289"/>
      <c r="DC485" s="289"/>
      <c r="DD485" s="289"/>
      <c r="DE485" s="289"/>
      <c r="DF485" s="289"/>
      <c r="DG485" s="289"/>
      <c r="DH485" s="289"/>
      <c r="DI485" s="289"/>
      <c r="DJ485" s="289"/>
      <c r="DK485" s="289"/>
      <c r="DL485" s="289"/>
      <c r="DM485" s="289"/>
      <c r="DN485" s="289"/>
      <c r="DO485" s="289"/>
      <c r="DP485" s="289"/>
      <c r="DQ485" s="289"/>
      <c r="DR485" s="289"/>
      <c r="DS485" s="289"/>
      <c r="DT485" s="289"/>
      <c r="DU485" s="289"/>
      <c r="DV485" s="289"/>
      <c r="DW485" s="289"/>
      <c r="DX485" s="289"/>
      <c r="DY485" s="289"/>
      <c r="DZ485" s="289"/>
      <c r="EA485" s="289"/>
      <c r="EB485" s="289"/>
      <c r="EC485" s="289"/>
      <c r="ED485" s="289"/>
      <c r="EE485" s="289"/>
      <c r="EF485" s="289"/>
      <c r="EG485" s="289"/>
      <c r="EH485" s="289"/>
      <c r="EI485" s="289"/>
    </row>
    <row r="486" spans="1:139" x14ac:dyDescent="0.3">
      <c r="A486" s="289"/>
      <c r="B486" s="289"/>
      <c r="C486" s="468"/>
      <c r="D486" s="468"/>
      <c r="E486" s="468"/>
      <c r="F486" s="468"/>
      <c r="G486" s="468"/>
      <c r="H486" s="468"/>
      <c r="I486" s="468"/>
      <c r="J486" s="468"/>
      <c r="K486" s="468"/>
      <c r="L486" s="468"/>
      <c r="M486" s="468"/>
      <c r="N486" s="468"/>
      <c r="O486" s="468"/>
      <c r="P486" s="468"/>
      <c r="Q486" s="289"/>
      <c r="R486" s="289"/>
      <c r="S486" s="289"/>
      <c r="T486" s="289"/>
      <c r="U486" s="289"/>
      <c r="V486" s="289"/>
      <c r="W486" s="289"/>
      <c r="X486" s="289"/>
      <c r="Y486" s="289"/>
      <c r="Z486" s="289"/>
      <c r="AA486" s="289"/>
      <c r="AB486" s="289"/>
      <c r="AC486" s="289"/>
      <c r="AD486" s="289"/>
      <c r="AE486" s="289"/>
      <c r="AF486" s="289"/>
      <c r="AG486" s="289"/>
      <c r="AH486" s="289"/>
      <c r="AI486" s="289"/>
      <c r="AJ486" s="289"/>
      <c r="AK486" s="289"/>
      <c r="AL486" s="289"/>
      <c r="AM486" s="289"/>
      <c r="AN486" s="289"/>
      <c r="AO486" s="289"/>
      <c r="AP486" s="289"/>
      <c r="AQ486" s="289"/>
      <c r="AR486" s="289"/>
      <c r="AS486" s="289"/>
      <c r="AT486" s="289"/>
      <c r="AU486" s="289"/>
      <c r="AV486" s="289"/>
      <c r="AW486" s="289"/>
      <c r="AX486" s="289"/>
      <c r="AY486" s="289"/>
      <c r="AZ486" s="289"/>
      <c r="BA486" s="289"/>
      <c r="BB486" s="289"/>
      <c r="BC486" s="289"/>
      <c r="BD486" s="289"/>
      <c r="BE486" s="289"/>
      <c r="BF486" s="289"/>
      <c r="BG486" s="289"/>
      <c r="BH486" s="289"/>
      <c r="BI486" s="289"/>
      <c r="BJ486" s="289"/>
      <c r="BK486" s="289"/>
      <c r="BL486" s="289"/>
      <c r="BM486" s="289"/>
      <c r="BN486" s="289"/>
      <c r="BO486" s="289"/>
      <c r="BP486" s="289"/>
      <c r="BQ486" s="289"/>
      <c r="BR486" s="289"/>
      <c r="BS486" s="289"/>
      <c r="BT486" s="289"/>
      <c r="BU486" s="289"/>
      <c r="BV486" s="289"/>
      <c r="BW486" s="289"/>
      <c r="BX486" s="289"/>
      <c r="BY486" s="289"/>
      <c r="BZ486" s="289"/>
      <c r="CA486" s="289"/>
      <c r="CB486" s="289"/>
      <c r="CC486" s="289"/>
      <c r="CD486" s="289"/>
      <c r="CE486" s="289"/>
      <c r="CF486" s="289"/>
      <c r="CG486" s="289"/>
      <c r="CH486" s="289"/>
      <c r="CI486" s="289"/>
      <c r="CJ486" s="289"/>
      <c r="CK486" s="289"/>
      <c r="CL486" s="289"/>
      <c r="CM486" s="289"/>
      <c r="CN486" s="289"/>
      <c r="CO486" s="289"/>
      <c r="CP486" s="289"/>
      <c r="CQ486" s="289"/>
      <c r="CR486" s="289"/>
      <c r="CS486" s="289"/>
      <c r="CT486" s="289"/>
      <c r="CU486" s="289"/>
      <c r="CV486" s="289"/>
      <c r="CW486" s="289"/>
      <c r="CX486" s="289"/>
      <c r="CY486" s="289"/>
      <c r="CZ486" s="289"/>
      <c r="DA486" s="289"/>
      <c r="DB486" s="289"/>
      <c r="DC486" s="289"/>
      <c r="DD486" s="289"/>
      <c r="DE486" s="289"/>
      <c r="DF486" s="289"/>
      <c r="DG486" s="289"/>
      <c r="DH486" s="289"/>
      <c r="DI486" s="289"/>
      <c r="DJ486" s="289"/>
      <c r="DK486" s="289"/>
      <c r="DL486" s="289"/>
      <c r="DM486" s="289"/>
      <c r="DN486" s="289"/>
      <c r="DO486" s="289"/>
      <c r="DP486" s="289"/>
      <c r="DQ486" s="289"/>
      <c r="DR486" s="289"/>
      <c r="DS486" s="289"/>
      <c r="DT486" s="289"/>
      <c r="DU486" s="289"/>
      <c r="DV486" s="289"/>
      <c r="DW486" s="289"/>
      <c r="DX486" s="289"/>
      <c r="DY486" s="289"/>
      <c r="DZ486" s="289"/>
      <c r="EA486" s="289"/>
      <c r="EB486" s="289"/>
      <c r="EC486" s="289"/>
      <c r="ED486" s="289"/>
      <c r="EE486" s="289"/>
      <c r="EF486" s="289"/>
      <c r="EG486" s="289"/>
      <c r="EH486" s="289"/>
      <c r="EI486" s="289"/>
    </row>
    <row r="487" spans="1:139" x14ac:dyDescent="0.3">
      <c r="A487" s="289"/>
      <c r="B487" s="289"/>
      <c r="C487" s="468"/>
      <c r="D487" s="468"/>
      <c r="E487" s="468"/>
      <c r="F487" s="468"/>
      <c r="G487" s="468"/>
      <c r="H487" s="468"/>
      <c r="I487" s="468"/>
      <c r="J487" s="468"/>
      <c r="K487" s="468"/>
      <c r="L487" s="468"/>
      <c r="M487" s="468"/>
      <c r="N487" s="468"/>
      <c r="O487" s="468"/>
      <c r="P487" s="468"/>
      <c r="Q487" s="289"/>
      <c r="R487" s="289"/>
      <c r="S487" s="289"/>
      <c r="T487" s="289"/>
      <c r="U487" s="289"/>
      <c r="V487" s="289"/>
      <c r="W487" s="289"/>
      <c r="X487" s="289"/>
      <c r="Y487" s="289"/>
      <c r="Z487" s="289"/>
      <c r="AA487" s="289"/>
      <c r="AB487" s="289"/>
      <c r="AC487" s="289"/>
      <c r="AD487" s="289"/>
      <c r="AE487" s="289"/>
      <c r="AF487" s="289"/>
      <c r="AG487" s="289"/>
      <c r="AH487" s="289"/>
      <c r="AI487" s="289"/>
      <c r="AJ487" s="289"/>
      <c r="AK487" s="289"/>
      <c r="AL487" s="289"/>
      <c r="AM487" s="289"/>
      <c r="AN487" s="289"/>
      <c r="AO487" s="289"/>
      <c r="AP487" s="289"/>
      <c r="AQ487" s="289"/>
      <c r="AR487" s="289"/>
      <c r="AS487" s="289"/>
      <c r="AT487" s="289"/>
      <c r="AU487" s="289"/>
      <c r="AV487" s="289"/>
      <c r="AW487" s="289"/>
      <c r="AX487" s="289"/>
      <c r="AY487" s="289"/>
      <c r="AZ487" s="289"/>
      <c r="BA487" s="289"/>
      <c r="BB487" s="289"/>
      <c r="BC487" s="289"/>
      <c r="BD487" s="289"/>
      <c r="BE487" s="289"/>
      <c r="BF487" s="289"/>
      <c r="BG487" s="289"/>
      <c r="BH487" s="289"/>
      <c r="BI487" s="289"/>
      <c r="BJ487" s="289"/>
      <c r="BK487" s="289"/>
      <c r="BL487" s="289"/>
      <c r="BM487" s="289"/>
      <c r="BN487" s="289"/>
      <c r="BO487" s="289"/>
      <c r="BP487" s="289"/>
      <c r="BQ487" s="289"/>
      <c r="BR487" s="289"/>
      <c r="BS487" s="289"/>
      <c r="BT487" s="289"/>
      <c r="BU487" s="289"/>
      <c r="BV487" s="289"/>
      <c r="BW487" s="289"/>
      <c r="BX487" s="289"/>
      <c r="BY487" s="289"/>
      <c r="BZ487" s="289"/>
      <c r="CA487" s="289"/>
      <c r="CB487" s="289"/>
      <c r="CC487" s="289"/>
      <c r="CD487" s="289"/>
      <c r="CE487" s="289"/>
      <c r="CF487" s="289"/>
      <c r="CG487" s="289"/>
      <c r="CH487" s="289"/>
      <c r="CI487" s="289"/>
      <c r="CJ487" s="289"/>
      <c r="CK487" s="289"/>
      <c r="CL487" s="289"/>
      <c r="CM487" s="289"/>
      <c r="CN487" s="289"/>
      <c r="CO487" s="289"/>
      <c r="CP487" s="289"/>
      <c r="CQ487" s="289"/>
      <c r="CR487" s="289"/>
      <c r="CS487" s="289"/>
      <c r="CT487" s="289"/>
      <c r="CU487" s="289"/>
      <c r="CV487" s="289"/>
      <c r="CW487" s="289"/>
      <c r="CX487" s="289"/>
      <c r="CY487" s="289"/>
      <c r="CZ487" s="289"/>
      <c r="DA487" s="289"/>
      <c r="DB487" s="289"/>
      <c r="DC487" s="289"/>
      <c r="DD487" s="289"/>
      <c r="DE487" s="289"/>
      <c r="DF487" s="289"/>
      <c r="DG487" s="289"/>
      <c r="DH487" s="289"/>
      <c r="DI487" s="289"/>
      <c r="DJ487" s="289"/>
      <c r="DK487" s="289"/>
      <c r="DL487" s="289"/>
      <c r="DM487" s="289"/>
      <c r="DN487" s="289"/>
      <c r="DO487" s="289"/>
      <c r="DP487" s="289"/>
      <c r="DQ487" s="289"/>
      <c r="DR487" s="289"/>
      <c r="DS487" s="289"/>
      <c r="DT487" s="289"/>
      <c r="DU487" s="289"/>
      <c r="DV487" s="289"/>
      <c r="DW487" s="289"/>
      <c r="DX487" s="289"/>
      <c r="DY487" s="289"/>
      <c r="DZ487" s="289"/>
      <c r="EA487" s="289"/>
      <c r="EB487" s="289"/>
      <c r="EC487" s="289"/>
      <c r="ED487" s="289"/>
      <c r="EE487" s="289"/>
      <c r="EF487" s="289"/>
      <c r="EG487" s="289"/>
      <c r="EH487" s="289"/>
      <c r="EI487" s="289"/>
    </row>
    <row r="488" spans="1:139" x14ac:dyDescent="0.3">
      <c r="A488" s="289"/>
      <c r="B488" s="289"/>
      <c r="C488" s="468"/>
      <c r="D488" s="468"/>
      <c r="E488" s="468"/>
      <c r="F488" s="468"/>
      <c r="G488" s="468"/>
      <c r="H488" s="468"/>
      <c r="I488" s="468"/>
      <c r="J488" s="468"/>
      <c r="K488" s="468"/>
      <c r="L488" s="468"/>
      <c r="M488" s="468"/>
      <c r="N488" s="468"/>
      <c r="O488" s="468"/>
      <c r="P488" s="468"/>
      <c r="Q488" s="289"/>
      <c r="R488" s="289"/>
      <c r="S488" s="289"/>
      <c r="T488" s="289"/>
      <c r="U488" s="289"/>
      <c r="V488" s="289"/>
      <c r="W488" s="289"/>
      <c r="X488" s="289"/>
      <c r="Y488" s="289"/>
      <c r="Z488" s="289"/>
      <c r="AA488" s="289"/>
      <c r="AB488" s="289"/>
      <c r="AC488" s="289"/>
      <c r="AD488" s="289"/>
      <c r="AE488" s="289"/>
      <c r="AF488" s="289"/>
      <c r="AG488" s="289"/>
      <c r="AH488" s="289"/>
      <c r="AI488" s="289"/>
      <c r="AJ488" s="289"/>
      <c r="AK488" s="289"/>
      <c r="AL488" s="289"/>
      <c r="AM488" s="289"/>
      <c r="AN488" s="289"/>
      <c r="AO488" s="289"/>
      <c r="AP488" s="289"/>
      <c r="AQ488" s="289"/>
      <c r="AR488" s="289"/>
      <c r="AS488" s="289"/>
      <c r="AT488" s="289"/>
      <c r="AU488" s="289"/>
      <c r="AV488" s="289"/>
      <c r="AW488" s="289"/>
      <c r="AX488" s="289"/>
      <c r="AY488" s="289"/>
      <c r="AZ488" s="289"/>
      <c r="BA488" s="289"/>
      <c r="BB488" s="289"/>
      <c r="BC488" s="289"/>
      <c r="BD488" s="289"/>
      <c r="BE488" s="289"/>
      <c r="BF488" s="289"/>
      <c r="BG488" s="289"/>
      <c r="BH488" s="289"/>
      <c r="BI488" s="289"/>
      <c r="BJ488" s="289"/>
      <c r="BK488" s="289"/>
      <c r="BL488" s="289"/>
      <c r="BM488" s="289"/>
      <c r="BN488" s="289"/>
      <c r="BO488" s="289"/>
      <c r="BP488" s="289"/>
      <c r="BQ488" s="289"/>
      <c r="BR488" s="289"/>
      <c r="BS488" s="289"/>
      <c r="BT488" s="289"/>
      <c r="BU488" s="289"/>
      <c r="BV488" s="289"/>
      <c r="BW488" s="289"/>
      <c r="BX488" s="289"/>
      <c r="BY488" s="289"/>
      <c r="BZ488" s="289"/>
      <c r="CA488" s="289"/>
      <c r="CB488" s="289"/>
      <c r="CC488" s="289"/>
      <c r="CD488" s="289"/>
      <c r="CE488" s="289"/>
      <c r="CF488" s="289"/>
      <c r="CG488" s="289"/>
      <c r="CH488" s="289"/>
      <c r="CI488" s="289"/>
      <c r="CJ488" s="289"/>
      <c r="CK488" s="289"/>
      <c r="CL488" s="289"/>
      <c r="CM488" s="289"/>
      <c r="CN488" s="289"/>
      <c r="CO488" s="289"/>
      <c r="CP488" s="289"/>
      <c r="CQ488" s="289"/>
      <c r="CR488" s="289"/>
      <c r="CS488" s="289"/>
      <c r="CT488" s="289"/>
      <c r="CU488" s="289"/>
      <c r="CV488" s="289"/>
      <c r="CW488" s="289"/>
      <c r="CX488" s="289"/>
      <c r="CY488" s="289"/>
      <c r="CZ488" s="289"/>
      <c r="DA488" s="289"/>
      <c r="DB488" s="289"/>
      <c r="DC488" s="289"/>
      <c r="DD488" s="289"/>
      <c r="DE488" s="289"/>
      <c r="DF488" s="289"/>
      <c r="DG488" s="289"/>
      <c r="DH488" s="289"/>
      <c r="DI488" s="289"/>
      <c r="DJ488" s="289"/>
      <c r="DK488" s="289"/>
      <c r="DL488" s="289"/>
      <c r="DM488" s="289"/>
      <c r="DN488" s="289"/>
      <c r="DO488" s="289"/>
      <c r="DP488" s="289"/>
      <c r="DQ488" s="289"/>
      <c r="DR488" s="289"/>
      <c r="DS488" s="289"/>
      <c r="DT488" s="289"/>
      <c r="DU488" s="289"/>
      <c r="DV488" s="289"/>
      <c r="DW488" s="289"/>
      <c r="DX488" s="289"/>
      <c r="DY488" s="289"/>
      <c r="DZ488" s="289"/>
      <c r="EA488" s="289"/>
      <c r="EB488" s="289"/>
      <c r="EC488" s="289"/>
      <c r="ED488" s="289"/>
      <c r="EE488" s="289"/>
      <c r="EF488" s="289"/>
      <c r="EG488" s="289"/>
      <c r="EH488" s="289"/>
      <c r="EI488" s="289"/>
    </row>
    <row r="489" spans="1:139" x14ac:dyDescent="0.3">
      <c r="A489" s="289"/>
      <c r="B489" s="289"/>
      <c r="C489" s="468"/>
      <c r="D489" s="468"/>
      <c r="E489" s="468"/>
      <c r="F489" s="468"/>
      <c r="G489" s="468"/>
      <c r="H489" s="468"/>
      <c r="I489" s="468"/>
      <c r="J489" s="468"/>
      <c r="K489" s="468"/>
      <c r="L489" s="468"/>
      <c r="M489" s="468"/>
      <c r="N489" s="468"/>
      <c r="O489" s="468"/>
      <c r="P489" s="468"/>
      <c r="Q489" s="289"/>
      <c r="R489" s="289"/>
      <c r="S489" s="289"/>
      <c r="T489" s="289"/>
      <c r="U489" s="289"/>
      <c r="V489" s="289"/>
      <c r="W489" s="289"/>
      <c r="X489" s="289"/>
      <c r="Y489" s="289"/>
      <c r="Z489" s="289"/>
      <c r="AA489" s="289"/>
      <c r="AB489" s="289"/>
      <c r="AC489" s="289"/>
      <c r="AD489" s="289"/>
      <c r="AE489" s="289"/>
      <c r="AF489" s="289"/>
      <c r="AG489" s="289"/>
      <c r="AH489" s="289"/>
      <c r="AI489" s="289"/>
      <c r="AJ489" s="289"/>
      <c r="AK489" s="289"/>
      <c r="AL489" s="289"/>
      <c r="AM489" s="289"/>
      <c r="AN489" s="289"/>
      <c r="AO489" s="289"/>
      <c r="AP489" s="289"/>
      <c r="AQ489" s="289"/>
      <c r="AR489" s="289"/>
      <c r="AS489" s="289"/>
      <c r="AT489" s="289"/>
      <c r="AU489" s="289"/>
      <c r="AV489" s="289"/>
      <c r="AW489" s="289"/>
      <c r="AX489" s="289"/>
      <c r="AY489" s="289"/>
      <c r="AZ489" s="289"/>
      <c r="BA489" s="289"/>
      <c r="BB489" s="289"/>
      <c r="BC489" s="289"/>
      <c r="BD489" s="289"/>
      <c r="BE489" s="289"/>
      <c r="BF489" s="289"/>
      <c r="BG489" s="289"/>
      <c r="BH489" s="289"/>
      <c r="BI489" s="289"/>
      <c r="BJ489" s="289"/>
      <c r="BK489" s="289"/>
      <c r="BL489" s="289"/>
      <c r="BM489" s="289"/>
      <c r="BN489" s="289"/>
      <c r="BO489" s="289"/>
      <c r="BP489" s="289"/>
      <c r="BQ489" s="289"/>
      <c r="BR489" s="289"/>
      <c r="BS489" s="289"/>
      <c r="BT489" s="289"/>
      <c r="BU489" s="289"/>
      <c r="BV489" s="289"/>
      <c r="BW489" s="289"/>
      <c r="BX489" s="289"/>
      <c r="BY489" s="289"/>
      <c r="BZ489" s="289"/>
      <c r="CA489" s="289"/>
      <c r="CB489" s="289"/>
      <c r="CC489" s="289"/>
      <c r="CD489" s="289"/>
      <c r="CE489" s="289"/>
      <c r="CF489" s="289"/>
      <c r="CG489" s="289"/>
      <c r="CH489" s="289"/>
      <c r="CI489" s="289"/>
      <c r="CJ489" s="289"/>
      <c r="CK489" s="289"/>
      <c r="CL489" s="289"/>
      <c r="CM489" s="289"/>
      <c r="CN489" s="289"/>
      <c r="CO489" s="289"/>
      <c r="CP489" s="289"/>
      <c r="CQ489" s="289"/>
      <c r="CR489" s="289"/>
      <c r="CS489" s="289"/>
      <c r="CT489" s="289"/>
      <c r="CU489" s="289"/>
      <c r="CV489" s="289"/>
      <c r="CW489" s="289"/>
      <c r="CX489" s="289"/>
      <c r="CY489" s="289"/>
      <c r="CZ489" s="289"/>
      <c r="DA489" s="289"/>
      <c r="DB489" s="289"/>
      <c r="DC489" s="289"/>
      <c r="DD489" s="289"/>
      <c r="DE489" s="289"/>
      <c r="DF489" s="289"/>
      <c r="DG489" s="289"/>
      <c r="DH489" s="289"/>
      <c r="DI489" s="289"/>
      <c r="DJ489" s="289"/>
      <c r="DK489" s="289"/>
      <c r="DL489" s="289"/>
      <c r="DM489" s="289"/>
      <c r="DN489" s="289"/>
      <c r="DO489" s="289"/>
      <c r="DP489" s="289"/>
      <c r="DQ489" s="289"/>
      <c r="DR489" s="289"/>
      <c r="DS489" s="289"/>
      <c r="DT489" s="289"/>
      <c r="DU489" s="289"/>
      <c r="DV489" s="289"/>
      <c r="DW489" s="289"/>
      <c r="DX489" s="289"/>
      <c r="DY489" s="289"/>
      <c r="DZ489" s="289"/>
      <c r="EA489" s="289"/>
      <c r="EB489" s="289"/>
      <c r="EC489" s="289"/>
      <c r="ED489" s="289"/>
      <c r="EE489" s="289"/>
      <c r="EF489" s="289"/>
      <c r="EG489" s="289"/>
      <c r="EH489" s="289"/>
      <c r="EI489" s="289"/>
    </row>
    <row r="490" spans="1:139" x14ac:dyDescent="0.3">
      <c r="A490" s="289"/>
      <c r="B490" s="289"/>
      <c r="C490" s="468"/>
      <c r="D490" s="468"/>
      <c r="E490" s="468"/>
      <c r="F490" s="468"/>
      <c r="G490" s="468"/>
      <c r="H490" s="468"/>
      <c r="I490" s="468"/>
      <c r="J490" s="468"/>
      <c r="K490" s="468"/>
      <c r="L490" s="468"/>
      <c r="M490" s="468"/>
      <c r="N490" s="468"/>
      <c r="O490" s="468"/>
      <c r="P490" s="468"/>
      <c r="Q490" s="289"/>
      <c r="R490" s="289"/>
      <c r="S490" s="289"/>
      <c r="T490" s="289"/>
      <c r="U490" s="289"/>
      <c r="V490" s="289"/>
      <c r="W490" s="289"/>
      <c r="X490" s="289"/>
      <c r="Y490" s="289"/>
      <c r="Z490" s="289"/>
      <c r="AA490" s="289"/>
      <c r="AB490" s="289"/>
      <c r="AC490" s="289"/>
      <c r="AD490" s="289"/>
      <c r="AE490" s="289"/>
      <c r="AF490" s="289"/>
      <c r="AG490" s="289"/>
      <c r="AH490" s="289"/>
      <c r="AI490" s="289"/>
      <c r="AJ490" s="289"/>
      <c r="AK490" s="289"/>
      <c r="AL490" s="289"/>
      <c r="AM490" s="289"/>
      <c r="AN490" s="289"/>
      <c r="AO490" s="289"/>
      <c r="AP490" s="289"/>
      <c r="AQ490" s="289"/>
      <c r="AR490" s="289"/>
      <c r="AS490" s="289"/>
      <c r="AT490" s="289"/>
      <c r="AU490" s="289"/>
      <c r="AV490" s="289"/>
      <c r="AW490" s="289"/>
      <c r="AX490" s="289"/>
      <c r="AY490" s="289"/>
      <c r="AZ490" s="289"/>
      <c r="BA490" s="289"/>
      <c r="BB490" s="289"/>
      <c r="BC490" s="289"/>
      <c r="BD490" s="289"/>
      <c r="BE490" s="289"/>
      <c r="BF490" s="289"/>
      <c r="BG490" s="289"/>
      <c r="BH490" s="289"/>
      <c r="BI490" s="289"/>
      <c r="BJ490" s="289"/>
      <c r="BK490" s="289"/>
      <c r="BL490" s="289"/>
      <c r="BM490" s="289"/>
      <c r="BN490" s="289"/>
      <c r="BO490" s="289"/>
      <c r="BP490" s="289"/>
      <c r="BQ490" s="289"/>
      <c r="BR490" s="289"/>
      <c r="BS490" s="289"/>
      <c r="BT490" s="289"/>
      <c r="BU490" s="289"/>
      <c r="BV490" s="289"/>
      <c r="BW490" s="289"/>
      <c r="BX490" s="289"/>
      <c r="BY490" s="289"/>
      <c r="BZ490" s="289"/>
      <c r="CA490" s="289"/>
      <c r="CB490" s="289"/>
      <c r="CC490" s="289"/>
      <c r="CD490" s="289"/>
      <c r="CE490" s="289"/>
      <c r="CF490" s="289"/>
      <c r="CG490" s="289"/>
      <c r="CH490" s="289"/>
      <c r="CI490" s="289"/>
      <c r="CJ490" s="289"/>
      <c r="CK490" s="289"/>
      <c r="CL490" s="289"/>
      <c r="CM490" s="289"/>
      <c r="CN490" s="289"/>
      <c r="CO490" s="289"/>
      <c r="CP490" s="289"/>
      <c r="CQ490" s="289"/>
      <c r="CR490" s="289"/>
      <c r="CS490" s="289"/>
      <c r="CT490" s="289"/>
      <c r="CU490" s="289"/>
      <c r="CV490" s="289"/>
      <c r="CW490" s="289"/>
      <c r="CX490" s="289"/>
      <c r="CY490" s="289"/>
      <c r="CZ490" s="289"/>
      <c r="DA490" s="289"/>
      <c r="DB490" s="289"/>
      <c r="DC490" s="289"/>
      <c r="DD490" s="289"/>
      <c r="DE490" s="289"/>
      <c r="DF490" s="289"/>
      <c r="DG490" s="289"/>
      <c r="DH490" s="289"/>
      <c r="DI490" s="289"/>
      <c r="DJ490" s="289"/>
      <c r="DK490" s="289"/>
      <c r="DL490" s="289"/>
      <c r="DM490" s="289"/>
      <c r="DN490" s="289"/>
      <c r="DO490" s="289"/>
      <c r="DP490" s="289"/>
      <c r="DQ490" s="289"/>
      <c r="DR490" s="289"/>
      <c r="DS490" s="289"/>
      <c r="DT490" s="289"/>
      <c r="DU490" s="289"/>
      <c r="DV490" s="289"/>
      <c r="DW490" s="289"/>
      <c r="DX490" s="289"/>
      <c r="DY490" s="289"/>
      <c r="DZ490" s="289"/>
      <c r="EA490" s="289"/>
      <c r="EB490" s="289"/>
      <c r="EC490" s="289"/>
      <c r="ED490" s="289"/>
      <c r="EE490" s="289"/>
      <c r="EF490" s="289"/>
      <c r="EG490" s="289"/>
      <c r="EH490" s="289"/>
      <c r="EI490" s="289"/>
    </row>
    <row r="491" spans="1:139" x14ac:dyDescent="0.3">
      <c r="A491" s="289"/>
      <c r="B491" s="289"/>
      <c r="C491" s="468"/>
      <c r="D491" s="468"/>
      <c r="E491" s="468"/>
      <c r="F491" s="468"/>
      <c r="G491" s="468"/>
      <c r="H491" s="468"/>
      <c r="I491" s="468"/>
      <c r="J491" s="468"/>
      <c r="K491" s="468"/>
      <c r="L491" s="468"/>
      <c r="M491" s="468"/>
      <c r="N491" s="468"/>
      <c r="O491" s="468"/>
      <c r="P491" s="468"/>
      <c r="Q491" s="289"/>
      <c r="R491" s="289"/>
      <c r="S491" s="289"/>
      <c r="T491" s="289"/>
      <c r="U491" s="289"/>
      <c r="V491" s="289"/>
      <c r="W491" s="289"/>
      <c r="X491" s="289"/>
      <c r="Y491" s="289"/>
      <c r="Z491" s="289"/>
      <c r="AA491" s="289"/>
      <c r="AB491" s="289"/>
      <c r="AC491" s="289"/>
      <c r="AD491" s="289"/>
      <c r="AE491" s="289"/>
      <c r="AF491" s="289"/>
      <c r="AG491" s="289"/>
      <c r="AH491" s="289"/>
      <c r="AI491" s="289"/>
      <c r="AJ491" s="289"/>
      <c r="AK491" s="289"/>
      <c r="AL491" s="289"/>
      <c r="AM491" s="289"/>
      <c r="AN491" s="289"/>
      <c r="AO491" s="289"/>
      <c r="AP491" s="289"/>
      <c r="AQ491" s="289"/>
      <c r="AR491" s="289"/>
      <c r="AS491" s="289"/>
      <c r="AT491" s="289"/>
      <c r="AU491" s="289"/>
      <c r="AV491" s="289"/>
      <c r="AW491" s="289"/>
      <c r="AX491" s="289"/>
      <c r="AY491" s="289"/>
      <c r="AZ491" s="289"/>
      <c r="BA491" s="289"/>
      <c r="BB491" s="289"/>
      <c r="BC491" s="289"/>
      <c r="BD491" s="289"/>
      <c r="BE491" s="289"/>
      <c r="BF491" s="289"/>
      <c r="BG491" s="289"/>
      <c r="BH491" s="289"/>
      <c r="BI491" s="289"/>
      <c r="BJ491" s="289"/>
      <c r="BK491" s="289"/>
      <c r="BL491" s="289"/>
      <c r="BM491" s="289"/>
      <c r="BN491" s="289"/>
      <c r="BO491" s="289"/>
      <c r="BP491" s="289"/>
      <c r="BQ491" s="289"/>
      <c r="BR491" s="289"/>
      <c r="BS491" s="289"/>
      <c r="BT491" s="289"/>
      <c r="BU491" s="289"/>
      <c r="BV491" s="289"/>
      <c r="BW491" s="289"/>
      <c r="BX491" s="289"/>
      <c r="BY491" s="289"/>
      <c r="BZ491" s="289"/>
      <c r="CA491" s="289"/>
      <c r="CB491" s="289"/>
      <c r="CC491" s="289"/>
      <c r="CD491" s="289"/>
      <c r="CE491" s="289"/>
      <c r="CF491" s="289"/>
      <c r="CG491" s="289"/>
      <c r="CH491" s="289"/>
      <c r="CI491" s="289"/>
      <c r="CJ491" s="289"/>
      <c r="CK491" s="289"/>
      <c r="CL491" s="289"/>
      <c r="CM491" s="289"/>
      <c r="CN491" s="289"/>
      <c r="CO491" s="289"/>
      <c r="CP491" s="289"/>
      <c r="CQ491" s="289"/>
      <c r="CR491" s="289"/>
      <c r="CS491" s="289"/>
      <c r="CT491" s="289"/>
      <c r="CU491" s="289"/>
      <c r="CV491" s="289"/>
      <c r="CW491" s="289"/>
      <c r="CX491" s="289"/>
      <c r="CY491" s="289"/>
      <c r="CZ491" s="289"/>
      <c r="DA491" s="289"/>
      <c r="DB491" s="289"/>
      <c r="DC491" s="289"/>
      <c r="DD491" s="289"/>
      <c r="DE491" s="289"/>
      <c r="DF491" s="289"/>
      <c r="DG491" s="289"/>
      <c r="DH491" s="289"/>
      <c r="DI491" s="289"/>
      <c r="DJ491" s="289"/>
      <c r="DK491" s="289"/>
      <c r="DL491" s="289"/>
      <c r="DM491" s="289"/>
      <c r="DN491" s="289"/>
      <c r="DO491" s="289"/>
      <c r="DP491" s="289"/>
      <c r="DQ491" s="289"/>
      <c r="DR491" s="289"/>
      <c r="DS491" s="289"/>
      <c r="DT491" s="289"/>
      <c r="DU491" s="289"/>
      <c r="DV491" s="289"/>
      <c r="DW491" s="289"/>
      <c r="DX491" s="289"/>
      <c r="DY491" s="289"/>
      <c r="DZ491" s="289"/>
      <c r="EA491" s="289"/>
      <c r="EB491" s="289"/>
      <c r="EC491" s="289"/>
      <c r="ED491" s="289"/>
      <c r="EE491" s="289"/>
      <c r="EF491" s="289"/>
      <c r="EG491" s="289"/>
      <c r="EH491" s="289"/>
      <c r="EI491" s="289"/>
    </row>
    <row r="492" spans="1:139" x14ac:dyDescent="0.3">
      <c r="A492" s="289"/>
      <c r="B492" s="289"/>
      <c r="C492" s="468"/>
      <c r="D492" s="468"/>
      <c r="E492" s="468"/>
      <c r="F492" s="468"/>
      <c r="G492" s="468"/>
      <c r="H492" s="468"/>
      <c r="I492" s="468"/>
      <c r="J492" s="468"/>
      <c r="K492" s="468"/>
      <c r="L492" s="468"/>
      <c r="M492" s="468"/>
      <c r="N492" s="468"/>
      <c r="O492" s="468"/>
      <c r="P492" s="468"/>
      <c r="Q492" s="289"/>
      <c r="R492" s="289"/>
      <c r="S492" s="289"/>
      <c r="T492" s="289"/>
      <c r="U492" s="289"/>
      <c r="V492" s="289"/>
      <c r="W492" s="289"/>
      <c r="X492" s="289"/>
      <c r="Y492" s="289"/>
      <c r="Z492" s="289"/>
      <c r="AA492" s="289"/>
      <c r="AB492" s="289"/>
      <c r="AC492" s="289"/>
      <c r="AD492" s="289"/>
      <c r="AE492" s="289"/>
      <c r="AF492" s="289"/>
      <c r="AG492" s="289"/>
      <c r="AH492" s="289"/>
      <c r="AI492" s="289"/>
      <c r="AJ492" s="289"/>
      <c r="AK492" s="289"/>
      <c r="AL492" s="289"/>
      <c r="AM492" s="289"/>
      <c r="AN492" s="289"/>
      <c r="AO492" s="289"/>
      <c r="AP492" s="289"/>
      <c r="AQ492" s="289"/>
      <c r="AR492" s="289"/>
      <c r="AS492" s="289"/>
      <c r="AT492" s="289"/>
      <c r="AU492" s="289"/>
      <c r="AV492" s="289"/>
      <c r="AW492" s="289"/>
      <c r="AX492" s="289"/>
      <c r="AY492" s="289"/>
      <c r="AZ492" s="289"/>
      <c r="BA492" s="289"/>
      <c r="BB492" s="289"/>
      <c r="BC492" s="289"/>
      <c r="BD492" s="289"/>
      <c r="BE492" s="289"/>
      <c r="BF492" s="289"/>
      <c r="BG492" s="289"/>
      <c r="BH492" s="289"/>
      <c r="BI492" s="289"/>
      <c r="BJ492" s="289"/>
      <c r="BK492" s="289"/>
      <c r="BL492" s="289"/>
      <c r="BM492" s="289"/>
      <c r="BN492" s="289"/>
      <c r="BO492" s="289"/>
      <c r="BP492" s="289"/>
      <c r="BQ492" s="289"/>
      <c r="BR492" s="289"/>
      <c r="BS492" s="289"/>
      <c r="BT492" s="289"/>
      <c r="BU492" s="289"/>
      <c r="BV492" s="289"/>
      <c r="BW492" s="289"/>
      <c r="BX492" s="289"/>
      <c r="BY492" s="289"/>
      <c r="BZ492" s="289"/>
      <c r="CA492" s="289"/>
      <c r="CB492" s="289"/>
      <c r="CC492" s="289"/>
      <c r="CD492" s="289"/>
      <c r="CE492" s="289"/>
      <c r="CF492" s="289"/>
      <c r="CG492" s="289"/>
      <c r="CH492" s="289"/>
      <c r="CI492" s="289"/>
      <c r="CJ492" s="289"/>
      <c r="CK492" s="289"/>
      <c r="CL492" s="289"/>
      <c r="CM492" s="289"/>
      <c r="CN492" s="289"/>
      <c r="CO492" s="289"/>
      <c r="CP492" s="289"/>
      <c r="CQ492" s="289"/>
      <c r="CR492" s="289"/>
      <c r="CS492" s="289"/>
      <c r="CT492" s="289"/>
      <c r="CU492" s="289"/>
      <c r="CV492" s="289"/>
      <c r="CW492" s="289"/>
      <c r="CX492" s="289"/>
      <c r="CY492" s="289"/>
      <c r="CZ492" s="289"/>
      <c r="DA492" s="289"/>
      <c r="DB492" s="289"/>
      <c r="DC492" s="289"/>
      <c r="DD492" s="289"/>
      <c r="DE492" s="289"/>
      <c r="DF492" s="289"/>
      <c r="DG492" s="289"/>
      <c r="DH492" s="289"/>
      <c r="DI492" s="289"/>
      <c r="DJ492" s="289"/>
      <c r="DK492" s="289"/>
      <c r="DL492" s="289"/>
      <c r="DM492" s="289"/>
      <c r="DN492" s="289"/>
      <c r="DO492" s="289"/>
      <c r="DP492" s="289"/>
      <c r="DQ492" s="289"/>
      <c r="DR492" s="289"/>
      <c r="DS492" s="289"/>
      <c r="DT492" s="289"/>
      <c r="DU492" s="289"/>
      <c r="DV492" s="289"/>
      <c r="DW492" s="289"/>
      <c r="DX492" s="289"/>
      <c r="DY492" s="289"/>
      <c r="DZ492" s="289"/>
      <c r="EA492" s="289"/>
      <c r="EB492" s="289"/>
      <c r="EC492" s="289"/>
      <c r="ED492" s="289"/>
      <c r="EE492" s="289"/>
      <c r="EF492" s="289"/>
      <c r="EG492" s="289"/>
      <c r="EH492" s="289"/>
      <c r="EI492" s="289"/>
    </row>
    <row r="493" spans="1:139" x14ac:dyDescent="0.3">
      <c r="A493" s="289"/>
      <c r="B493" s="289"/>
      <c r="C493" s="468"/>
      <c r="D493" s="468"/>
      <c r="E493" s="468"/>
      <c r="F493" s="468"/>
      <c r="G493" s="468"/>
      <c r="H493" s="468"/>
      <c r="I493" s="468"/>
      <c r="J493" s="468"/>
      <c r="K493" s="468"/>
      <c r="L493" s="468"/>
      <c r="M493" s="468"/>
      <c r="N493" s="468"/>
      <c r="O493" s="468"/>
      <c r="P493" s="468"/>
      <c r="Q493" s="289"/>
      <c r="R493" s="289"/>
      <c r="S493" s="289"/>
      <c r="T493" s="289"/>
      <c r="U493" s="289"/>
      <c r="V493" s="289"/>
      <c r="W493" s="289"/>
      <c r="X493" s="289"/>
      <c r="Y493" s="289"/>
      <c r="Z493" s="289"/>
      <c r="AA493" s="289"/>
      <c r="AB493" s="289"/>
      <c r="AC493" s="289"/>
      <c r="AD493" s="289"/>
      <c r="AE493" s="289"/>
      <c r="AF493" s="289"/>
      <c r="AG493" s="289"/>
      <c r="AH493" s="289"/>
      <c r="AI493" s="289"/>
      <c r="AJ493" s="289"/>
      <c r="AK493" s="289"/>
      <c r="AL493" s="289"/>
      <c r="AM493" s="289"/>
      <c r="AN493" s="289"/>
      <c r="AO493" s="289"/>
      <c r="AP493" s="289"/>
      <c r="AQ493" s="289"/>
      <c r="AR493" s="289"/>
      <c r="AS493" s="289"/>
      <c r="AT493" s="289"/>
      <c r="AU493" s="289"/>
      <c r="AV493" s="289"/>
      <c r="AW493" s="289"/>
      <c r="AX493" s="289"/>
      <c r="AY493" s="289"/>
      <c r="AZ493" s="289"/>
      <c r="BA493" s="289"/>
      <c r="BB493" s="289"/>
      <c r="BC493" s="289"/>
      <c r="BD493" s="289"/>
      <c r="BE493" s="289"/>
      <c r="BF493" s="289"/>
      <c r="BG493" s="289"/>
      <c r="BH493" s="289"/>
      <c r="BI493" s="289"/>
      <c r="BJ493" s="289"/>
      <c r="BK493" s="289"/>
      <c r="BL493" s="289"/>
      <c r="BM493" s="289"/>
      <c r="BN493" s="289"/>
      <c r="BO493" s="289"/>
      <c r="BP493" s="289"/>
      <c r="BQ493" s="289"/>
      <c r="BR493" s="289"/>
      <c r="BS493" s="289"/>
      <c r="BT493" s="289"/>
      <c r="BU493" s="289"/>
      <c r="BV493" s="289"/>
      <c r="BW493" s="289"/>
      <c r="BX493" s="289"/>
      <c r="BY493" s="289"/>
      <c r="BZ493" s="289"/>
      <c r="CA493" s="289"/>
      <c r="CB493" s="289"/>
      <c r="CC493" s="289"/>
      <c r="CD493" s="289"/>
      <c r="CE493" s="289"/>
      <c r="CF493" s="289"/>
      <c r="CG493" s="289"/>
      <c r="CH493" s="289"/>
      <c r="CI493" s="289"/>
      <c r="CJ493" s="289"/>
      <c r="CK493" s="289"/>
      <c r="CL493" s="289"/>
      <c r="CM493" s="289"/>
      <c r="CN493" s="289"/>
      <c r="CO493" s="289"/>
      <c r="CP493" s="289"/>
      <c r="CQ493" s="289"/>
      <c r="CR493" s="289"/>
      <c r="CS493" s="289"/>
      <c r="CT493" s="289"/>
      <c r="CU493" s="289"/>
      <c r="CV493" s="289"/>
      <c r="CW493" s="289"/>
      <c r="CX493" s="289"/>
      <c r="CY493" s="289"/>
      <c r="CZ493" s="289"/>
      <c r="DA493" s="289"/>
      <c r="DB493" s="289"/>
      <c r="DC493" s="289"/>
      <c r="DD493" s="289"/>
      <c r="DE493" s="289"/>
      <c r="DF493" s="289"/>
      <c r="DG493" s="289"/>
      <c r="DH493" s="289"/>
      <c r="DI493" s="289"/>
      <c r="DJ493" s="289"/>
      <c r="DK493" s="289"/>
      <c r="DL493" s="289"/>
      <c r="DM493" s="289"/>
      <c r="DN493" s="289"/>
      <c r="DO493" s="289"/>
      <c r="DP493" s="289"/>
      <c r="DQ493" s="289"/>
      <c r="DR493" s="289"/>
      <c r="DS493" s="289"/>
      <c r="DT493" s="289"/>
      <c r="DU493" s="289"/>
      <c r="DV493" s="289"/>
      <c r="DW493" s="289"/>
      <c r="DX493" s="289"/>
      <c r="DY493" s="289"/>
      <c r="DZ493" s="289"/>
      <c r="EA493" s="289"/>
      <c r="EB493" s="289"/>
      <c r="EC493" s="289"/>
      <c r="ED493" s="289"/>
      <c r="EE493" s="289"/>
      <c r="EF493" s="289"/>
      <c r="EG493" s="289"/>
      <c r="EH493" s="289"/>
      <c r="EI493" s="289"/>
    </row>
    <row r="494" spans="1:139" x14ac:dyDescent="0.3">
      <c r="A494" s="289"/>
      <c r="B494" s="289"/>
      <c r="C494" s="468"/>
      <c r="D494" s="468"/>
      <c r="E494" s="468"/>
      <c r="F494" s="468"/>
      <c r="G494" s="468"/>
      <c r="H494" s="468"/>
      <c r="I494" s="468"/>
      <c r="J494" s="468"/>
      <c r="K494" s="468"/>
      <c r="L494" s="468"/>
      <c r="M494" s="468"/>
      <c r="N494" s="468"/>
      <c r="O494" s="468"/>
      <c r="P494" s="468"/>
      <c r="Q494" s="289"/>
      <c r="R494" s="289"/>
      <c r="S494" s="289"/>
      <c r="T494" s="289"/>
      <c r="U494" s="289"/>
      <c r="V494" s="289"/>
      <c r="W494" s="289"/>
      <c r="X494" s="289"/>
      <c r="Y494" s="289"/>
      <c r="Z494" s="289"/>
      <c r="AA494" s="289"/>
      <c r="AB494" s="289"/>
      <c r="AC494" s="289"/>
      <c r="AD494" s="289"/>
      <c r="AE494" s="289"/>
      <c r="AF494" s="289"/>
      <c r="AG494" s="289"/>
      <c r="AH494" s="289"/>
      <c r="AI494" s="289"/>
      <c r="AJ494" s="289"/>
      <c r="AK494" s="289"/>
      <c r="AL494" s="289"/>
      <c r="AM494" s="289"/>
      <c r="AN494" s="289"/>
      <c r="AO494" s="289"/>
      <c r="AP494" s="289"/>
      <c r="AQ494" s="289"/>
      <c r="AR494" s="289"/>
      <c r="AS494" s="289"/>
      <c r="AT494" s="289"/>
      <c r="AU494" s="289"/>
      <c r="AV494" s="289"/>
      <c r="AW494" s="289"/>
      <c r="AX494" s="289"/>
      <c r="AY494" s="289"/>
      <c r="AZ494" s="289"/>
      <c r="BA494" s="289"/>
      <c r="BB494" s="289"/>
      <c r="BC494" s="289"/>
      <c r="BD494" s="289"/>
      <c r="BE494" s="289"/>
      <c r="BF494" s="289"/>
      <c r="BG494" s="289"/>
      <c r="BH494" s="289"/>
      <c r="BI494" s="289"/>
      <c r="BJ494" s="289"/>
      <c r="BK494" s="289"/>
      <c r="BL494" s="289"/>
      <c r="BM494" s="289"/>
      <c r="BN494" s="289"/>
      <c r="BO494" s="289"/>
      <c r="BP494" s="289"/>
      <c r="BQ494" s="289"/>
      <c r="BR494" s="289"/>
      <c r="BS494" s="289"/>
      <c r="BT494" s="289"/>
      <c r="BU494" s="289"/>
      <c r="BV494" s="289"/>
      <c r="BW494" s="289"/>
      <c r="BX494" s="289"/>
      <c r="BY494" s="289"/>
      <c r="BZ494" s="289"/>
      <c r="CA494" s="289"/>
      <c r="CB494" s="289"/>
      <c r="CC494" s="289"/>
      <c r="CD494" s="289"/>
      <c r="CE494" s="289"/>
      <c r="CF494" s="289"/>
      <c r="CG494" s="289"/>
      <c r="CH494" s="289"/>
      <c r="CI494" s="289"/>
      <c r="CJ494" s="289"/>
      <c r="CK494" s="289"/>
      <c r="CL494" s="289"/>
      <c r="CM494" s="289"/>
      <c r="CN494" s="289"/>
      <c r="CO494" s="289"/>
      <c r="CP494" s="289"/>
      <c r="CQ494" s="289"/>
      <c r="CR494" s="289"/>
      <c r="CS494" s="289"/>
      <c r="CT494" s="289"/>
      <c r="CU494" s="289"/>
      <c r="CV494" s="289"/>
      <c r="CW494" s="289"/>
      <c r="CX494" s="289"/>
      <c r="CY494" s="289"/>
      <c r="CZ494" s="289"/>
      <c r="DA494" s="289"/>
      <c r="DB494" s="289"/>
      <c r="DC494" s="289"/>
      <c r="DD494" s="289"/>
      <c r="DE494" s="289"/>
      <c r="DF494" s="289"/>
      <c r="DG494" s="289"/>
      <c r="DH494" s="289"/>
      <c r="DI494" s="289"/>
      <c r="DJ494" s="289"/>
      <c r="DK494" s="289"/>
      <c r="DL494" s="289"/>
      <c r="DM494" s="289"/>
      <c r="DN494" s="289"/>
      <c r="DO494" s="289"/>
      <c r="DP494" s="289"/>
      <c r="DQ494" s="289"/>
      <c r="DR494" s="289"/>
      <c r="DS494" s="289"/>
      <c r="DT494" s="289"/>
      <c r="DU494" s="289"/>
      <c r="DV494" s="289"/>
      <c r="DW494" s="289"/>
      <c r="DX494" s="289"/>
      <c r="DY494" s="289"/>
      <c r="DZ494" s="289"/>
      <c r="EA494" s="289"/>
      <c r="EB494" s="289"/>
      <c r="EC494" s="289"/>
      <c r="ED494" s="289"/>
      <c r="EE494" s="289"/>
      <c r="EF494" s="289"/>
      <c r="EG494" s="289"/>
      <c r="EH494" s="289"/>
      <c r="EI494" s="289"/>
    </row>
    <row r="495" spans="1:139" x14ac:dyDescent="0.3">
      <c r="A495" s="289"/>
      <c r="B495" s="289"/>
      <c r="C495" s="468"/>
      <c r="D495" s="468"/>
      <c r="E495" s="468"/>
      <c r="F495" s="468"/>
      <c r="G495" s="468"/>
      <c r="H495" s="468"/>
      <c r="I495" s="468"/>
      <c r="J495" s="468"/>
      <c r="K495" s="468"/>
      <c r="L495" s="468"/>
      <c r="M495" s="468"/>
      <c r="N495" s="468"/>
      <c r="O495" s="468"/>
      <c r="P495" s="468"/>
      <c r="Q495" s="289"/>
      <c r="R495" s="289"/>
      <c r="S495" s="289"/>
      <c r="T495" s="289"/>
      <c r="U495" s="289"/>
      <c r="V495" s="289"/>
      <c r="W495" s="289"/>
      <c r="X495" s="289"/>
      <c r="Y495" s="289"/>
      <c r="Z495" s="289"/>
      <c r="AA495" s="289"/>
      <c r="AB495" s="289"/>
      <c r="AC495" s="289"/>
      <c r="AD495" s="289"/>
      <c r="AE495" s="289"/>
      <c r="AF495" s="289"/>
      <c r="AG495" s="289"/>
      <c r="AH495" s="289"/>
      <c r="AI495" s="289"/>
      <c r="AJ495" s="289"/>
      <c r="AK495" s="289"/>
      <c r="AL495" s="289"/>
      <c r="AM495" s="289"/>
      <c r="AN495" s="289"/>
      <c r="AO495" s="289"/>
      <c r="AP495" s="289"/>
      <c r="AQ495" s="289"/>
      <c r="AR495" s="289"/>
      <c r="AS495" s="289"/>
      <c r="AT495" s="289"/>
      <c r="AU495" s="289"/>
      <c r="AV495" s="289"/>
      <c r="AW495" s="289"/>
      <c r="AX495" s="289"/>
      <c r="AY495" s="289"/>
      <c r="AZ495" s="289"/>
      <c r="BA495" s="289"/>
      <c r="BB495" s="289"/>
      <c r="BC495" s="289"/>
      <c r="BD495" s="289"/>
      <c r="BE495" s="289"/>
      <c r="BF495" s="289"/>
      <c r="BG495" s="289"/>
      <c r="BH495" s="289"/>
      <c r="BI495" s="289"/>
      <c r="BJ495" s="289"/>
      <c r="BK495" s="289"/>
      <c r="BL495" s="289"/>
      <c r="BM495" s="289"/>
      <c r="BN495" s="289"/>
      <c r="BO495" s="289"/>
      <c r="BP495" s="289"/>
      <c r="BQ495" s="289"/>
      <c r="BR495" s="289"/>
      <c r="BS495" s="289"/>
      <c r="BT495" s="289"/>
      <c r="BU495" s="289"/>
      <c r="BV495" s="289"/>
      <c r="BW495" s="289"/>
      <c r="BX495" s="289"/>
      <c r="BY495" s="289"/>
      <c r="BZ495" s="289"/>
      <c r="CA495" s="289"/>
      <c r="CB495" s="289"/>
      <c r="CC495" s="289"/>
      <c r="CD495" s="289"/>
      <c r="CE495" s="289"/>
      <c r="CF495" s="289"/>
      <c r="CG495" s="289"/>
      <c r="CH495" s="289"/>
      <c r="CI495" s="289"/>
      <c r="CJ495" s="289"/>
      <c r="CK495" s="289"/>
      <c r="CL495" s="289"/>
      <c r="CM495" s="289"/>
      <c r="CN495" s="289"/>
      <c r="CO495" s="289"/>
      <c r="CP495" s="289"/>
      <c r="CQ495" s="289"/>
      <c r="CR495" s="289"/>
      <c r="CS495" s="289"/>
      <c r="CT495" s="289"/>
      <c r="CU495" s="289"/>
      <c r="CV495" s="289"/>
      <c r="CW495" s="289"/>
      <c r="CX495" s="289"/>
      <c r="CY495" s="289"/>
      <c r="CZ495" s="289"/>
      <c r="DA495" s="289"/>
      <c r="DB495" s="289"/>
      <c r="DC495" s="289"/>
      <c r="DD495" s="289"/>
      <c r="DE495" s="289"/>
      <c r="DF495" s="289"/>
      <c r="DG495" s="289"/>
      <c r="DH495" s="289"/>
      <c r="DI495" s="289"/>
      <c r="DJ495" s="289"/>
      <c r="DK495" s="289"/>
      <c r="DL495" s="289"/>
      <c r="DM495" s="289"/>
      <c r="DN495" s="289"/>
      <c r="DO495" s="289"/>
      <c r="DP495" s="289"/>
      <c r="DQ495" s="289"/>
      <c r="DR495" s="289"/>
      <c r="DS495" s="289"/>
      <c r="DT495" s="289"/>
      <c r="DU495" s="289"/>
      <c r="DV495" s="289"/>
      <c r="DW495" s="289"/>
      <c r="DX495" s="289"/>
      <c r="DY495" s="289"/>
      <c r="DZ495" s="289"/>
      <c r="EA495" s="289"/>
      <c r="EB495" s="289"/>
      <c r="EC495" s="289"/>
      <c r="ED495" s="289"/>
      <c r="EE495" s="289"/>
      <c r="EF495" s="289"/>
      <c r="EG495" s="289"/>
      <c r="EH495" s="289"/>
      <c r="EI495" s="289"/>
    </row>
    <row r="496" spans="1:139" x14ac:dyDescent="0.3">
      <c r="A496" s="289"/>
      <c r="B496" s="289"/>
      <c r="C496" s="468"/>
      <c r="D496" s="468"/>
      <c r="E496" s="468"/>
      <c r="F496" s="468"/>
      <c r="G496" s="468"/>
      <c r="H496" s="468"/>
      <c r="I496" s="468"/>
      <c r="J496" s="468"/>
      <c r="K496" s="468"/>
      <c r="L496" s="468"/>
      <c r="M496" s="468"/>
      <c r="N496" s="468"/>
      <c r="O496" s="468"/>
      <c r="P496" s="468"/>
      <c r="Q496" s="289"/>
      <c r="R496" s="289"/>
      <c r="S496" s="289"/>
      <c r="T496" s="289"/>
      <c r="U496" s="289"/>
      <c r="V496" s="289"/>
      <c r="W496" s="289"/>
      <c r="X496" s="289"/>
      <c r="Y496" s="289"/>
      <c r="Z496" s="289"/>
      <c r="AA496" s="289"/>
      <c r="AB496" s="289"/>
      <c r="AC496" s="289"/>
      <c r="AD496" s="289"/>
      <c r="AE496" s="289"/>
      <c r="AF496" s="289"/>
      <c r="AG496" s="289"/>
      <c r="AH496" s="289"/>
      <c r="AI496" s="289"/>
      <c r="AJ496" s="289"/>
      <c r="AK496" s="289"/>
      <c r="AL496" s="289"/>
      <c r="AM496" s="289"/>
      <c r="AN496" s="289"/>
      <c r="AO496" s="289"/>
      <c r="AP496" s="289"/>
      <c r="AQ496" s="289"/>
      <c r="AR496" s="289"/>
      <c r="AS496" s="289"/>
      <c r="AT496" s="289"/>
      <c r="AU496" s="289"/>
      <c r="AV496" s="289"/>
      <c r="AW496" s="289"/>
      <c r="AX496" s="289"/>
      <c r="AY496" s="289"/>
      <c r="AZ496" s="289"/>
      <c r="BA496" s="289"/>
      <c r="BB496" s="289"/>
      <c r="BC496" s="289"/>
      <c r="BD496" s="289"/>
      <c r="BE496" s="289"/>
      <c r="BF496" s="289"/>
      <c r="BG496" s="289"/>
      <c r="BH496" s="289"/>
      <c r="BI496" s="289"/>
      <c r="BJ496" s="289"/>
      <c r="BK496" s="289"/>
      <c r="BL496" s="289"/>
      <c r="BM496" s="289"/>
      <c r="BN496" s="289"/>
      <c r="BO496" s="289"/>
      <c r="BP496" s="289"/>
      <c r="BQ496" s="289"/>
      <c r="BR496" s="289"/>
      <c r="BS496" s="289"/>
      <c r="BT496" s="289"/>
      <c r="BU496" s="289"/>
      <c r="BV496" s="289"/>
      <c r="BW496" s="289"/>
      <c r="BX496" s="289"/>
      <c r="BY496" s="289"/>
      <c r="BZ496" s="289"/>
      <c r="CA496" s="289"/>
      <c r="CB496" s="289"/>
      <c r="CC496" s="289"/>
      <c r="CD496" s="289"/>
      <c r="CE496" s="289"/>
      <c r="CF496" s="289"/>
      <c r="CG496" s="289"/>
      <c r="CH496" s="289"/>
      <c r="CI496" s="289"/>
      <c r="CJ496" s="289"/>
      <c r="CK496" s="289"/>
      <c r="CL496" s="289"/>
      <c r="CM496" s="289"/>
      <c r="CN496" s="289"/>
      <c r="CO496" s="289"/>
      <c r="CP496" s="289"/>
      <c r="CQ496" s="289"/>
      <c r="CR496" s="289"/>
      <c r="CS496" s="289"/>
      <c r="CT496" s="289"/>
      <c r="CU496" s="289"/>
      <c r="CV496" s="289"/>
      <c r="CW496" s="289"/>
      <c r="CX496" s="289"/>
      <c r="CY496" s="289"/>
      <c r="CZ496" s="289"/>
      <c r="DA496" s="289"/>
      <c r="DB496" s="289"/>
      <c r="DC496" s="289"/>
      <c r="DD496" s="289"/>
      <c r="DE496" s="289"/>
      <c r="DF496" s="289"/>
      <c r="DG496" s="289"/>
      <c r="DH496" s="289"/>
      <c r="DI496" s="289"/>
      <c r="DJ496" s="289"/>
      <c r="DK496" s="289"/>
      <c r="DL496" s="289"/>
      <c r="DM496" s="289"/>
      <c r="DN496" s="289"/>
      <c r="DO496" s="289"/>
      <c r="DP496" s="289"/>
      <c r="DQ496" s="289"/>
      <c r="DR496" s="289"/>
      <c r="DS496" s="289"/>
      <c r="DT496" s="289"/>
      <c r="DU496" s="289"/>
      <c r="DV496" s="289"/>
      <c r="DW496" s="289"/>
      <c r="DX496" s="289"/>
      <c r="DY496" s="289"/>
      <c r="DZ496" s="289"/>
      <c r="EA496" s="289"/>
      <c r="EB496" s="289"/>
      <c r="EC496" s="289"/>
      <c r="ED496" s="289"/>
      <c r="EE496" s="289"/>
      <c r="EF496" s="289"/>
      <c r="EG496" s="289"/>
      <c r="EH496" s="289"/>
      <c r="EI496" s="289"/>
    </row>
    <row r="497" spans="1:139" x14ac:dyDescent="0.3">
      <c r="A497" s="289"/>
      <c r="B497" s="289"/>
      <c r="C497" s="468"/>
      <c r="D497" s="468"/>
      <c r="E497" s="468"/>
      <c r="F497" s="468"/>
      <c r="G497" s="468"/>
      <c r="H497" s="468"/>
      <c r="I497" s="468"/>
      <c r="J497" s="468"/>
      <c r="K497" s="468"/>
      <c r="L497" s="468"/>
      <c r="M497" s="468"/>
      <c r="N497" s="468"/>
      <c r="O497" s="468"/>
      <c r="P497" s="468"/>
      <c r="Q497" s="289"/>
      <c r="R497" s="289"/>
      <c r="S497" s="289"/>
      <c r="T497" s="289"/>
      <c r="U497" s="289"/>
      <c r="V497" s="289"/>
      <c r="W497" s="289"/>
      <c r="X497" s="289"/>
      <c r="Y497" s="289"/>
      <c r="Z497" s="289"/>
      <c r="AA497" s="289"/>
      <c r="AB497" s="289"/>
      <c r="AC497" s="289"/>
      <c r="AD497" s="289"/>
      <c r="AE497" s="289"/>
      <c r="AF497" s="289"/>
      <c r="AG497" s="289"/>
      <c r="AH497" s="289"/>
      <c r="AI497" s="289"/>
      <c r="AJ497" s="289"/>
      <c r="AK497" s="289"/>
      <c r="AL497" s="289"/>
      <c r="AM497" s="289"/>
      <c r="AN497" s="289"/>
      <c r="AO497" s="289"/>
      <c r="AP497" s="289"/>
      <c r="AQ497" s="289"/>
      <c r="AR497" s="289"/>
      <c r="AS497" s="289"/>
      <c r="AT497" s="289"/>
      <c r="AU497" s="289"/>
      <c r="AV497" s="289"/>
      <c r="AW497" s="289"/>
      <c r="AX497" s="289"/>
      <c r="AY497" s="289"/>
      <c r="AZ497" s="289"/>
      <c r="BA497" s="289"/>
      <c r="BB497" s="289"/>
      <c r="BC497" s="289"/>
      <c r="BD497" s="289"/>
      <c r="BE497" s="289"/>
      <c r="BF497" s="289"/>
      <c r="BG497" s="289"/>
      <c r="BH497" s="289"/>
      <c r="BI497" s="289"/>
      <c r="BJ497" s="289"/>
      <c r="BK497" s="289"/>
      <c r="BL497" s="289"/>
      <c r="BM497" s="289"/>
      <c r="BN497" s="289"/>
      <c r="BO497" s="289"/>
      <c r="BP497" s="289"/>
      <c r="BQ497" s="289"/>
      <c r="BR497" s="289"/>
      <c r="BS497" s="289"/>
      <c r="BT497" s="289"/>
      <c r="BU497" s="289"/>
      <c r="BV497" s="289"/>
      <c r="BW497" s="289"/>
      <c r="BX497" s="289"/>
      <c r="BY497" s="289"/>
      <c r="BZ497" s="289"/>
      <c r="CA497" s="289"/>
      <c r="CB497" s="289"/>
      <c r="CC497" s="289"/>
      <c r="CD497" s="289"/>
      <c r="CE497" s="289"/>
      <c r="CF497" s="289"/>
      <c r="CG497" s="289"/>
      <c r="CH497" s="289"/>
      <c r="CI497" s="289"/>
      <c r="CJ497" s="289"/>
      <c r="CK497" s="289"/>
      <c r="CL497" s="289"/>
      <c r="CM497" s="289"/>
      <c r="CN497" s="289"/>
      <c r="CO497" s="289"/>
      <c r="CP497" s="289"/>
      <c r="CQ497" s="289"/>
      <c r="CR497" s="289"/>
      <c r="CS497" s="289"/>
      <c r="CT497" s="289"/>
      <c r="CU497" s="289"/>
      <c r="CV497" s="289"/>
      <c r="CW497" s="289"/>
      <c r="CX497" s="289"/>
      <c r="CY497" s="289"/>
      <c r="CZ497" s="289"/>
      <c r="DA497" s="289"/>
      <c r="DB497" s="289"/>
      <c r="DC497" s="289"/>
      <c r="DD497" s="289"/>
      <c r="DE497" s="289"/>
      <c r="DF497" s="289"/>
      <c r="DG497" s="289"/>
      <c r="DH497" s="289"/>
      <c r="DI497" s="289"/>
      <c r="DJ497" s="289"/>
      <c r="DK497" s="289"/>
      <c r="DL497" s="289"/>
      <c r="DM497" s="289"/>
      <c r="DN497" s="289"/>
      <c r="DO497" s="289"/>
      <c r="DP497" s="289"/>
      <c r="DQ497" s="289"/>
      <c r="DR497" s="289"/>
      <c r="DS497" s="289"/>
      <c r="DT497" s="289"/>
      <c r="DU497" s="289"/>
      <c r="DV497" s="289"/>
      <c r="DW497" s="289"/>
      <c r="DX497" s="289"/>
      <c r="DY497" s="289"/>
      <c r="DZ497" s="289"/>
      <c r="EA497" s="289"/>
      <c r="EB497" s="289"/>
      <c r="EC497" s="289"/>
      <c r="ED497" s="289"/>
      <c r="EE497" s="289"/>
      <c r="EF497" s="289"/>
      <c r="EG497" s="289"/>
      <c r="EH497" s="289"/>
      <c r="EI497" s="289"/>
    </row>
    <row r="498" spans="1:139" x14ac:dyDescent="0.3">
      <c r="A498" s="289"/>
      <c r="B498" s="289"/>
      <c r="C498" s="468"/>
      <c r="D498" s="468"/>
      <c r="E498" s="468"/>
      <c r="F498" s="468"/>
      <c r="G498" s="468"/>
      <c r="H498" s="468"/>
      <c r="I498" s="468"/>
      <c r="J498" s="468"/>
      <c r="K498" s="468"/>
      <c r="L498" s="468"/>
      <c r="M498" s="468"/>
      <c r="N498" s="468"/>
      <c r="O498" s="468"/>
      <c r="P498" s="468"/>
      <c r="Q498" s="289"/>
      <c r="R498" s="289"/>
      <c r="S498" s="289"/>
      <c r="T498" s="289"/>
      <c r="U498" s="289"/>
      <c r="V498" s="289"/>
      <c r="W498" s="289"/>
      <c r="X498" s="289"/>
      <c r="Y498" s="289"/>
      <c r="Z498" s="289"/>
      <c r="AA498" s="289"/>
      <c r="AB498" s="289"/>
      <c r="AC498" s="289"/>
      <c r="AD498" s="289"/>
      <c r="AE498" s="289"/>
      <c r="AF498" s="289"/>
      <c r="AG498" s="289"/>
      <c r="AH498" s="289"/>
      <c r="AI498" s="289"/>
      <c r="AJ498" s="289"/>
      <c r="AK498" s="289"/>
      <c r="AL498" s="289"/>
      <c r="AM498" s="289"/>
      <c r="AN498" s="289"/>
      <c r="AO498" s="289"/>
      <c r="AP498" s="289"/>
      <c r="AQ498" s="289"/>
      <c r="AR498" s="289"/>
      <c r="AS498" s="289"/>
      <c r="AT498" s="289"/>
      <c r="AU498" s="289"/>
      <c r="AV498" s="289"/>
      <c r="AW498" s="289"/>
      <c r="AX498" s="289"/>
      <c r="AY498" s="289"/>
      <c r="AZ498" s="289"/>
      <c r="BA498" s="289"/>
      <c r="BB498" s="289"/>
      <c r="BC498" s="289"/>
      <c r="BD498" s="289"/>
      <c r="BE498" s="289"/>
      <c r="BF498" s="289"/>
      <c r="BG498" s="289"/>
      <c r="BH498" s="289"/>
      <c r="BI498" s="289"/>
      <c r="BJ498" s="289"/>
      <c r="BK498" s="289"/>
      <c r="BL498" s="289"/>
      <c r="BM498" s="289"/>
      <c r="BN498" s="289"/>
      <c r="BO498" s="289"/>
      <c r="BP498" s="289"/>
      <c r="BQ498" s="289"/>
      <c r="BR498" s="289"/>
      <c r="BS498" s="289"/>
      <c r="BT498" s="289"/>
      <c r="BU498" s="289"/>
      <c r="BV498" s="289"/>
      <c r="BW498" s="289"/>
      <c r="BX498" s="289"/>
      <c r="BY498" s="289"/>
      <c r="BZ498" s="289"/>
      <c r="CA498" s="289"/>
      <c r="CB498" s="289"/>
      <c r="CC498" s="289"/>
      <c r="CD498" s="289"/>
      <c r="CE498" s="289"/>
      <c r="CF498" s="289"/>
      <c r="CG498" s="289"/>
      <c r="CH498" s="289"/>
      <c r="CI498" s="289"/>
      <c r="CJ498" s="289"/>
      <c r="CK498" s="289"/>
      <c r="CL498" s="289"/>
      <c r="CM498" s="289"/>
      <c r="CN498" s="289"/>
      <c r="CO498" s="289"/>
      <c r="CP498" s="289"/>
      <c r="CQ498" s="289"/>
      <c r="CR498" s="289"/>
      <c r="CS498" s="289"/>
      <c r="CT498" s="289"/>
      <c r="CU498" s="289"/>
      <c r="CV498" s="289"/>
      <c r="CW498" s="289"/>
      <c r="CX498" s="289"/>
      <c r="CY498" s="289"/>
      <c r="CZ498" s="289"/>
      <c r="DA498" s="289"/>
      <c r="DB498" s="289"/>
      <c r="DC498" s="289"/>
      <c r="DD498" s="289"/>
      <c r="DE498" s="289"/>
      <c r="DF498" s="289"/>
      <c r="DG498" s="289"/>
      <c r="DH498" s="289"/>
      <c r="DI498" s="289"/>
      <c r="DJ498" s="289"/>
      <c r="DK498" s="289"/>
      <c r="DL498" s="289"/>
      <c r="DM498" s="289"/>
      <c r="DN498" s="289"/>
      <c r="DO498" s="289"/>
      <c r="DP498" s="289"/>
      <c r="DQ498" s="289"/>
      <c r="DR498" s="289"/>
      <c r="DS498" s="289"/>
      <c r="DT498" s="289"/>
      <c r="DU498" s="289"/>
      <c r="DV498" s="289"/>
      <c r="DW498" s="289"/>
      <c r="DX498" s="289"/>
      <c r="DY498" s="289"/>
      <c r="DZ498" s="289"/>
      <c r="EA498" s="289"/>
      <c r="EB498" s="289"/>
      <c r="EC498" s="289"/>
      <c r="ED498" s="289"/>
      <c r="EE498" s="289"/>
      <c r="EF498" s="289"/>
      <c r="EG498" s="289"/>
      <c r="EH498" s="289"/>
      <c r="EI498" s="289"/>
    </row>
    <row r="499" spans="1:139" x14ac:dyDescent="0.3">
      <c r="A499" s="289"/>
      <c r="B499" s="289"/>
      <c r="C499" s="468"/>
      <c r="D499" s="468"/>
      <c r="E499" s="468"/>
      <c r="F499" s="468"/>
      <c r="G499" s="468"/>
      <c r="H499" s="468"/>
      <c r="I499" s="468"/>
      <c r="J499" s="468"/>
      <c r="K499" s="468"/>
      <c r="L499" s="468"/>
      <c r="M499" s="468"/>
      <c r="N499" s="468"/>
      <c r="O499" s="468"/>
      <c r="P499" s="468"/>
      <c r="Q499" s="289"/>
      <c r="R499" s="289"/>
      <c r="S499" s="289"/>
      <c r="T499" s="289"/>
      <c r="U499" s="289"/>
      <c r="V499" s="289"/>
      <c r="W499" s="289"/>
      <c r="X499" s="289"/>
      <c r="Y499" s="289"/>
      <c r="Z499" s="289"/>
      <c r="AA499" s="289"/>
      <c r="AB499" s="289"/>
      <c r="AC499" s="289"/>
      <c r="AD499" s="289"/>
      <c r="AE499" s="289"/>
      <c r="AF499" s="289"/>
      <c r="AG499" s="289"/>
      <c r="AH499" s="289"/>
      <c r="AI499" s="289"/>
      <c r="AJ499" s="289"/>
      <c r="AK499" s="289"/>
      <c r="AL499" s="289"/>
      <c r="AM499" s="289"/>
      <c r="AN499" s="289"/>
      <c r="AO499" s="289"/>
      <c r="AP499" s="289"/>
      <c r="AQ499" s="289"/>
      <c r="AR499" s="289"/>
      <c r="AS499" s="289"/>
      <c r="AT499" s="289"/>
      <c r="AU499" s="289"/>
      <c r="AV499" s="289"/>
      <c r="AW499" s="289"/>
      <c r="AX499" s="289"/>
      <c r="AY499" s="289"/>
      <c r="AZ499" s="289"/>
      <c r="BA499" s="289"/>
      <c r="BB499" s="289"/>
      <c r="BC499" s="289"/>
      <c r="BD499" s="289"/>
      <c r="BE499" s="289"/>
      <c r="BF499" s="289"/>
      <c r="BG499" s="289"/>
      <c r="BH499" s="289"/>
      <c r="BI499" s="289"/>
      <c r="BJ499" s="289"/>
      <c r="BK499" s="289"/>
      <c r="BL499" s="289"/>
      <c r="BM499" s="289"/>
      <c r="BN499" s="289"/>
      <c r="BO499" s="289"/>
      <c r="BP499" s="289"/>
      <c r="BQ499" s="289"/>
      <c r="BR499" s="289"/>
      <c r="BS499" s="289"/>
      <c r="BT499" s="289"/>
      <c r="BU499" s="289"/>
      <c r="BV499" s="289"/>
      <c r="BW499" s="289"/>
      <c r="BX499" s="289"/>
      <c r="BY499" s="289"/>
      <c r="BZ499" s="289"/>
      <c r="CA499" s="289"/>
      <c r="CB499" s="289"/>
      <c r="CC499" s="289"/>
      <c r="CD499" s="289"/>
      <c r="CE499" s="289"/>
      <c r="CF499" s="289"/>
      <c r="CG499" s="289"/>
      <c r="CH499" s="289"/>
      <c r="CI499" s="289"/>
      <c r="CJ499" s="289"/>
      <c r="CK499" s="289"/>
      <c r="CL499" s="289"/>
      <c r="CM499" s="289"/>
      <c r="CN499" s="289"/>
      <c r="CO499" s="289"/>
      <c r="CP499" s="289"/>
      <c r="CQ499" s="289"/>
      <c r="CR499" s="289"/>
      <c r="CS499" s="289"/>
      <c r="CT499" s="289"/>
      <c r="CU499" s="289"/>
      <c r="CV499" s="289"/>
      <c r="CW499" s="289"/>
      <c r="CX499" s="289"/>
      <c r="CY499" s="289"/>
      <c r="CZ499" s="289"/>
      <c r="DA499" s="289"/>
      <c r="DB499" s="289"/>
      <c r="DC499" s="289"/>
      <c r="DD499" s="289"/>
      <c r="DE499" s="289"/>
      <c r="DF499" s="289"/>
      <c r="DG499" s="289"/>
      <c r="DH499" s="289"/>
      <c r="DI499" s="289"/>
      <c r="DJ499" s="289"/>
      <c r="DK499" s="289"/>
      <c r="DL499" s="289"/>
      <c r="DM499" s="289"/>
      <c r="DN499" s="289"/>
      <c r="DO499" s="289"/>
      <c r="DP499" s="289"/>
      <c r="DQ499" s="289"/>
      <c r="DR499" s="289"/>
      <c r="DS499" s="289"/>
      <c r="DT499" s="289"/>
      <c r="DU499" s="289"/>
      <c r="DV499" s="289"/>
      <c r="DW499" s="289"/>
      <c r="DX499" s="289"/>
      <c r="DY499" s="289"/>
      <c r="DZ499" s="289"/>
      <c r="EA499" s="289"/>
      <c r="EB499" s="289"/>
      <c r="EC499" s="289"/>
      <c r="ED499" s="289"/>
      <c r="EE499" s="289"/>
      <c r="EF499" s="289"/>
      <c r="EG499" s="289"/>
      <c r="EH499" s="289"/>
      <c r="EI499" s="289"/>
    </row>
    <row r="500" spans="1:139" x14ac:dyDescent="0.3">
      <c r="A500" s="289"/>
      <c r="B500" s="289"/>
      <c r="C500" s="468"/>
      <c r="D500" s="468"/>
      <c r="E500" s="468"/>
      <c r="F500" s="468"/>
      <c r="G500" s="468"/>
      <c r="H500" s="468"/>
      <c r="I500" s="468"/>
      <c r="J500" s="468"/>
      <c r="K500" s="468"/>
      <c r="L500" s="468"/>
      <c r="M500" s="468"/>
      <c r="N500" s="468"/>
      <c r="O500" s="468"/>
      <c r="P500" s="468"/>
      <c r="Q500" s="289"/>
      <c r="R500" s="289"/>
      <c r="S500" s="289"/>
      <c r="T500" s="289"/>
      <c r="U500" s="289"/>
      <c r="V500" s="289"/>
      <c r="W500" s="289"/>
      <c r="X500" s="289"/>
      <c r="Y500" s="289"/>
      <c r="Z500" s="289"/>
      <c r="AA500" s="289"/>
      <c r="AB500" s="289"/>
      <c r="AC500" s="289"/>
      <c r="AD500" s="289"/>
      <c r="AE500" s="289"/>
      <c r="AF500" s="289"/>
      <c r="AG500" s="289"/>
      <c r="AH500" s="289"/>
      <c r="AI500" s="289"/>
      <c r="AJ500" s="289"/>
      <c r="AK500" s="289"/>
      <c r="AL500" s="289"/>
      <c r="AM500" s="289"/>
      <c r="AN500" s="289"/>
      <c r="AO500" s="289"/>
      <c r="AP500" s="289"/>
      <c r="AQ500" s="289"/>
      <c r="AR500" s="289"/>
      <c r="AS500" s="289"/>
      <c r="AT500" s="289"/>
      <c r="AU500" s="289"/>
      <c r="AV500" s="289"/>
      <c r="AW500" s="289"/>
      <c r="AX500" s="289"/>
      <c r="AY500" s="289"/>
      <c r="AZ500" s="289"/>
      <c r="BA500" s="289"/>
      <c r="BB500" s="289"/>
      <c r="BC500" s="289"/>
      <c r="BD500" s="289"/>
      <c r="BE500" s="289"/>
      <c r="BF500" s="289"/>
      <c r="BG500" s="289"/>
      <c r="BH500" s="289"/>
      <c r="BI500" s="289"/>
      <c r="BJ500" s="289"/>
      <c r="BK500" s="289"/>
      <c r="BL500" s="289"/>
      <c r="BM500" s="289"/>
      <c r="BN500" s="289"/>
      <c r="BO500" s="289"/>
      <c r="BP500" s="289"/>
      <c r="BQ500" s="289"/>
      <c r="BR500" s="289"/>
      <c r="BS500" s="289"/>
      <c r="BT500" s="289"/>
      <c r="BU500" s="289"/>
      <c r="BV500" s="289"/>
      <c r="BW500" s="289"/>
      <c r="BX500" s="289"/>
      <c r="BY500" s="289"/>
      <c r="BZ500" s="289"/>
      <c r="CA500" s="289"/>
      <c r="CB500" s="289"/>
      <c r="CC500" s="289"/>
      <c r="CD500" s="289"/>
      <c r="CE500" s="289"/>
      <c r="CF500" s="289"/>
      <c r="CG500" s="289"/>
      <c r="CH500" s="289"/>
      <c r="CI500" s="289"/>
      <c r="CJ500" s="289"/>
      <c r="CK500" s="289"/>
      <c r="CL500" s="289"/>
      <c r="CM500" s="289"/>
      <c r="CN500" s="289"/>
      <c r="CO500" s="289"/>
      <c r="CP500" s="289"/>
      <c r="CQ500" s="289"/>
      <c r="CR500" s="289"/>
      <c r="CS500" s="289"/>
      <c r="CT500" s="289"/>
      <c r="CU500" s="289"/>
      <c r="CV500" s="289"/>
      <c r="CW500" s="289"/>
      <c r="CX500" s="289"/>
      <c r="CY500" s="289"/>
      <c r="CZ500" s="289"/>
      <c r="DA500" s="289"/>
      <c r="DB500" s="289"/>
      <c r="DC500" s="289"/>
      <c r="DD500" s="289"/>
      <c r="DE500" s="289"/>
      <c r="DF500" s="289"/>
      <c r="DG500" s="289"/>
      <c r="DH500" s="289"/>
      <c r="DI500" s="289"/>
      <c r="DJ500" s="289"/>
      <c r="DK500" s="289"/>
      <c r="DL500" s="289"/>
      <c r="DM500" s="289"/>
      <c r="DN500" s="289"/>
      <c r="DO500" s="289"/>
      <c r="DP500" s="289"/>
      <c r="DQ500" s="289"/>
      <c r="DR500" s="289"/>
      <c r="DS500" s="289"/>
      <c r="DT500" s="289"/>
      <c r="DU500" s="289"/>
      <c r="DV500" s="289"/>
      <c r="DW500" s="289"/>
      <c r="DX500" s="289"/>
      <c r="DY500" s="289"/>
      <c r="DZ500" s="289"/>
      <c r="EA500" s="289"/>
      <c r="EB500" s="289"/>
      <c r="EC500" s="289"/>
      <c r="ED500" s="289"/>
      <c r="EE500" s="289"/>
      <c r="EF500" s="289"/>
      <c r="EG500" s="289"/>
      <c r="EH500" s="289"/>
      <c r="EI500" s="289"/>
    </row>
    <row r="501" spans="1:139" x14ac:dyDescent="0.3">
      <c r="A501" s="289"/>
      <c r="B501" s="289"/>
      <c r="C501" s="468"/>
      <c r="D501" s="468"/>
      <c r="E501" s="468"/>
      <c r="F501" s="468"/>
      <c r="G501" s="468"/>
      <c r="H501" s="468"/>
      <c r="I501" s="468"/>
      <c r="J501" s="468"/>
      <c r="K501" s="468"/>
      <c r="L501" s="468"/>
      <c r="M501" s="468"/>
      <c r="N501" s="468"/>
      <c r="O501" s="468"/>
      <c r="P501" s="468"/>
      <c r="Q501" s="289"/>
      <c r="R501" s="289"/>
      <c r="S501" s="289"/>
      <c r="T501" s="289"/>
      <c r="U501" s="289"/>
      <c r="V501" s="289"/>
      <c r="W501" s="289"/>
      <c r="X501" s="289"/>
      <c r="Y501" s="289"/>
      <c r="Z501" s="289"/>
      <c r="AA501" s="289"/>
      <c r="AB501" s="289"/>
      <c r="AC501" s="289"/>
      <c r="AD501" s="289"/>
      <c r="AE501" s="289"/>
      <c r="AF501" s="289"/>
      <c r="AG501" s="289"/>
      <c r="AH501" s="289"/>
      <c r="AI501" s="289"/>
      <c r="AJ501" s="289"/>
      <c r="AK501" s="289"/>
      <c r="AL501" s="289"/>
      <c r="AM501" s="289"/>
      <c r="AN501" s="289"/>
      <c r="AO501" s="289"/>
      <c r="AP501" s="289"/>
      <c r="AQ501" s="289"/>
      <c r="AR501" s="289"/>
      <c r="AS501" s="289"/>
      <c r="AT501" s="289"/>
      <c r="AU501" s="289"/>
      <c r="AV501" s="289"/>
      <c r="AW501" s="289"/>
      <c r="AX501" s="289"/>
      <c r="AY501" s="289"/>
      <c r="AZ501" s="289"/>
      <c r="BA501" s="289"/>
      <c r="BB501" s="289"/>
      <c r="BC501" s="289"/>
      <c r="BD501" s="289"/>
      <c r="BE501" s="289"/>
      <c r="BF501" s="289"/>
      <c r="BG501" s="289"/>
      <c r="BH501" s="289"/>
      <c r="BI501" s="289"/>
      <c r="BJ501" s="289"/>
      <c r="BK501" s="289"/>
      <c r="BL501" s="289"/>
      <c r="BM501" s="289"/>
      <c r="BN501" s="289"/>
      <c r="BO501" s="289"/>
      <c r="BP501" s="289"/>
      <c r="BQ501" s="289"/>
      <c r="BR501" s="289"/>
      <c r="BS501" s="289"/>
      <c r="BT501" s="289"/>
      <c r="BU501" s="289"/>
      <c r="BV501" s="289"/>
      <c r="BW501" s="289"/>
      <c r="BX501" s="289"/>
      <c r="BY501" s="289"/>
      <c r="BZ501" s="289"/>
      <c r="CA501" s="289"/>
      <c r="CB501" s="289"/>
      <c r="CC501" s="289"/>
      <c r="CD501" s="289"/>
      <c r="CE501" s="289"/>
      <c r="CF501" s="289"/>
      <c r="CG501" s="289"/>
      <c r="CH501" s="289"/>
      <c r="CI501" s="289"/>
      <c r="CJ501" s="289"/>
      <c r="CK501" s="289"/>
      <c r="CL501" s="289"/>
      <c r="CM501" s="289"/>
      <c r="CN501" s="289"/>
      <c r="CO501" s="289"/>
      <c r="CP501" s="289"/>
      <c r="CQ501" s="289"/>
      <c r="CR501" s="289"/>
      <c r="CS501" s="289"/>
      <c r="CT501" s="289"/>
      <c r="CU501" s="289"/>
      <c r="CV501" s="289"/>
      <c r="CW501" s="289"/>
      <c r="CX501" s="289"/>
      <c r="CY501" s="289"/>
      <c r="CZ501" s="289"/>
      <c r="DA501" s="289"/>
      <c r="DB501" s="289"/>
      <c r="DC501" s="289"/>
      <c r="DD501" s="289"/>
      <c r="DE501" s="289"/>
      <c r="DF501" s="289"/>
      <c r="DG501" s="289"/>
      <c r="DH501" s="289"/>
      <c r="DI501" s="289"/>
      <c r="DJ501" s="289"/>
      <c r="DK501" s="289"/>
      <c r="DL501" s="289"/>
      <c r="DM501" s="289"/>
      <c r="DN501" s="289"/>
      <c r="DO501" s="289"/>
      <c r="DP501" s="289"/>
      <c r="DQ501" s="289"/>
      <c r="DR501" s="289"/>
      <c r="DS501" s="289"/>
      <c r="DT501" s="289"/>
      <c r="DU501" s="289"/>
      <c r="DV501" s="289"/>
      <c r="DW501" s="289"/>
      <c r="DX501" s="289"/>
      <c r="DY501" s="289"/>
      <c r="DZ501" s="289"/>
      <c r="EA501" s="289"/>
      <c r="EB501" s="289"/>
      <c r="EC501" s="289"/>
      <c r="ED501" s="289"/>
      <c r="EE501" s="289"/>
      <c r="EF501" s="289"/>
      <c r="EG501" s="289"/>
      <c r="EH501" s="289"/>
      <c r="EI501" s="289"/>
    </row>
    <row r="502" spans="1:139" x14ac:dyDescent="0.3">
      <c r="A502" s="289"/>
      <c r="B502" s="289"/>
      <c r="C502" s="468"/>
      <c r="D502" s="468"/>
      <c r="E502" s="468"/>
      <c r="F502" s="468"/>
      <c r="G502" s="468"/>
      <c r="H502" s="468"/>
      <c r="I502" s="468"/>
      <c r="J502" s="468"/>
      <c r="K502" s="468"/>
      <c r="L502" s="468"/>
      <c r="M502" s="468"/>
      <c r="N502" s="468"/>
      <c r="O502" s="468"/>
      <c r="P502" s="468"/>
      <c r="Q502" s="289"/>
      <c r="R502" s="289"/>
      <c r="S502" s="289"/>
      <c r="T502" s="289"/>
      <c r="U502" s="289"/>
      <c r="V502" s="289"/>
      <c r="W502" s="289"/>
      <c r="X502" s="289"/>
      <c r="Y502" s="289"/>
      <c r="Z502" s="289"/>
      <c r="AA502" s="289"/>
      <c r="AB502" s="289"/>
      <c r="AC502" s="289"/>
      <c r="AD502" s="289"/>
      <c r="AE502" s="289"/>
      <c r="AF502" s="289"/>
      <c r="AG502" s="289"/>
      <c r="AH502" s="289"/>
      <c r="AI502" s="289"/>
      <c r="AJ502" s="289"/>
      <c r="AK502" s="289"/>
      <c r="AL502" s="289"/>
      <c r="AM502" s="289"/>
      <c r="AN502" s="289"/>
      <c r="AO502" s="289"/>
      <c r="AP502" s="289"/>
      <c r="AQ502" s="289"/>
      <c r="AR502" s="289"/>
      <c r="AS502" s="289"/>
      <c r="AT502" s="289"/>
      <c r="AU502" s="289"/>
      <c r="AV502" s="289"/>
      <c r="AW502" s="289"/>
      <c r="AX502" s="289"/>
      <c r="AY502" s="289"/>
      <c r="AZ502" s="289"/>
      <c r="BA502" s="289"/>
      <c r="BB502" s="289"/>
      <c r="BC502" s="289"/>
      <c r="BD502" s="289"/>
      <c r="BE502" s="289"/>
      <c r="BF502" s="289"/>
      <c r="BG502" s="289"/>
      <c r="BH502" s="289"/>
      <c r="BI502" s="289"/>
      <c r="BJ502" s="289"/>
      <c r="BK502" s="289"/>
      <c r="BL502" s="289"/>
      <c r="BM502" s="289"/>
      <c r="BN502" s="289"/>
      <c r="BO502" s="289"/>
      <c r="BP502" s="289"/>
      <c r="BQ502" s="289"/>
      <c r="BR502" s="289"/>
      <c r="BS502" s="289"/>
      <c r="BT502" s="289"/>
      <c r="BU502" s="289"/>
      <c r="BV502" s="289"/>
      <c r="BW502" s="289"/>
      <c r="BX502" s="289"/>
      <c r="BY502" s="289"/>
      <c r="BZ502" s="289"/>
      <c r="CA502" s="289"/>
      <c r="CB502" s="289"/>
      <c r="CC502" s="289"/>
      <c r="CD502" s="289"/>
      <c r="CE502" s="289"/>
      <c r="CF502" s="289"/>
      <c r="CG502" s="289"/>
      <c r="CH502" s="289"/>
      <c r="CI502" s="289"/>
      <c r="CJ502" s="289"/>
      <c r="CK502" s="289"/>
      <c r="CL502" s="289"/>
      <c r="CM502" s="289"/>
      <c r="CN502" s="289"/>
      <c r="CO502" s="289"/>
      <c r="CP502" s="289"/>
      <c r="CQ502" s="289"/>
      <c r="CR502" s="289"/>
      <c r="CS502" s="289"/>
      <c r="CT502" s="289"/>
      <c r="CU502" s="289"/>
      <c r="CV502" s="289"/>
      <c r="CW502" s="289"/>
      <c r="CX502" s="289"/>
      <c r="CY502" s="289"/>
      <c r="CZ502" s="289"/>
      <c r="DA502" s="289"/>
      <c r="DB502" s="289"/>
      <c r="DC502" s="289"/>
      <c r="DD502" s="289"/>
      <c r="DE502" s="289"/>
      <c r="DF502" s="289"/>
      <c r="DG502" s="289"/>
      <c r="DH502" s="289"/>
      <c r="DI502" s="289"/>
      <c r="DJ502" s="289"/>
      <c r="DK502" s="289"/>
      <c r="DL502" s="289"/>
      <c r="DM502" s="289"/>
      <c r="DN502" s="289"/>
      <c r="DO502" s="289"/>
      <c r="DP502" s="289"/>
      <c r="DQ502" s="289"/>
      <c r="DR502" s="289"/>
      <c r="DS502" s="289"/>
      <c r="DT502" s="289"/>
      <c r="DU502" s="289"/>
      <c r="DV502" s="289"/>
      <c r="DW502" s="289"/>
      <c r="DX502" s="289"/>
      <c r="DY502" s="289"/>
      <c r="DZ502" s="289"/>
      <c r="EA502" s="289"/>
      <c r="EB502" s="289"/>
      <c r="EC502" s="289"/>
      <c r="ED502" s="289"/>
      <c r="EE502" s="289"/>
      <c r="EF502" s="289"/>
      <c r="EG502" s="289"/>
      <c r="EH502" s="289"/>
      <c r="EI502" s="289"/>
    </row>
    <row r="503" spans="1:139" x14ac:dyDescent="0.3">
      <c r="A503" s="289"/>
      <c r="B503" s="289"/>
      <c r="C503" s="468"/>
      <c r="D503" s="468"/>
      <c r="E503" s="468"/>
      <c r="F503" s="468"/>
      <c r="G503" s="468"/>
      <c r="H503" s="468"/>
      <c r="I503" s="468"/>
      <c r="J503" s="468"/>
      <c r="K503" s="468"/>
      <c r="L503" s="468"/>
      <c r="M503" s="468"/>
      <c r="N503" s="468"/>
      <c r="O503" s="468"/>
      <c r="P503" s="468"/>
      <c r="Q503" s="289"/>
      <c r="R503" s="289"/>
      <c r="S503" s="289"/>
      <c r="T503" s="289"/>
      <c r="U503" s="289"/>
      <c r="V503" s="289"/>
      <c r="W503" s="289"/>
      <c r="X503" s="289"/>
      <c r="Y503" s="289"/>
      <c r="Z503" s="289"/>
      <c r="AA503" s="289"/>
      <c r="AB503" s="289"/>
      <c r="AC503" s="289"/>
      <c r="AD503" s="289"/>
      <c r="AE503" s="289"/>
      <c r="AF503" s="289"/>
      <c r="AG503" s="289"/>
      <c r="AH503" s="289"/>
      <c r="AI503" s="289"/>
      <c r="AJ503" s="289"/>
      <c r="AK503" s="289"/>
      <c r="AL503" s="289"/>
      <c r="AM503" s="289"/>
      <c r="AN503" s="289"/>
      <c r="AO503" s="289"/>
      <c r="AP503" s="289"/>
      <c r="AQ503" s="289"/>
      <c r="AR503" s="289"/>
      <c r="AS503" s="289"/>
      <c r="AT503" s="289"/>
      <c r="AU503" s="289"/>
      <c r="AV503" s="289"/>
      <c r="AW503" s="289"/>
      <c r="AX503" s="289"/>
      <c r="AY503" s="289"/>
      <c r="AZ503" s="289"/>
      <c r="BA503" s="289"/>
      <c r="BB503" s="289"/>
      <c r="BC503" s="289"/>
      <c r="BD503" s="289"/>
      <c r="BE503" s="289"/>
      <c r="BF503" s="289"/>
      <c r="BG503" s="289"/>
      <c r="BH503" s="289"/>
      <c r="BI503" s="289"/>
      <c r="BJ503" s="289"/>
      <c r="BK503" s="289"/>
      <c r="BL503" s="289"/>
      <c r="BM503" s="289"/>
      <c r="BN503" s="289"/>
      <c r="BO503" s="289"/>
      <c r="BP503" s="289"/>
      <c r="BQ503" s="289"/>
      <c r="BR503" s="289"/>
      <c r="BS503" s="289"/>
      <c r="BT503" s="289"/>
      <c r="BU503" s="289"/>
      <c r="BV503" s="289"/>
      <c r="BW503" s="289"/>
      <c r="BX503" s="289"/>
      <c r="BY503" s="289"/>
      <c r="BZ503" s="289"/>
      <c r="CA503" s="289"/>
      <c r="CB503" s="289"/>
      <c r="CC503" s="289"/>
      <c r="CD503" s="289"/>
      <c r="CE503" s="289"/>
      <c r="CF503" s="289"/>
      <c r="CG503" s="289"/>
      <c r="CH503" s="289"/>
      <c r="CI503" s="289"/>
      <c r="CJ503" s="289"/>
      <c r="CK503" s="289"/>
      <c r="CL503" s="289"/>
      <c r="CM503" s="289"/>
      <c r="CN503" s="289"/>
      <c r="CO503" s="289"/>
      <c r="CP503" s="289"/>
      <c r="CQ503" s="289"/>
      <c r="CR503" s="289"/>
      <c r="CS503" s="289"/>
      <c r="CT503" s="289"/>
      <c r="CU503" s="289"/>
      <c r="CV503" s="289"/>
      <c r="CW503" s="289"/>
      <c r="CX503" s="289"/>
      <c r="CY503" s="289"/>
      <c r="CZ503" s="289"/>
      <c r="DA503" s="289"/>
      <c r="DB503" s="289"/>
      <c r="DC503" s="289"/>
      <c r="DD503" s="289"/>
      <c r="DE503" s="289"/>
      <c r="DF503" s="289"/>
      <c r="DG503" s="289"/>
      <c r="DH503" s="289"/>
      <c r="DI503" s="289"/>
      <c r="DJ503" s="289"/>
      <c r="DK503" s="289"/>
      <c r="DL503" s="289"/>
      <c r="DM503" s="289"/>
      <c r="DN503" s="289"/>
      <c r="DO503" s="289"/>
      <c r="DP503" s="289"/>
      <c r="DQ503" s="289"/>
      <c r="DR503" s="289"/>
      <c r="DS503" s="289"/>
      <c r="DT503" s="289"/>
      <c r="DU503" s="289"/>
      <c r="DV503" s="289"/>
      <c r="DW503" s="289"/>
      <c r="DX503" s="289"/>
      <c r="DY503" s="289"/>
      <c r="DZ503" s="289"/>
      <c r="EA503" s="289"/>
      <c r="EB503" s="289"/>
      <c r="EC503" s="289"/>
      <c r="ED503" s="289"/>
      <c r="EE503" s="289"/>
      <c r="EF503" s="289"/>
      <c r="EG503" s="289"/>
      <c r="EH503" s="289"/>
      <c r="EI503" s="289"/>
    </row>
    <row r="504" spans="1:139" x14ac:dyDescent="0.3">
      <c r="A504" s="289"/>
      <c r="B504" s="289"/>
      <c r="C504" s="468"/>
      <c r="D504" s="468"/>
      <c r="E504" s="468"/>
      <c r="F504" s="468"/>
      <c r="G504" s="468"/>
      <c r="H504" s="468"/>
      <c r="I504" s="468"/>
      <c r="J504" s="468"/>
      <c r="K504" s="468"/>
      <c r="L504" s="468"/>
      <c r="M504" s="468"/>
      <c r="N504" s="468"/>
      <c r="O504" s="468"/>
      <c r="P504" s="468"/>
      <c r="Q504" s="289"/>
      <c r="R504" s="289"/>
      <c r="S504" s="289"/>
      <c r="T504" s="289"/>
      <c r="U504" s="289"/>
      <c r="V504" s="289"/>
      <c r="W504" s="289"/>
      <c r="X504" s="289"/>
      <c r="Y504" s="289"/>
      <c r="Z504" s="289"/>
      <c r="AA504" s="289"/>
      <c r="AB504" s="289"/>
      <c r="AC504" s="289"/>
      <c r="AD504" s="289"/>
      <c r="AE504" s="289"/>
      <c r="AF504" s="289"/>
      <c r="AG504" s="289"/>
      <c r="AH504" s="289"/>
      <c r="AI504" s="289"/>
      <c r="AJ504" s="289"/>
      <c r="AK504" s="289"/>
      <c r="AL504" s="289"/>
      <c r="AM504" s="289"/>
      <c r="AN504" s="289"/>
      <c r="AO504" s="289"/>
      <c r="AP504" s="289"/>
      <c r="AQ504" s="289"/>
      <c r="AR504" s="289"/>
      <c r="AS504" s="289"/>
      <c r="AT504" s="289"/>
      <c r="AU504" s="289"/>
      <c r="AV504" s="289"/>
      <c r="AW504" s="289"/>
      <c r="AX504" s="289"/>
      <c r="AY504" s="289"/>
      <c r="AZ504" s="289"/>
      <c r="BA504" s="289"/>
      <c r="BB504" s="289"/>
      <c r="BC504" s="289"/>
      <c r="BD504" s="289"/>
      <c r="BE504" s="289"/>
      <c r="BF504" s="289"/>
      <c r="BG504" s="289"/>
      <c r="BH504" s="289"/>
      <c r="BI504" s="289"/>
      <c r="BJ504" s="289"/>
      <c r="BK504" s="289"/>
      <c r="BL504" s="289"/>
      <c r="BM504" s="289"/>
      <c r="BN504" s="289"/>
      <c r="BO504" s="289"/>
      <c r="BP504" s="289"/>
      <c r="BQ504" s="289"/>
      <c r="BR504" s="289"/>
      <c r="BS504" s="289"/>
      <c r="BT504" s="289"/>
      <c r="BU504" s="289"/>
      <c r="BV504" s="289"/>
      <c r="BW504" s="289"/>
      <c r="BX504" s="289"/>
      <c r="BY504" s="289"/>
      <c r="BZ504" s="289"/>
      <c r="CA504" s="289"/>
      <c r="CB504" s="289"/>
      <c r="CC504" s="289"/>
      <c r="CD504" s="289"/>
      <c r="CE504" s="289"/>
      <c r="CF504" s="289"/>
      <c r="CG504" s="289"/>
      <c r="CH504" s="289"/>
      <c r="CI504" s="289"/>
      <c r="CJ504" s="289"/>
      <c r="CK504" s="289"/>
      <c r="CL504" s="289"/>
      <c r="CM504" s="289"/>
      <c r="CN504" s="289"/>
      <c r="CO504" s="289"/>
      <c r="CP504" s="289"/>
      <c r="CQ504" s="289"/>
      <c r="CR504" s="289"/>
      <c r="CS504" s="289"/>
      <c r="CT504" s="289"/>
      <c r="CU504" s="289"/>
      <c r="CV504" s="289"/>
      <c r="CW504" s="289"/>
      <c r="CX504" s="289"/>
      <c r="CY504" s="289"/>
      <c r="CZ504" s="289"/>
      <c r="DA504" s="289"/>
      <c r="DB504" s="289"/>
      <c r="DC504" s="289"/>
      <c r="DD504" s="289"/>
      <c r="DE504" s="289"/>
      <c r="DF504" s="289"/>
      <c r="DG504" s="289"/>
      <c r="DH504" s="289"/>
      <c r="DI504" s="289"/>
      <c r="DJ504" s="289"/>
      <c r="DK504" s="289"/>
      <c r="DL504" s="289"/>
      <c r="DM504" s="289"/>
      <c r="DN504" s="289"/>
      <c r="DO504" s="289"/>
      <c r="DP504" s="289"/>
      <c r="DQ504" s="289"/>
      <c r="DR504" s="289"/>
      <c r="DS504" s="289"/>
      <c r="DT504" s="289"/>
      <c r="DU504" s="289"/>
      <c r="DV504" s="289"/>
      <c r="DW504" s="289"/>
      <c r="DX504" s="289"/>
      <c r="DY504" s="289"/>
      <c r="DZ504" s="289"/>
      <c r="EA504" s="289"/>
      <c r="EB504" s="289"/>
      <c r="EC504" s="289"/>
      <c r="ED504" s="289"/>
      <c r="EE504" s="289"/>
      <c r="EF504" s="289"/>
      <c r="EG504" s="289"/>
      <c r="EH504" s="289"/>
      <c r="EI504" s="289"/>
    </row>
    <row r="505" spans="1:139" x14ac:dyDescent="0.3">
      <c r="A505" s="289"/>
      <c r="B505" s="289"/>
      <c r="C505" s="468"/>
      <c r="D505" s="468"/>
      <c r="E505" s="468"/>
      <c r="F505" s="468"/>
      <c r="G505" s="468"/>
      <c r="H505" s="468"/>
      <c r="I505" s="468"/>
      <c r="J505" s="468"/>
      <c r="K505" s="468"/>
      <c r="L505" s="468"/>
      <c r="M505" s="468"/>
      <c r="N505" s="468"/>
      <c r="O505" s="468"/>
      <c r="P505" s="468"/>
      <c r="Q505" s="289"/>
      <c r="R505" s="289"/>
      <c r="S505" s="289"/>
      <c r="T505" s="289"/>
      <c r="U505" s="289"/>
      <c r="V505" s="289"/>
      <c r="W505" s="289"/>
      <c r="X505" s="289"/>
      <c r="Y505" s="289"/>
      <c r="Z505" s="289"/>
      <c r="AA505" s="289"/>
      <c r="AB505" s="289"/>
      <c r="AC505" s="289"/>
      <c r="AD505" s="289"/>
      <c r="AE505" s="289"/>
      <c r="AF505" s="289"/>
      <c r="AG505" s="289"/>
      <c r="AH505" s="289"/>
      <c r="AI505" s="289"/>
      <c r="AJ505" s="289"/>
      <c r="AK505" s="289"/>
      <c r="AL505" s="289"/>
      <c r="AM505" s="289"/>
      <c r="AN505" s="289"/>
      <c r="AO505" s="289"/>
      <c r="AP505" s="289"/>
      <c r="AQ505" s="289"/>
      <c r="AR505" s="289"/>
      <c r="AS505" s="289"/>
      <c r="AT505" s="289"/>
      <c r="AU505" s="289"/>
      <c r="AV505" s="289"/>
      <c r="AW505" s="289"/>
      <c r="AX505" s="289"/>
      <c r="AY505" s="289"/>
      <c r="AZ505" s="289"/>
      <c r="BA505" s="289"/>
      <c r="BB505" s="289"/>
      <c r="BC505" s="289"/>
      <c r="BD505" s="289"/>
      <c r="BE505" s="289"/>
      <c r="BF505" s="289"/>
      <c r="BG505" s="289"/>
      <c r="BH505" s="289"/>
      <c r="BI505" s="289"/>
      <c r="BJ505" s="289"/>
      <c r="BK505" s="289"/>
      <c r="BL505" s="289"/>
      <c r="BM505" s="289"/>
      <c r="BN505" s="289"/>
      <c r="BO505" s="289"/>
      <c r="BP505" s="289"/>
      <c r="BQ505" s="289"/>
      <c r="BR505" s="289"/>
      <c r="BS505" s="289"/>
      <c r="BT505" s="289"/>
      <c r="BU505" s="289"/>
      <c r="BV505" s="289"/>
      <c r="BW505" s="289"/>
      <c r="BX505" s="289"/>
      <c r="BY505" s="289"/>
      <c r="BZ505" s="289"/>
      <c r="CA505" s="289"/>
      <c r="CB505" s="289"/>
      <c r="CC505" s="289"/>
      <c r="CD505" s="289"/>
      <c r="CE505" s="289"/>
      <c r="CF505" s="289"/>
      <c r="CG505" s="289"/>
      <c r="CH505" s="289"/>
      <c r="CI505" s="289"/>
      <c r="CJ505" s="289"/>
      <c r="CK505" s="289"/>
      <c r="CL505" s="289"/>
      <c r="CM505" s="289"/>
      <c r="CN505" s="289"/>
      <c r="CO505" s="289"/>
      <c r="CP505" s="289"/>
      <c r="CQ505" s="289"/>
      <c r="CR505" s="289"/>
      <c r="CS505" s="289"/>
      <c r="CT505" s="289"/>
      <c r="CU505" s="289"/>
      <c r="CV505" s="289"/>
      <c r="CW505" s="289"/>
      <c r="CX505" s="289"/>
      <c r="CY505" s="289"/>
      <c r="CZ505" s="289"/>
      <c r="DA505" s="289"/>
      <c r="DB505" s="289"/>
      <c r="DC505" s="289"/>
      <c r="DD505" s="289"/>
      <c r="DE505" s="289"/>
      <c r="DF505" s="289"/>
      <c r="DG505" s="289"/>
      <c r="DH505" s="289"/>
      <c r="DI505" s="289"/>
      <c r="DJ505" s="289"/>
      <c r="DK505" s="289"/>
      <c r="DL505" s="289"/>
      <c r="DM505" s="289"/>
      <c r="DN505" s="289"/>
      <c r="DO505" s="289"/>
      <c r="DP505" s="289"/>
      <c r="DQ505" s="289"/>
      <c r="DR505" s="289"/>
      <c r="DS505" s="289"/>
      <c r="DT505" s="289"/>
      <c r="DU505" s="289"/>
      <c r="DV505" s="289"/>
      <c r="DW505" s="289"/>
      <c r="DX505" s="289"/>
      <c r="DY505" s="289"/>
      <c r="DZ505" s="289"/>
      <c r="EA505" s="289"/>
      <c r="EB505" s="289"/>
      <c r="EC505" s="289"/>
      <c r="ED505" s="289"/>
      <c r="EE505" s="289"/>
      <c r="EF505" s="289"/>
      <c r="EG505" s="289"/>
      <c r="EH505" s="289"/>
      <c r="EI505" s="289"/>
    </row>
    <row r="506" spans="1:139" x14ac:dyDescent="0.3">
      <c r="A506" s="289"/>
      <c r="B506" s="289"/>
      <c r="C506" s="468"/>
      <c r="D506" s="468"/>
      <c r="E506" s="468"/>
      <c r="F506" s="468"/>
      <c r="G506" s="468"/>
      <c r="H506" s="468"/>
      <c r="I506" s="468"/>
      <c r="J506" s="468"/>
      <c r="K506" s="468"/>
      <c r="L506" s="468"/>
      <c r="M506" s="468"/>
      <c r="N506" s="468"/>
      <c r="O506" s="468"/>
      <c r="P506" s="468"/>
      <c r="Q506" s="289"/>
      <c r="R506" s="289"/>
      <c r="S506" s="289"/>
      <c r="T506" s="289"/>
      <c r="U506" s="289"/>
      <c r="V506" s="289"/>
      <c r="W506" s="289"/>
      <c r="X506" s="289"/>
      <c r="Y506" s="289"/>
      <c r="Z506" s="289"/>
      <c r="AA506" s="289"/>
      <c r="AB506" s="289"/>
      <c r="AC506" s="289"/>
      <c r="AD506" s="289"/>
      <c r="AE506" s="289"/>
      <c r="AF506" s="289"/>
      <c r="AG506" s="289"/>
      <c r="AH506" s="289"/>
      <c r="AI506" s="289"/>
      <c r="AJ506" s="289"/>
      <c r="AK506" s="289"/>
      <c r="AL506" s="289"/>
      <c r="AM506" s="289"/>
      <c r="AN506" s="289"/>
      <c r="AO506" s="289"/>
      <c r="AP506" s="289"/>
      <c r="AQ506" s="289"/>
      <c r="AR506" s="289"/>
      <c r="AS506" s="289"/>
      <c r="AT506" s="289"/>
      <c r="AU506" s="289"/>
      <c r="AV506" s="289"/>
      <c r="AW506" s="289"/>
      <c r="AX506" s="289"/>
      <c r="AY506" s="289"/>
      <c r="AZ506" s="289"/>
      <c r="BA506" s="289"/>
      <c r="BB506" s="289"/>
      <c r="BC506" s="289"/>
      <c r="BD506" s="289"/>
      <c r="BE506" s="289"/>
      <c r="BF506" s="289"/>
      <c r="BG506" s="289"/>
      <c r="BH506" s="289"/>
      <c r="BI506" s="289"/>
      <c r="BJ506" s="289"/>
      <c r="BK506" s="289"/>
      <c r="BL506" s="289"/>
      <c r="BM506" s="289"/>
      <c r="BN506" s="289"/>
      <c r="BO506" s="289"/>
      <c r="BP506" s="289"/>
      <c r="BQ506" s="289"/>
      <c r="BR506" s="289"/>
      <c r="BS506" s="289"/>
      <c r="BT506" s="289"/>
      <c r="BU506" s="289"/>
      <c r="BV506" s="289"/>
      <c r="BW506" s="289"/>
      <c r="BX506" s="289"/>
      <c r="BY506" s="289"/>
      <c r="BZ506" s="289"/>
      <c r="CA506" s="289"/>
      <c r="CB506" s="289"/>
      <c r="CC506" s="289"/>
      <c r="CD506" s="289"/>
      <c r="CE506" s="289"/>
      <c r="CF506" s="289"/>
      <c r="CG506" s="289"/>
      <c r="CH506" s="289"/>
      <c r="CI506" s="289"/>
      <c r="CJ506" s="289"/>
      <c r="CK506" s="289"/>
      <c r="CL506" s="289"/>
      <c r="CM506" s="289"/>
      <c r="CN506" s="289"/>
      <c r="CO506" s="289"/>
      <c r="CP506" s="289"/>
      <c r="CQ506" s="289"/>
      <c r="CR506" s="289"/>
      <c r="CS506" s="289"/>
      <c r="CT506" s="289"/>
      <c r="CU506" s="289"/>
      <c r="CV506" s="289"/>
      <c r="CW506" s="289"/>
      <c r="CX506" s="289"/>
      <c r="CY506" s="289"/>
      <c r="CZ506" s="289"/>
      <c r="DA506" s="289"/>
      <c r="DB506" s="289"/>
      <c r="DC506" s="289"/>
      <c r="DD506" s="289"/>
      <c r="DE506" s="289"/>
      <c r="DF506" s="289"/>
      <c r="DG506" s="289"/>
      <c r="DH506" s="289"/>
      <c r="DI506" s="289"/>
      <c r="DJ506" s="289"/>
      <c r="DK506" s="289"/>
      <c r="DL506" s="289"/>
      <c r="DM506" s="289"/>
      <c r="DN506" s="289"/>
      <c r="DO506" s="289"/>
      <c r="DP506" s="289"/>
      <c r="DQ506" s="289"/>
      <c r="DR506" s="289"/>
      <c r="DS506" s="289"/>
      <c r="DT506" s="289"/>
      <c r="DU506" s="289"/>
      <c r="DV506" s="289"/>
      <c r="DW506" s="289"/>
      <c r="DX506" s="289"/>
      <c r="DY506" s="289"/>
      <c r="DZ506" s="289"/>
      <c r="EA506" s="289"/>
      <c r="EB506" s="289"/>
      <c r="EC506" s="289"/>
      <c r="ED506" s="289"/>
      <c r="EE506" s="289"/>
      <c r="EF506" s="289"/>
      <c r="EG506" s="289"/>
      <c r="EH506" s="289"/>
      <c r="EI506" s="289"/>
    </row>
    <row r="507" spans="1:139" x14ac:dyDescent="0.3">
      <c r="A507" s="289"/>
      <c r="B507" s="289"/>
      <c r="C507" s="468"/>
      <c r="D507" s="468"/>
      <c r="E507" s="468"/>
      <c r="F507" s="468"/>
      <c r="G507" s="468"/>
      <c r="H507" s="468"/>
      <c r="I507" s="468"/>
      <c r="J507" s="468"/>
      <c r="K507" s="468"/>
      <c r="L507" s="468"/>
      <c r="M507" s="468"/>
      <c r="N507" s="468"/>
      <c r="O507" s="468"/>
      <c r="P507" s="468"/>
      <c r="Q507" s="289"/>
      <c r="R507" s="289"/>
      <c r="S507" s="289"/>
      <c r="T507" s="289"/>
      <c r="U507" s="289"/>
      <c r="V507" s="289"/>
      <c r="W507" s="289"/>
      <c r="X507" s="289"/>
      <c r="Y507" s="289"/>
      <c r="Z507" s="289"/>
      <c r="AA507" s="289"/>
      <c r="AB507" s="289"/>
      <c r="AC507" s="289"/>
      <c r="AD507" s="289"/>
      <c r="AE507" s="289"/>
      <c r="AF507" s="289"/>
      <c r="AG507" s="289"/>
      <c r="AH507" s="289"/>
      <c r="AI507" s="289"/>
      <c r="AJ507" s="289"/>
      <c r="AK507" s="289"/>
      <c r="AL507" s="289"/>
      <c r="AM507" s="289"/>
      <c r="AN507" s="289"/>
      <c r="AO507" s="289"/>
      <c r="AP507" s="289"/>
      <c r="AQ507" s="289"/>
      <c r="AR507" s="289"/>
      <c r="AS507" s="289"/>
      <c r="AT507" s="289"/>
      <c r="AU507" s="289"/>
      <c r="AV507" s="289"/>
      <c r="AW507" s="289"/>
      <c r="AX507" s="289"/>
      <c r="AY507" s="289"/>
      <c r="AZ507" s="289"/>
      <c r="BA507" s="289"/>
      <c r="BB507" s="289"/>
      <c r="BC507" s="289"/>
      <c r="BD507" s="289"/>
      <c r="BE507" s="289"/>
      <c r="BF507" s="289"/>
      <c r="BG507" s="289"/>
      <c r="BH507" s="289"/>
      <c r="BI507" s="289"/>
      <c r="BJ507" s="289"/>
      <c r="BK507" s="289"/>
      <c r="BL507" s="289"/>
      <c r="BM507" s="289"/>
      <c r="BN507" s="289"/>
      <c r="BO507" s="289"/>
      <c r="BP507" s="289"/>
      <c r="BQ507" s="289"/>
      <c r="BR507" s="289"/>
      <c r="BS507" s="289"/>
      <c r="BT507" s="289"/>
      <c r="BU507" s="289"/>
      <c r="BV507" s="289"/>
      <c r="BW507" s="289"/>
      <c r="BX507" s="289"/>
      <c r="BY507" s="289"/>
      <c r="BZ507" s="289"/>
      <c r="CA507" s="289"/>
      <c r="CB507" s="289"/>
      <c r="CC507" s="289"/>
      <c r="CD507" s="289"/>
      <c r="CE507" s="289"/>
      <c r="CF507" s="289"/>
      <c r="CG507" s="289"/>
      <c r="CH507" s="289"/>
      <c r="CI507" s="289"/>
      <c r="CJ507" s="289"/>
      <c r="CK507" s="289"/>
      <c r="CL507" s="289"/>
      <c r="CM507" s="289"/>
      <c r="CN507" s="289"/>
      <c r="CO507" s="289"/>
      <c r="CP507" s="289"/>
      <c r="CQ507" s="289"/>
      <c r="CR507" s="289"/>
      <c r="CS507" s="289"/>
      <c r="CT507" s="289"/>
      <c r="CU507" s="289"/>
      <c r="CV507" s="289"/>
      <c r="CW507" s="289"/>
      <c r="CX507" s="289"/>
      <c r="CY507" s="289"/>
      <c r="CZ507" s="289"/>
      <c r="DA507" s="289"/>
      <c r="DB507" s="289"/>
      <c r="DC507" s="289"/>
      <c r="DD507" s="289"/>
      <c r="DE507" s="289"/>
      <c r="DF507" s="289"/>
      <c r="DG507" s="289"/>
      <c r="DH507" s="289"/>
      <c r="DI507" s="289"/>
      <c r="DJ507" s="289"/>
      <c r="DK507" s="289"/>
      <c r="DL507" s="289"/>
      <c r="DM507" s="289"/>
      <c r="DN507" s="289"/>
      <c r="DO507" s="289"/>
      <c r="DP507" s="289"/>
      <c r="DQ507" s="289"/>
      <c r="DR507" s="289"/>
      <c r="DS507" s="289"/>
      <c r="DT507" s="289"/>
      <c r="DU507" s="289"/>
      <c r="DV507" s="289"/>
      <c r="DW507" s="289"/>
      <c r="DX507" s="289"/>
      <c r="DY507" s="289"/>
      <c r="DZ507" s="289"/>
      <c r="EA507" s="289"/>
      <c r="EB507" s="289"/>
      <c r="EC507" s="289"/>
      <c r="ED507" s="289"/>
      <c r="EE507" s="289"/>
      <c r="EF507" s="289"/>
      <c r="EG507" s="289"/>
      <c r="EH507" s="289"/>
      <c r="EI507" s="289"/>
    </row>
    <row r="508" spans="1:139" x14ac:dyDescent="0.3">
      <c r="A508" s="289"/>
      <c r="B508" s="289"/>
      <c r="C508" s="468"/>
      <c r="D508" s="468"/>
      <c r="E508" s="468"/>
      <c r="F508" s="468"/>
      <c r="G508" s="468"/>
      <c r="H508" s="468"/>
      <c r="I508" s="468"/>
      <c r="J508" s="468"/>
      <c r="K508" s="468"/>
      <c r="L508" s="468"/>
      <c r="M508" s="468"/>
      <c r="N508" s="468"/>
      <c r="O508" s="468"/>
      <c r="P508" s="468"/>
      <c r="Q508" s="289"/>
      <c r="R508" s="289"/>
      <c r="S508" s="289"/>
      <c r="T508" s="289"/>
      <c r="U508" s="289"/>
      <c r="V508" s="289"/>
      <c r="W508" s="289"/>
      <c r="X508" s="289"/>
      <c r="Y508" s="289"/>
      <c r="Z508" s="289"/>
      <c r="AA508" s="289"/>
      <c r="AB508" s="289"/>
      <c r="AC508" s="289"/>
      <c r="AD508" s="289"/>
      <c r="AE508" s="289"/>
      <c r="AF508" s="289"/>
      <c r="AG508" s="289"/>
      <c r="AH508" s="289"/>
      <c r="AI508" s="289"/>
      <c r="AJ508" s="289"/>
      <c r="AK508" s="289"/>
      <c r="AL508" s="289"/>
      <c r="AM508" s="289"/>
      <c r="AN508" s="289"/>
      <c r="AO508" s="289"/>
      <c r="AP508" s="289"/>
      <c r="AQ508" s="289"/>
      <c r="AR508" s="289"/>
      <c r="AS508" s="289"/>
      <c r="AT508" s="289"/>
      <c r="AU508" s="289"/>
      <c r="AV508" s="289"/>
      <c r="AW508" s="289"/>
      <c r="AX508" s="289"/>
      <c r="AY508" s="289"/>
      <c r="AZ508" s="289"/>
      <c r="BA508" s="289"/>
      <c r="BB508" s="289"/>
      <c r="BC508" s="289"/>
      <c r="BD508" s="289"/>
      <c r="BE508" s="289"/>
      <c r="BF508" s="289"/>
      <c r="BG508" s="289"/>
      <c r="BH508" s="289"/>
      <c r="BI508" s="289"/>
      <c r="BJ508" s="289"/>
      <c r="BK508" s="289"/>
      <c r="BL508" s="289"/>
      <c r="BM508" s="289"/>
      <c r="BN508" s="289"/>
      <c r="BO508" s="289"/>
      <c r="BP508" s="289"/>
      <c r="BQ508" s="289"/>
      <c r="BR508" s="289"/>
      <c r="BS508" s="289"/>
      <c r="BT508" s="289"/>
      <c r="BU508" s="289"/>
      <c r="BV508" s="289"/>
      <c r="BW508" s="289"/>
      <c r="BX508" s="289"/>
      <c r="BY508" s="289"/>
      <c r="BZ508" s="289"/>
      <c r="CA508" s="289"/>
      <c r="CB508" s="289"/>
      <c r="CC508" s="289"/>
      <c r="CD508" s="289"/>
      <c r="CE508" s="289"/>
      <c r="CF508" s="289"/>
      <c r="CG508" s="289"/>
      <c r="CH508" s="289"/>
      <c r="CI508" s="289"/>
      <c r="CJ508" s="289"/>
      <c r="CK508" s="289"/>
      <c r="CL508" s="289"/>
      <c r="CM508" s="289"/>
      <c r="CN508" s="289"/>
      <c r="CO508" s="289"/>
      <c r="CP508" s="289"/>
      <c r="CQ508" s="289"/>
      <c r="CR508" s="289"/>
      <c r="CS508" s="289"/>
      <c r="CT508" s="289"/>
      <c r="CU508" s="289"/>
      <c r="CV508" s="289"/>
      <c r="CW508" s="289"/>
      <c r="CX508" s="289"/>
      <c r="CY508" s="289"/>
      <c r="CZ508" s="289"/>
      <c r="DA508" s="289"/>
      <c r="DB508" s="289"/>
      <c r="DC508" s="289"/>
      <c r="DD508" s="289"/>
      <c r="DE508" s="289"/>
      <c r="DF508" s="289"/>
      <c r="DG508" s="289"/>
      <c r="DH508" s="289"/>
      <c r="DI508" s="289"/>
      <c r="DJ508" s="289"/>
      <c r="DK508" s="289"/>
      <c r="DL508" s="289"/>
      <c r="DM508" s="289"/>
      <c r="DN508" s="289"/>
      <c r="DO508" s="289"/>
      <c r="DP508" s="289"/>
      <c r="DQ508" s="289"/>
      <c r="DR508" s="289"/>
      <c r="DS508" s="289"/>
      <c r="DT508" s="289"/>
      <c r="DU508" s="289"/>
      <c r="DV508" s="289"/>
      <c r="DW508" s="289"/>
      <c r="DX508" s="289"/>
      <c r="DY508" s="289"/>
      <c r="DZ508" s="289"/>
      <c r="EA508" s="289"/>
      <c r="EB508" s="289"/>
      <c r="EC508" s="289"/>
      <c r="ED508" s="289"/>
      <c r="EE508" s="289"/>
      <c r="EF508" s="289"/>
      <c r="EG508" s="289"/>
      <c r="EH508" s="289"/>
      <c r="EI508" s="289"/>
    </row>
    <row r="509" spans="1:139" x14ac:dyDescent="0.3">
      <c r="A509" s="289"/>
      <c r="B509" s="289"/>
      <c r="C509" s="468"/>
      <c r="D509" s="468"/>
      <c r="E509" s="468"/>
      <c r="F509" s="468"/>
      <c r="G509" s="468"/>
      <c r="H509" s="468"/>
      <c r="I509" s="468"/>
      <c r="J509" s="468"/>
      <c r="K509" s="468"/>
      <c r="L509" s="468"/>
      <c r="M509" s="468"/>
      <c r="N509" s="468"/>
      <c r="O509" s="468"/>
      <c r="P509" s="468"/>
      <c r="Q509" s="289"/>
      <c r="R509" s="289"/>
      <c r="S509" s="289"/>
      <c r="T509" s="289"/>
      <c r="U509" s="289"/>
      <c r="V509" s="289"/>
      <c r="W509" s="289"/>
      <c r="X509" s="289"/>
      <c r="Y509" s="289"/>
      <c r="Z509" s="289"/>
      <c r="AA509" s="289"/>
      <c r="AB509" s="289"/>
      <c r="AC509" s="289"/>
      <c r="AD509" s="289"/>
      <c r="AE509" s="289"/>
      <c r="AF509" s="289"/>
      <c r="AG509" s="289"/>
      <c r="AH509" s="289"/>
      <c r="AI509" s="289"/>
      <c r="AJ509" s="289"/>
      <c r="AK509" s="289"/>
      <c r="AL509" s="289"/>
      <c r="AM509" s="289"/>
      <c r="AN509" s="289"/>
      <c r="AO509" s="289"/>
      <c r="AP509" s="289"/>
      <c r="AQ509" s="289"/>
      <c r="AR509" s="289"/>
      <c r="AS509" s="289"/>
      <c r="AT509" s="289"/>
      <c r="AU509" s="289"/>
      <c r="AV509" s="289"/>
      <c r="AW509" s="289"/>
      <c r="AX509" s="289"/>
      <c r="AY509" s="289"/>
      <c r="AZ509" s="289"/>
      <c r="BA509" s="289"/>
      <c r="BB509" s="289"/>
      <c r="BC509" s="289"/>
      <c r="BD509" s="289"/>
      <c r="BE509" s="289"/>
      <c r="BF509" s="289"/>
      <c r="BG509" s="289"/>
      <c r="BH509" s="289"/>
      <c r="BI509" s="289"/>
      <c r="BJ509" s="289"/>
      <c r="BK509" s="289"/>
      <c r="BL509" s="289"/>
      <c r="BM509" s="289"/>
      <c r="BN509" s="289"/>
      <c r="BO509" s="289"/>
      <c r="BP509" s="289"/>
      <c r="BQ509" s="289"/>
      <c r="BR509" s="289"/>
      <c r="BS509" s="289"/>
      <c r="BT509" s="289"/>
      <c r="BU509" s="289"/>
      <c r="BV509" s="289"/>
      <c r="BW509" s="289"/>
      <c r="BX509" s="289"/>
      <c r="BY509" s="289"/>
      <c r="BZ509" s="289"/>
      <c r="CA509" s="289"/>
      <c r="CB509" s="289"/>
      <c r="CC509" s="289"/>
      <c r="CD509" s="289"/>
      <c r="CE509" s="289"/>
      <c r="CF509" s="289"/>
      <c r="CG509" s="289"/>
      <c r="CH509" s="289"/>
      <c r="CI509" s="289"/>
      <c r="CJ509" s="289"/>
      <c r="CK509" s="289"/>
      <c r="CL509" s="289"/>
      <c r="CM509" s="289"/>
      <c r="CN509" s="289"/>
      <c r="CO509" s="289"/>
      <c r="CP509" s="289"/>
      <c r="CQ509" s="289"/>
      <c r="CR509" s="289"/>
      <c r="CS509" s="289"/>
      <c r="CT509" s="289"/>
      <c r="CU509" s="289"/>
      <c r="CV509" s="289"/>
      <c r="CW509" s="289"/>
      <c r="CX509" s="289"/>
      <c r="CY509" s="289"/>
      <c r="CZ509" s="289"/>
      <c r="DA509" s="289"/>
      <c r="DB509" s="289"/>
      <c r="DC509" s="289"/>
      <c r="DD509" s="289"/>
      <c r="DE509" s="289"/>
      <c r="DF509" s="289"/>
      <c r="DG509" s="289"/>
      <c r="DH509" s="289"/>
      <c r="DI509" s="289"/>
      <c r="DJ509" s="289"/>
      <c r="DK509" s="289"/>
      <c r="DL509" s="289"/>
      <c r="DM509" s="289"/>
      <c r="DN509" s="289"/>
      <c r="DO509" s="289"/>
      <c r="DP509" s="289"/>
      <c r="DQ509" s="289"/>
      <c r="DR509" s="289"/>
      <c r="DS509" s="289"/>
      <c r="DT509" s="289"/>
      <c r="DU509" s="289"/>
      <c r="DV509" s="289"/>
      <c r="DW509" s="289"/>
      <c r="DX509" s="289"/>
      <c r="DY509" s="289"/>
      <c r="DZ509" s="289"/>
      <c r="EA509" s="289"/>
      <c r="EB509" s="289"/>
      <c r="EC509" s="289"/>
      <c r="ED509" s="289"/>
      <c r="EE509" s="289"/>
      <c r="EF509" s="289"/>
      <c r="EG509" s="289"/>
      <c r="EH509" s="289"/>
      <c r="EI509" s="289"/>
    </row>
    <row r="510" spans="1:139" x14ac:dyDescent="0.3">
      <c r="A510" s="289"/>
      <c r="B510" s="289"/>
      <c r="C510" s="468"/>
      <c r="D510" s="468"/>
      <c r="E510" s="468"/>
      <c r="F510" s="468"/>
      <c r="G510" s="468"/>
      <c r="H510" s="468"/>
      <c r="I510" s="468"/>
      <c r="J510" s="468"/>
      <c r="K510" s="468"/>
      <c r="L510" s="468"/>
      <c r="M510" s="468"/>
      <c r="N510" s="468"/>
      <c r="O510" s="468"/>
      <c r="P510" s="468"/>
      <c r="Q510" s="289"/>
      <c r="R510" s="289"/>
      <c r="S510" s="289"/>
      <c r="T510" s="289"/>
      <c r="U510" s="289"/>
      <c r="V510" s="289"/>
      <c r="W510" s="289"/>
      <c r="X510" s="289"/>
      <c r="Y510" s="289"/>
      <c r="Z510" s="289"/>
      <c r="AA510" s="289"/>
      <c r="AB510" s="289"/>
      <c r="AC510" s="289"/>
      <c r="AD510" s="289"/>
      <c r="AE510" s="289"/>
      <c r="AF510" s="289"/>
      <c r="AG510" s="289"/>
      <c r="AH510" s="289"/>
      <c r="AI510" s="289"/>
      <c r="AJ510" s="289"/>
      <c r="AK510" s="289"/>
      <c r="AL510" s="289"/>
      <c r="AM510" s="289"/>
      <c r="AN510" s="289"/>
      <c r="AO510" s="289"/>
      <c r="AP510" s="289"/>
      <c r="AQ510" s="289"/>
      <c r="AR510" s="289"/>
      <c r="AS510" s="289"/>
      <c r="AT510" s="289"/>
      <c r="AU510" s="289"/>
      <c r="AV510" s="289"/>
      <c r="AW510" s="289"/>
      <c r="AX510" s="289"/>
      <c r="AY510" s="289"/>
      <c r="AZ510" s="289"/>
      <c r="BA510" s="289"/>
      <c r="BB510" s="289"/>
      <c r="BC510" s="289"/>
      <c r="BD510" s="289"/>
      <c r="BE510" s="289"/>
      <c r="BF510" s="289"/>
      <c r="BG510" s="289"/>
      <c r="BH510" s="289"/>
      <c r="BI510" s="289"/>
      <c r="BJ510" s="289"/>
      <c r="BK510" s="289"/>
      <c r="BL510" s="289"/>
      <c r="BM510" s="289"/>
      <c r="BN510" s="289"/>
      <c r="BO510" s="289"/>
      <c r="BP510" s="289"/>
      <c r="BQ510" s="289"/>
      <c r="BR510" s="289"/>
      <c r="BS510" s="289"/>
      <c r="BT510" s="289"/>
      <c r="BU510" s="289"/>
      <c r="BV510" s="289"/>
      <c r="BW510" s="289"/>
      <c r="BX510" s="289"/>
      <c r="BY510" s="289"/>
      <c r="BZ510" s="289"/>
      <c r="CA510" s="289"/>
      <c r="CB510" s="289"/>
      <c r="CC510" s="289"/>
      <c r="CD510" s="289"/>
      <c r="CE510" s="289"/>
      <c r="CF510" s="289"/>
      <c r="CG510" s="289"/>
      <c r="CH510" s="289"/>
      <c r="CI510" s="289"/>
      <c r="CJ510" s="289"/>
      <c r="CK510" s="289"/>
      <c r="CL510" s="289"/>
      <c r="CM510" s="289"/>
      <c r="CN510" s="289"/>
      <c r="CO510" s="289"/>
      <c r="CP510" s="289"/>
      <c r="CQ510" s="289"/>
      <c r="CR510" s="289"/>
      <c r="CS510" s="289"/>
      <c r="CT510" s="289"/>
      <c r="CU510" s="289"/>
      <c r="CV510" s="289"/>
      <c r="CW510" s="289"/>
      <c r="CX510" s="289"/>
      <c r="CY510" s="289"/>
      <c r="CZ510" s="289"/>
      <c r="DA510" s="289"/>
      <c r="DB510" s="289"/>
      <c r="DC510" s="289"/>
      <c r="DD510" s="289"/>
      <c r="DE510" s="289"/>
      <c r="DF510" s="289"/>
      <c r="DG510" s="289"/>
      <c r="DH510" s="289"/>
      <c r="DI510" s="289"/>
      <c r="DJ510" s="289"/>
      <c r="DK510" s="289"/>
      <c r="DL510" s="289"/>
      <c r="DM510" s="289"/>
      <c r="DN510" s="289"/>
      <c r="DO510" s="289"/>
      <c r="DP510" s="289"/>
      <c r="DQ510" s="289"/>
      <c r="DR510" s="289"/>
      <c r="DS510" s="289"/>
      <c r="DT510" s="289"/>
      <c r="DU510" s="289"/>
      <c r="DV510" s="289"/>
      <c r="DW510" s="289"/>
      <c r="DX510" s="289"/>
      <c r="DY510" s="289"/>
      <c r="DZ510" s="289"/>
      <c r="EA510" s="289"/>
      <c r="EB510" s="289"/>
      <c r="EC510" s="289"/>
      <c r="ED510" s="289"/>
      <c r="EE510" s="289"/>
      <c r="EF510" s="289"/>
      <c r="EG510" s="289"/>
      <c r="EH510" s="289"/>
      <c r="EI510" s="289"/>
    </row>
    <row r="511" spans="1:139" x14ac:dyDescent="0.3">
      <c r="A511" s="289"/>
      <c r="B511" s="289"/>
      <c r="C511" s="468"/>
      <c r="D511" s="468"/>
      <c r="E511" s="468"/>
      <c r="F511" s="468"/>
      <c r="G511" s="468"/>
      <c r="H511" s="468"/>
      <c r="I511" s="468"/>
      <c r="J511" s="468"/>
      <c r="K511" s="468"/>
      <c r="L511" s="468"/>
      <c r="M511" s="468"/>
      <c r="N511" s="468"/>
      <c r="O511" s="468"/>
      <c r="P511" s="468"/>
      <c r="Q511" s="289"/>
      <c r="R511" s="289"/>
      <c r="S511" s="289"/>
      <c r="T511" s="289"/>
      <c r="U511" s="289"/>
      <c r="V511" s="289"/>
      <c r="W511" s="289"/>
      <c r="X511" s="289"/>
      <c r="Y511" s="289"/>
      <c r="Z511" s="289"/>
      <c r="AA511" s="289"/>
      <c r="AB511" s="289"/>
      <c r="AC511" s="289"/>
      <c r="AD511" s="289"/>
      <c r="AE511" s="289"/>
      <c r="AF511" s="289"/>
      <c r="AG511" s="289"/>
      <c r="AH511" s="289"/>
      <c r="AI511" s="289"/>
      <c r="AJ511" s="289"/>
      <c r="AK511" s="289"/>
      <c r="AL511" s="289"/>
      <c r="AM511" s="289"/>
      <c r="AN511" s="289"/>
      <c r="AO511" s="289"/>
      <c r="AP511" s="289"/>
      <c r="AQ511" s="289"/>
      <c r="AR511" s="289"/>
      <c r="AS511" s="289"/>
      <c r="AT511" s="289"/>
      <c r="AU511" s="289"/>
      <c r="AV511" s="289"/>
      <c r="AW511" s="289"/>
      <c r="AX511" s="289"/>
      <c r="AY511" s="289"/>
      <c r="AZ511" s="289"/>
      <c r="BA511" s="289"/>
      <c r="BB511" s="289"/>
      <c r="BC511" s="289"/>
      <c r="BD511" s="289"/>
      <c r="BE511" s="289"/>
      <c r="BF511" s="289"/>
      <c r="BG511" s="289"/>
      <c r="BH511" s="289"/>
      <c r="BI511" s="289"/>
      <c r="BJ511" s="289"/>
      <c r="BK511" s="289"/>
      <c r="BL511" s="289"/>
      <c r="BM511" s="289"/>
      <c r="BN511" s="289"/>
      <c r="BO511" s="289"/>
      <c r="BP511" s="289"/>
      <c r="BQ511" s="289"/>
      <c r="BR511" s="289"/>
      <c r="BS511" s="289"/>
      <c r="BT511" s="289"/>
      <c r="BU511" s="289"/>
      <c r="BV511" s="289"/>
      <c r="BW511" s="289"/>
      <c r="BX511" s="289"/>
      <c r="BY511" s="289"/>
      <c r="BZ511" s="289"/>
      <c r="CA511" s="289"/>
      <c r="CB511" s="289"/>
      <c r="CC511" s="289"/>
      <c r="CD511" s="289"/>
      <c r="CE511" s="289"/>
      <c r="CF511" s="289"/>
      <c r="CG511" s="289"/>
      <c r="CH511" s="289"/>
      <c r="CI511" s="289"/>
      <c r="CJ511" s="289"/>
      <c r="CK511" s="289"/>
      <c r="CL511" s="289"/>
      <c r="CM511" s="289"/>
      <c r="CN511" s="289"/>
      <c r="CO511" s="289"/>
      <c r="CP511" s="289"/>
      <c r="CQ511" s="289"/>
      <c r="CR511" s="289"/>
      <c r="CS511" s="289"/>
      <c r="CT511" s="289"/>
      <c r="CU511" s="289"/>
      <c r="CV511" s="289"/>
      <c r="CW511" s="289"/>
      <c r="CX511" s="289"/>
      <c r="CY511" s="289"/>
      <c r="CZ511" s="289"/>
      <c r="DA511" s="289"/>
      <c r="DB511" s="289"/>
      <c r="DC511" s="289"/>
      <c r="DD511" s="289"/>
      <c r="DE511" s="289"/>
      <c r="DF511" s="289"/>
      <c r="DG511" s="289"/>
      <c r="DH511" s="289"/>
      <c r="DI511" s="289"/>
      <c r="DJ511" s="289"/>
      <c r="DK511" s="289"/>
      <c r="DL511" s="289"/>
      <c r="DM511" s="289"/>
      <c r="DN511" s="289"/>
      <c r="DO511" s="289"/>
      <c r="DP511" s="289"/>
      <c r="DQ511" s="289"/>
      <c r="DR511" s="289"/>
      <c r="DS511" s="289"/>
      <c r="DT511" s="289"/>
      <c r="DU511" s="289"/>
      <c r="DV511" s="289"/>
      <c r="DW511" s="289"/>
      <c r="DX511" s="289"/>
      <c r="DY511" s="289"/>
      <c r="DZ511" s="289"/>
      <c r="EA511" s="289"/>
      <c r="EB511" s="289"/>
      <c r="EC511" s="289"/>
      <c r="ED511" s="289"/>
      <c r="EE511" s="289"/>
      <c r="EF511" s="289"/>
      <c r="EG511" s="289"/>
      <c r="EH511" s="289"/>
      <c r="EI511" s="289"/>
    </row>
    <row r="512" spans="1:139" x14ac:dyDescent="0.3">
      <c r="A512" s="289"/>
      <c r="B512" s="289"/>
      <c r="C512" s="468"/>
      <c r="D512" s="468"/>
      <c r="E512" s="468"/>
      <c r="F512" s="468"/>
      <c r="G512" s="468"/>
      <c r="H512" s="468"/>
      <c r="I512" s="468"/>
      <c r="J512" s="468"/>
      <c r="K512" s="468"/>
      <c r="L512" s="468"/>
      <c r="M512" s="468"/>
      <c r="N512" s="468"/>
      <c r="O512" s="468"/>
      <c r="P512" s="468"/>
      <c r="Q512" s="289"/>
      <c r="R512" s="289"/>
      <c r="S512" s="289"/>
      <c r="T512" s="289"/>
      <c r="U512" s="289"/>
      <c r="V512" s="289"/>
      <c r="W512" s="289"/>
      <c r="X512" s="289"/>
      <c r="Y512" s="289"/>
      <c r="Z512" s="289"/>
      <c r="AA512" s="289"/>
      <c r="AB512" s="289"/>
      <c r="AC512" s="289"/>
      <c r="AD512" s="289"/>
      <c r="AE512" s="289"/>
      <c r="AF512" s="289"/>
      <c r="AG512" s="289"/>
      <c r="AH512" s="289"/>
      <c r="AI512" s="289"/>
      <c r="AJ512" s="289"/>
      <c r="AK512" s="289"/>
      <c r="AL512" s="289"/>
      <c r="AM512" s="289"/>
      <c r="AN512" s="289"/>
      <c r="AO512" s="289"/>
      <c r="AP512" s="289"/>
      <c r="AQ512" s="289"/>
      <c r="AR512" s="289"/>
      <c r="AS512" s="289"/>
      <c r="AT512" s="289"/>
      <c r="AU512" s="289"/>
      <c r="AV512" s="289"/>
      <c r="AW512" s="289"/>
      <c r="AX512" s="289"/>
      <c r="AY512" s="289"/>
      <c r="AZ512" s="289"/>
      <c r="BA512" s="289"/>
      <c r="BB512" s="289"/>
      <c r="BC512" s="289"/>
      <c r="BD512" s="289"/>
      <c r="BE512" s="289"/>
      <c r="BF512" s="289"/>
      <c r="BG512" s="289"/>
      <c r="BH512" s="289"/>
      <c r="BI512" s="289"/>
      <c r="BJ512" s="289"/>
      <c r="BK512" s="289"/>
      <c r="BL512" s="289"/>
      <c r="BM512" s="289"/>
      <c r="BN512" s="289"/>
      <c r="BO512" s="289"/>
      <c r="BP512" s="289"/>
      <c r="BQ512" s="289"/>
      <c r="BR512" s="289"/>
      <c r="BS512" s="289"/>
      <c r="BT512" s="289"/>
      <c r="BU512" s="289"/>
      <c r="BV512" s="289"/>
      <c r="BW512" s="289"/>
      <c r="BX512" s="289"/>
      <c r="BY512" s="289"/>
      <c r="BZ512" s="289"/>
      <c r="CA512" s="289"/>
      <c r="CB512" s="289"/>
      <c r="CC512" s="289"/>
      <c r="CD512" s="289"/>
      <c r="CE512" s="289"/>
      <c r="CF512" s="289"/>
      <c r="CG512" s="289"/>
      <c r="CH512" s="289"/>
      <c r="CI512" s="289"/>
      <c r="CJ512" s="289"/>
      <c r="CK512" s="289"/>
      <c r="CL512" s="289"/>
      <c r="CM512" s="289"/>
      <c r="CN512" s="289"/>
      <c r="CO512" s="289"/>
      <c r="CP512" s="289"/>
      <c r="CQ512" s="289"/>
      <c r="CR512" s="289"/>
      <c r="CS512" s="289"/>
      <c r="CT512" s="289"/>
      <c r="CU512" s="289"/>
      <c r="CV512" s="289"/>
      <c r="CW512" s="289"/>
      <c r="CX512" s="289"/>
      <c r="CY512" s="289"/>
      <c r="CZ512" s="289"/>
      <c r="DA512" s="289"/>
      <c r="DB512" s="289"/>
      <c r="DC512" s="289"/>
      <c r="DD512" s="289"/>
      <c r="DE512" s="289"/>
      <c r="DF512" s="289"/>
      <c r="DG512" s="289"/>
      <c r="DH512" s="289"/>
      <c r="DI512" s="289"/>
      <c r="DJ512" s="289"/>
      <c r="DK512" s="289"/>
      <c r="DL512" s="289"/>
      <c r="DM512" s="289"/>
      <c r="DN512" s="289"/>
      <c r="DO512" s="289"/>
      <c r="DP512" s="289"/>
      <c r="DQ512" s="289"/>
      <c r="DR512" s="289"/>
      <c r="DS512" s="289"/>
      <c r="DT512" s="289"/>
      <c r="DU512" s="289"/>
      <c r="DV512" s="289"/>
      <c r="DW512" s="289"/>
      <c r="DX512" s="289"/>
      <c r="DY512" s="289"/>
      <c r="DZ512" s="289"/>
      <c r="EA512" s="289"/>
      <c r="EB512" s="289"/>
      <c r="EC512" s="289"/>
      <c r="ED512" s="289"/>
      <c r="EE512" s="289"/>
      <c r="EF512" s="289"/>
      <c r="EG512" s="289"/>
      <c r="EH512" s="289"/>
      <c r="EI512" s="289"/>
    </row>
    <row r="513" spans="1:139" x14ac:dyDescent="0.3">
      <c r="A513" s="289"/>
      <c r="B513" s="289"/>
      <c r="C513" s="468"/>
      <c r="D513" s="468"/>
      <c r="E513" s="468"/>
      <c r="F513" s="468"/>
      <c r="G513" s="468"/>
      <c r="H513" s="468"/>
      <c r="I513" s="468"/>
      <c r="J513" s="468"/>
      <c r="K513" s="468"/>
      <c r="L513" s="468"/>
      <c r="M513" s="468"/>
      <c r="N513" s="468"/>
      <c r="O513" s="468"/>
      <c r="P513" s="468"/>
      <c r="Q513" s="289"/>
      <c r="R513" s="289"/>
      <c r="S513" s="289"/>
      <c r="T513" s="289"/>
      <c r="U513" s="289"/>
      <c r="V513" s="289"/>
      <c r="W513" s="289"/>
      <c r="X513" s="289"/>
      <c r="Y513" s="289"/>
      <c r="Z513" s="289"/>
      <c r="AA513" s="289"/>
      <c r="AB513" s="289"/>
      <c r="AC513" s="289"/>
      <c r="AD513" s="289"/>
      <c r="AE513" s="289"/>
      <c r="AF513" s="289"/>
      <c r="AG513" s="289"/>
      <c r="AH513" s="289"/>
      <c r="AI513" s="289"/>
      <c r="AJ513" s="289"/>
      <c r="AK513" s="289"/>
      <c r="AL513" s="289"/>
      <c r="AM513" s="289"/>
      <c r="AN513" s="289"/>
      <c r="AO513" s="289"/>
      <c r="AP513" s="289"/>
      <c r="AQ513" s="289"/>
      <c r="AR513" s="289"/>
      <c r="AS513" s="289"/>
      <c r="AT513" s="289"/>
      <c r="AU513" s="289"/>
      <c r="AV513" s="289"/>
      <c r="AW513" s="289"/>
      <c r="AX513" s="289"/>
      <c r="AY513" s="289"/>
      <c r="AZ513" s="289"/>
      <c r="BA513" s="289"/>
      <c r="BB513" s="289"/>
      <c r="BC513" s="289"/>
      <c r="BD513" s="289"/>
      <c r="BE513" s="289"/>
      <c r="BF513" s="289"/>
      <c r="BG513" s="289"/>
      <c r="BH513" s="289"/>
      <c r="BI513" s="289"/>
      <c r="BJ513" s="289"/>
      <c r="BK513" s="289"/>
      <c r="BL513" s="289"/>
      <c r="BM513" s="289"/>
      <c r="BN513" s="289"/>
      <c r="BO513" s="289"/>
      <c r="BP513" s="289"/>
      <c r="BQ513" s="289"/>
      <c r="BR513" s="289"/>
      <c r="BS513" s="289"/>
      <c r="BT513" s="289"/>
      <c r="BU513" s="289"/>
      <c r="BV513" s="289"/>
      <c r="BW513" s="289"/>
      <c r="BX513" s="289"/>
      <c r="BY513" s="289"/>
      <c r="BZ513" s="289"/>
      <c r="CA513" s="289"/>
      <c r="CB513" s="289"/>
      <c r="CC513" s="289"/>
      <c r="CD513" s="289"/>
      <c r="CE513" s="289"/>
      <c r="CF513" s="289"/>
      <c r="CG513" s="289"/>
      <c r="CH513" s="289"/>
      <c r="CI513" s="289"/>
      <c r="CJ513" s="289"/>
      <c r="CK513" s="289"/>
      <c r="CL513" s="289"/>
      <c r="CM513" s="289"/>
      <c r="CN513" s="289"/>
      <c r="CO513" s="289"/>
      <c r="CP513" s="289"/>
      <c r="CQ513" s="289"/>
      <c r="CR513" s="289"/>
      <c r="CS513" s="289"/>
      <c r="CT513" s="289"/>
      <c r="CU513" s="289"/>
      <c r="CV513" s="289"/>
      <c r="CW513" s="289"/>
      <c r="CX513" s="289"/>
      <c r="CY513" s="289"/>
      <c r="CZ513" s="289"/>
      <c r="DA513" s="289"/>
      <c r="DB513" s="289"/>
      <c r="DC513" s="289"/>
      <c r="DD513" s="289"/>
      <c r="DE513" s="289"/>
      <c r="DF513" s="289"/>
      <c r="DG513" s="289"/>
      <c r="DH513" s="289"/>
      <c r="DI513" s="289"/>
      <c r="DJ513" s="289"/>
      <c r="DK513" s="289"/>
      <c r="DL513" s="289"/>
      <c r="DM513" s="289"/>
      <c r="DN513" s="289"/>
      <c r="DO513" s="289"/>
      <c r="DP513" s="289"/>
      <c r="DQ513" s="289"/>
      <c r="DR513" s="289"/>
      <c r="DS513" s="289"/>
      <c r="DT513" s="289"/>
      <c r="DU513" s="289"/>
      <c r="DV513" s="289"/>
      <c r="DW513" s="289"/>
      <c r="DX513" s="289"/>
      <c r="DY513" s="289"/>
      <c r="DZ513" s="289"/>
      <c r="EA513" s="289"/>
      <c r="EB513" s="289"/>
      <c r="EC513" s="289"/>
      <c r="ED513" s="289"/>
      <c r="EE513" s="289"/>
      <c r="EF513" s="289"/>
      <c r="EG513" s="289"/>
      <c r="EH513" s="289"/>
      <c r="EI513" s="289"/>
    </row>
    <row r="514" spans="1:139" x14ac:dyDescent="0.3">
      <c r="A514" s="289"/>
      <c r="B514" s="289"/>
      <c r="C514" s="468"/>
      <c r="D514" s="468"/>
      <c r="E514" s="468"/>
      <c r="F514" s="468"/>
      <c r="G514" s="468"/>
      <c r="H514" s="468"/>
      <c r="I514" s="468"/>
      <c r="J514" s="468"/>
      <c r="K514" s="468"/>
      <c r="L514" s="468"/>
      <c r="M514" s="468"/>
      <c r="N514" s="468"/>
      <c r="O514" s="468"/>
      <c r="P514" s="468"/>
      <c r="Q514" s="289"/>
      <c r="R514" s="289"/>
      <c r="S514" s="289"/>
      <c r="T514" s="289"/>
      <c r="U514" s="289"/>
      <c r="V514" s="289"/>
      <c r="W514" s="289"/>
      <c r="X514" s="289"/>
      <c r="Y514" s="289"/>
      <c r="Z514" s="289"/>
      <c r="AA514" s="289"/>
      <c r="AB514" s="289"/>
      <c r="AC514" s="289"/>
      <c r="AD514" s="289"/>
      <c r="AE514" s="289"/>
      <c r="AF514" s="289"/>
      <c r="AG514" s="289"/>
      <c r="AH514" s="289"/>
      <c r="AI514" s="289"/>
      <c r="AJ514" s="289"/>
      <c r="AK514" s="289"/>
      <c r="AL514" s="289"/>
      <c r="AM514" s="289"/>
      <c r="AN514" s="289"/>
      <c r="AO514" s="289"/>
      <c r="AP514" s="289"/>
      <c r="AQ514" s="289"/>
      <c r="AR514" s="289"/>
      <c r="AS514" s="289"/>
      <c r="AT514" s="289"/>
      <c r="AU514" s="289"/>
      <c r="AV514" s="289"/>
      <c r="AW514" s="289"/>
      <c r="AX514" s="289"/>
      <c r="AY514" s="289"/>
      <c r="AZ514" s="289"/>
      <c r="BA514" s="289"/>
      <c r="BB514" s="289"/>
      <c r="BC514" s="289"/>
      <c r="BD514" s="289"/>
      <c r="BE514" s="289"/>
      <c r="BF514" s="289"/>
      <c r="BG514" s="289"/>
      <c r="BH514" s="289"/>
      <c r="BI514" s="289"/>
      <c r="BJ514" s="289"/>
      <c r="BK514" s="289"/>
      <c r="BL514" s="289"/>
      <c r="BM514" s="289"/>
      <c r="BN514" s="289"/>
      <c r="BO514" s="289"/>
      <c r="BP514" s="289"/>
      <c r="BQ514" s="289"/>
      <c r="BR514" s="289"/>
      <c r="BS514" s="289"/>
      <c r="BT514" s="289"/>
      <c r="BU514" s="289"/>
      <c r="BV514" s="289"/>
      <c r="BW514" s="289"/>
      <c r="BX514" s="289"/>
      <c r="BY514" s="289"/>
      <c r="BZ514" s="289"/>
      <c r="CA514" s="289"/>
      <c r="CB514" s="289"/>
      <c r="CC514" s="289"/>
      <c r="CD514" s="289"/>
      <c r="CE514" s="289"/>
      <c r="CF514" s="289"/>
      <c r="CG514" s="289"/>
      <c r="CH514" s="289"/>
      <c r="CI514" s="289"/>
      <c r="CJ514" s="289"/>
      <c r="CK514" s="289"/>
      <c r="CL514" s="289"/>
      <c r="CM514" s="289"/>
      <c r="CN514" s="289"/>
      <c r="CO514" s="289"/>
      <c r="CP514" s="289"/>
      <c r="CQ514" s="289"/>
      <c r="CR514" s="289"/>
      <c r="CS514" s="289"/>
      <c r="CT514" s="289"/>
      <c r="CU514" s="289"/>
      <c r="CV514" s="289"/>
      <c r="CW514" s="289"/>
      <c r="CX514" s="289"/>
      <c r="CY514" s="289"/>
      <c r="CZ514" s="289"/>
      <c r="DA514" s="289"/>
      <c r="DB514" s="289"/>
      <c r="DC514" s="289"/>
      <c r="DD514" s="289"/>
      <c r="DE514" s="289"/>
      <c r="DF514" s="289"/>
      <c r="DG514" s="289"/>
      <c r="DH514" s="289"/>
      <c r="DI514" s="289"/>
      <c r="DJ514" s="289"/>
      <c r="DK514" s="289"/>
      <c r="DL514" s="289"/>
      <c r="DM514" s="289"/>
      <c r="DN514" s="289"/>
      <c r="DO514" s="289"/>
      <c r="DP514" s="289"/>
      <c r="DQ514" s="289"/>
      <c r="DR514" s="289"/>
      <c r="DS514" s="289"/>
      <c r="DT514" s="289"/>
      <c r="DU514" s="289"/>
      <c r="DV514" s="289"/>
      <c r="DW514" s="289"/>
      <c r="DX514" s="289"/>
      <c r="DY514" s="289"/>
      <c r="DZ514" s="289"/>
      <c r="EA514" s="289"/>
      <c r="EB514" s="289"/>
      <c r="EC514" s="289"/>
      <c r="ED514" s="289"/>
      <c r="EE514" s="289"/>
      <c r="EF514" s="289"/>
      <c r="EG514" s="289"/>
      <c r="EH514" s="289"/>
      <c r="EI514" s="289"/>
    </row>
    <row r="515" spans="1:139" x14ac:dyDescent="0.3">
      <c r="A515" s="289"/>
      <c r="B515" s="289"/>
      <c r="C515" s="468"/>
      <c r="D515" s="468"/>
      <c r="E515" s="468"/>
      <c r="F515" s="468"/>
      <c r="G515" s="468"/>
      <c r="H515" s="468"/>
      <c r="I515" s="468"/>
      <c r="J515" s="468"/>
      <c r="K515" s="468"/>
      <c r="L515" s="468"/>
      <c r="M515" s="468"/>
      <c r="N515" s="468"/>
      <c r="O515" s="468"/>
      <c r="P515" s="468"/>
      <c r="Q515" s="289"/>
      <c r="R515" s="289"/>
      <c r="S515" s="289"/>
      <c r="T515" s="289"/>
      <c r="U515" s="289"/>
      <c r="V515" s="289"/>
      <c r="W515" s="289"/>
      <c r="X515" s="289"/>
      <c r="Y515" s="289"/>
      <c r="Z515" s="289"/>
      <c r="AA515" s="289"/>
      <c r="AB515" s="289"/>
      <c r="AC515" s="289"/>
      <c r="AD515" s="289"/>
      <c r="AE515" s="289"/>
      <c r="AF515" s="289"/>
      <c r="AG515" s="289"/>
      <c r="AH515" s="289"/>
      <c r="AI515" s="289"/>
      <c r="AJ515" s="289"/>
      <c r="AK515" s="289"/>
      <c r="AL515" s="289"/>
      <c r="AM515" s="289"/>
      <c r="AN515" s="289"/>
      <c r="AO515" s="289"/>
      <c r="AP515" s="289"/>
      <c r="AQ515" s="289"/>
      <c r="AR515" s="289"/>
      <c r="AS515" s="289"/>
      <c r="AT515" s="289"/>
      <c r="AU515" s="289"/>
      <c r="AV515" s="289"/>
      <c r="AW515" s="289"/>
      <c r="AX515" s="289"/>
      <c r="AY515" s="289"/>
      <c r="AZ515" s="289"/>
      <c r="BA515" s="289"/>
      <c r="BB515" s="289"/>
      <c r="BC515" s="289"/>
      <c r="BD515" s="289"/>
      <c r="BE515" s="289"/>
      <c r="BF515" s="289"/>
      <c r="BG515" s="289"/>
      <c r="BH515" s="289"/>
      <c r="BI515" s="289"/>
      <c r="BJ515" s="289"/>
      <c r="BK515" s="289"/>
      <c r="BL515" s="289"/>
      <c r="BM515" s="289"/>
      <c r="BN515" s="289"/>
      <c r="BO515" s="289"/>
      <c r="BP515" s="289"/>
      <c r="BQ515" s="289"/>
      <c r="BR515" s="289"/>
      <c r="BS515" s="289"/>
      <c r="BT515" s="289"/>
      <c r="BU515" s="289"/>
      <c r="BV515" s="289"/>
      <c r="BW515" s="289"/>
      <c r="BX515" s="289"/>
      <c r="BY515" s="289"/>
      <c r="BZ515" s="289"/>
      <c r="CA515" s="289"/>
      <c r="CB515" s="289"/>
      <c r="CC515" s="289"/>
      <c r="CD515" s="289"/>
      <c r="CE515" s="289"/>
      <c r="CF515" s="289"/>
      <c r="CG515" s="289"/>
      <c r="CH515" s="289"/>
      <c r="CI515" s="289"/>
      <c r="CJ515" s="289"/>
      <c r="CK515" s="289"/>
      <c r="CL515" s="289"/>
      <c r="CM515" s="289"/>
      <c r="CN515" s="289"/>
      <c r="CO515" s="289"/>
      <c r="CP515" s="289"/>
      <c r="CQ515" s="289"/>
      <c r="CR515" s="289"/>
      <c r="CS515" s="289"/>
      <c r="CT515" s="289"/>
      <c r="CU515" s="289"/>
      <c r="CV515" s="289"/>
      <c r="CW515" s="289"/>
      <c r="CX515" s="289"/>
      <c r="CY515" s="289"/>
      <c r="CZ515" s="289"/>
      <c r="DA515" s="289"/>
      <c r="DB515" s="289"/>
      <c r="DC515" s="289"/>
      <c r="DD515" s="289"/>
      <c r="DE515" s="289"/>
      <c r="DF515" s="289"/>
      <c r="DG515" s="289"/>
      <c r="DH515" s="289"/>
      <c r="DI515" s="289"/>
      <c r="DJ515" s="289"/>
      <c r="DK515" s="289"/>
      <c r="DL515" s="289"/>
      <c r="DM515" s="289"/>
      <c r="DN515" s="289"/>
      <c r="DO515" s="289"/>
      <c r="DP515" s="289"/>
      <c r="DQ515" s="289"/>
      <c r="DR515" s="289"/>
      <c r="DS515" s="289"/>
      <c r="DT515" s="289"/>
      <c r="DU515" s="289"/>
      <c r="DV515" s="289"/>
      <c r="DW515" s="289"/>
      <c r="DX515" s="289"/>
      <c r="DY515" s="289"/>
      <c r="DZ515" s="289"/>
      <c r="EA515" s="289"/>
      <c r="EB515" s="289"/>
      <c r="EC515" s="289"/>
      <c r="ED515" s="289"/>
      <c r="EE515" s="289"/>
      <c r="EF515" s="289"/>
      <c r="EG515" s="289"/>
      <c r="EH515" s="289"/>
      <c r="EI515" s="289"/>
    </row>
    <row r="516" spans="1:139" x14ac:dyDescent="0.3">
      <c r="A516" s="289"/>
      <c r="B516" s="289"/>
      <c r="C516" s="468"/>
      <c r="D516" s="468"/>
      <c r="E516" s="468"/>
      <c r="F516" s="468"/>
      <c r="G516" s="468"/>
      <c r="H516" s="468"/>
      <c r="I516" s="468"/>
      <c r="J516" s="468"/>
      <c r="K516" s="468"/>
      <c r="L516" s="468"/>
      <c r="M516" s="468"/>
      <c r="N516" s="468"/>
      <c r="O516" s="468"/>
      <c r="P516" s="468"/>
      <c r="Q516" s="289"/>
      <c r="R516" s="289"/>
      <c r="S516" s="289"/>
      <c r="T516" s="289"/>
      <c r="U516" s="289"/>
      <c r="V516" s="289"/>
      <c r="W516" s="289"/>
      <c r="X516" s="289"/>
      <c r="Y516" s="289"/>
      <c r="Z516" s="289"/>
      <c r="AA516" s="289"/>
      <c r="AB516" s="289"/>
      <c r="AC516" s="289"/>
      <c r="AD516" s="289"/>
      <c r="AE516" s="289"/>
      <c r="AF516" s="289"/>
      <c r="AG516" s="289"/>
      <c r="AH516" s="289"/>
      <c r="AI516" s="289"/>
      <c r="AJ516" s="289"/>
      <c r="AK516" s="289"/>
      <c r="AL516" s="289"/>
      <c r="AM516" s="289"/>
      <c r="AN516" s="289"/>
      <c r="AO516" s="289"/>
      <c r="AP516" s="289"/>
      <c r="AQ516" s="289"/>
      <c r="AR516" s="289"/>
      <c r="AS516" s="289"/>
      <c r="AT516" s="289"/>
      <c r="AU516" s="289"/>
      <c r="AV516" s="289"/>
      <c r="AW516" s="289"/>
      <c r="AX516" s="289"/>
      <c r="AY516" s="289"/>
      <c r="AZ516" s="289"/>
      <c r="BA516" s="289"/>
      <c r="BB516" s="289"/>
      <c r="BC516" s="289"/>
      <c r="BD516" s="289"/>
      <c r="BE516" s="289"/>
      <c r="BF516" s="289"/>
      <c r="BG516" s="289"/>
      <c r="BH516" s="289"/>
      <c r="BI516" s="289"/>
      <c r="BJ516" s="289"/>
      <c r="BK516" s="289"/>
      <c r="BL516" s="289"/>
      <c r="BM516" s="289"/>
      <c r="BN516" s="289"/>
      <c r="BO516" s="289"/>
      <c r="BP516" s="289"/>
      <c r="BQ516" s="289"/>
      <c r="BR516" s="289"/>
      <c r="BS516" s="289"/>
      <c r="BT516" s="289"/>
      <c r="BU516" s="289"/>
      <c r="BV516" s="289"/>
      <c r="BW516" s="289"/>
      <c r="BX516" s="289"/>
      <c r="BY516" s="289"/>
      <c r="BZ516" s="289"/>
      <c r="CA516" s="289"/>
      <c r="CB516" s="289"/>
      <c r="CC516" s="289"/>
      <c r="CD516" s="289"/>
      <c r="CE516" s="289"/>
      <c r="CF516" s="289"/>
      <c r="CG516" s="289"/>
      <c r="CH516" s="289"/>
      <c r="CI516" s="289"/>
      <c r="CJ516" s="289"/>
      <c r="CK516" s="289"/>
      <c r="CL516" s="289"/>
      <c r="CM516" s="289"/>
      <c r="CN516" s="289"/>
      <c r="CO516" s="289"/>
      <c r="CP516" s="289"/>
      <c r="CQ516" s="289"/>
      <c r="CR516" s="289"/>
      <c r="CS516" s="289"/>
      <c r="CT516" s="289"/>
      <c r="CU516" s="289"/>
      <c r="CV516" s="289"/>
      <c r="CW516" s="289"/>
      <c r="CX516" s="289"/>
      <c r="CY516" s="289"/>
      <c r="CZ516" s="289"/>
      <c r="DA516" s="289"/>
      <c r="DB516" s="289"/>
      <c r="DC516" s="289"/>
      <c r="DD516" s="289"/>
      <c r="DE516" s="289"/>
      <c r="DF516" s="289"/>
      <c r="DG516" s="289"/>
      <c r="DH516" s="289"/>
      <c r="DI516" s="289"/>
      <c r="DJ516" s="289"/>
      <c r="DK516" s="289"/>
      <c r="DL516" s="289"/>
      <c r="DM516" s="289"/>
      <c r="DN516" s="289"/>
      <c r="DO516" s="289"/>
      <c r="DP516" s="289"/>
      <c r="DQ516" s="289"/>
      <c r="DR516" s="289"/>
      <c r="DS516" s="289"/>
      <c r="DT516" s="289"/>
      <c r="DU516" s="289"/>
      <c r="DV516" s="289"/>
      <c r="DW516" s="289"/>
      <c r="DX516" s="289"/>
      <c r="DY516" s="289"/>
      <c r="DZ516" s="289"/>
      <c r="EA516" s="289"/>
      <c r="EB516" s="289"/>
      <c r="EC516" s="289"/>
      <c r="ED516" s="289"/>
      <c r="EE516" s="289"/>
      <c r="EF516" s="289"/>
      <c r="EG516" s="289"/>
      <c r="EH516" s="289"/>
      <c r="EI516" s="289"/>
    </row>
    <row r="517" spans="1:139" x14ac:dyDescent="0.3">
      <c r="A517" s="289"/>
      <c r="B517" s="289"/>
      <c r="C517" s="468"/>
      <c r="D517" s="468"/>
      <c r="E517" s="468"/>
      <c r="F517" s="468"/>
      <c r="G517" s="468"/>
      <c r="H517" s="468"/>
      <c r="I517" s="468"/>
      <c r="J517" s="468"/>
      <c r="K517" s="468"/>
      <c r="L517" s="468"/>
      <c r="M517" s="468"/>
      <c r="N517" s="468"/>
      <c r="O517" s="468"/>
      <c r="P517" s="468"/>
      <c r="Q517" s="289"/>
      <c r="R517" s="289"/>
      <c r="S517" s="289"/>
      <c r="T517" s="289"/>
      <c r="U517" s="289"/>
      <c r="V517" s="289"/>
      <c r="W517" s="289"/>
      <c r="X517" s="289"/>
      <c r="Y517" s="289"/>
      <c r="Z517" s="289"/>
      <c r="AA517" s="289"/>
      <c r="AB517" s="289"/>
      <c r="AC517" s="289"/>
      <c r="AD517" s="289"/>
      <c r="AE517" s="289"/>
      <c r="AF517" s="289"/>
      <c r="AG517" s="289"/>
      <c r="AH517" s="289"/>
      <c r="AI517" s="289"/>
      <c r="AJ517" s="289"/>
      <c r="AK517" s="289"/>
      <c r="AL517" s="289"/>
      <c r="AM517" s="289"/>
      <c r="AN517" s="289"/>
      <c r="AO517" s="289"/>
      <c r="AP517" s="289"/>
      <c r="AQ517" s="289"/>
      <c r="AR517" s="289"/>
      <c r="AS517" s="289"/>
      <c r="AT517" s="289"/>
      <c r="AU517" s="289"/>
      <c r="AV517" s="289"/>
      <c r="AW517" s="289"/>
      <c r="AX517" s="289"/>
      <c r="AY517" s="289"/>
      <c r="AZ517" s="289"/>
      <c r="BA517" s="289"/>
      <c r="BB517" s="289"/>
      <c r="BC517" s="289"/>
      <c r="BD517" s="289"/>
      <c r="BE517" s="289"/>
      <c r="BF517" s="289"/>
      <c r="BG517" s="289"/>
      <c r="BH517" s="289"/>
      <c r="BI517" s="289"/>
      <c r="BJ517" s="289"/>
      <c r="BK517" s="289"/>
      <c r="BL517" s="289"/>
      <c r="BM517" s="289"/>
      <c r="BN517" s="289"/>
      <c r="BO517" s="289"/>
      <c r="BP517" s="289"/>
      <c r="BQ517" s="289"/>
      <c r="BR517" s="289"/>
      <c r="BS517" s="289"/>
      <c r="BT517" s="289"/>
      <c r="BU517" s="289"/>
      <c r="BV517" s="289"/>
      <c r="BW517" s="289"/>
      <c r="BX517" s="289"/>
      <c r="BY517" s="289"/>
      <c r="BZ517" s="289"/>
      <c r="CA517" s="289"/>
      <c r="CB517" s="289"/>
      <c r="CC517" s="289"/>
      <c r="CD517" s="289"/>
      <c r="CE517" s="289"/>
      <c r="CF517" s="289"/>
      <c r="CG517" s="289"/>
      <c r="CH517" s="289"/>
      <c r="CI517" s="289"/>
      <c r="CJ517" s="289"/>
      <c r="CK517" s="289"/>
      <c r="CL517" s="289"/>
      <c r="CM517" s="289"/>
      <c r="CN517" s="289"/>
      <c r="CO517" s="289"/>
      <c r="CP517" s="289"/>
      <c r="CQ517" s="289"/>
      <c r="CR517" s="289"/>
      <c r="CS517" s="289"/>
      <c r="CT517" s="289"/>
      <c r="CU517" s="289"/>
      <c r="CV517" s="289"/>
      <c r="CW517" s="289"/>
      <c r="CX517" s="289"/>
      <c r="CY517" s="289"/>
      <c r="CZ517" s="289"/>
      <c r="DA517" s="289"/>
      <c r="DB517" s="289"/>
      <c r="DC517" s="289"/>
      <c r="DD517" s="289"/>
      <c r="DE517" s="289"/>
      <c r="DF517" s="289"/>
      <c r="DG517" s="289"/>
      <c r="DH517" s="289"/>
      <c r="DI517" s="289"/>
      <c r="DJ517" s="289"/>
      <c r="DK517" s="289"/>
      <c r="DL517" s="289"/>
      <c r="DM517" s="289"/>
      <c r="DN517" s="289"/>
      <c r="DO517" s="289"/>
      <c r="DP517" s="289"/>
      <c r="DQ517" s="289"/>
      <c r="DR517" s="289"/>
      <c r="DS517" s="289"/>
      <c r="DT517" s="289"/>
      <c r="DU517" s="289"/>
      <c r="DV517" s="289"/>
      <c r="DW517" s="289"/>
      <c r="DX517" s="289"/>
      <c r="DY517" s="289"/>
      <c r="DZ517" s="289"/>
      <c r="EA517" s="289"/>
      <c r="EB517" s="289"/>
      <c r="EC517" s="289"/>
      <c r="ED517" s="289"/>
      <c r="EE517" s="289"/>
      <c r="EF517" s="289"/>
      <c r="EG517" s="289"/>
      <c r="EH517" s="289"/>
      <c r="EI517" s="289"/>
    </row>
    <row r="518" spans="1:139" x14ac:dyDescent="0.3">
      <c r="A518" s="289"/>
      <c r="B518" s="289"/>
      <c r="C518" s="468"/>
      <c r="D518" s="468"/>
      <c r="E518" s="468"/>
      <c r="F518" s="468"/>
      <c r="G518" s="468"/>
      <c r="H518" s="468"/>
      <c r="I518" s="468"/>
      <c r="J518" s="468"/>
      <c r="K518" s="468"/>
      <c r="L518" s="468"/>
      <c r="M518" s="468"/>
      <c r="N518" s="468"/>
      <c r="O518" s="468"/>
      <c r="P518" s="468"/>
      <c r="Q518" s="289"/>
      <c r="R518" s="289"/>
      <c r="S518" s="289"/>
      <c r="T518" s="289"/>
      <c r="U518" s="289"/>
      <c r="V518" s="289"/>
      <c r="W518" s="289"/>
      <c r="X518" s="289"/>
      <c r="Y518" s="289"/>
      <c r="Z518" s="289"/>
      <c r="AA518" s="289"/>
      <c r="AB518" s="289"/>
      <c r="AC518" s="289"/>
      <c r="AD518" s="289"/>
      <c r="AE518" s="289"/>
      <c r="AF518" s="289"/>
      <c r="AG518" s="289"/>
      <c r="AH518" s="289"/>
      <c r="AI518" s="289"/>
      <c r="AJ518" s="289"/>
      <c r="AK518" s="289"/>
      <c r="AL518" s="289"/>
      <c r="AM518" s="289"/>
      <c r="AN518" s="289"/>
      <c r="AO518" s="289"/>
      <c r="AP518" s="289"/>
      <c r="AQ518" s="289"/>
      <c r="AR518" s="289"/>
      <c r="AS518" s="289"/>
      <c r="AT518" s="289"/>
      <c r="AU518" s="289"/>
      <c r="AV518" s="289"/>
      <c r="AW518" s="289"/>
      <c r="AX518" s="289"/>
      <c r="AY518" s="289"/>
      <c r="AZ518" s="289"/>
      <c r="BA518" s="289"/>
      <c r="BB518" s="289"/>
      <c r="BC518" s="289"/>
      <c r="BD518" s="289"/>
      <c r="BE518" s="289"/>
      <c r="BF518" s="289"/>
      <c r="BG518" s="289"/>
      <c r="BH518" s="289"/>
      <c r="BI518" s="289"/>
      <c r="BJ518" s="289"/>
      <c r="BK518" s="289"/>
      <c r="BL518" s="289"/>
      <c r="BM518" s="289"/>
      <c r="BN518" s="289"/>
      <c r="BO518" s="289"/>
      <c r="BP518" s="289"/>
      <c r="BQ518" s="289"/>
      <c r="BR518" s="289"/>
      <c r="BS518" s="289"/>
      <c r="BT518" s="289"/>
      <c r="BU518" s="289"/>
      <c r="BV518" s="289"/>
      <c r="BW518" s="289"/>
      <c r="BX518" s="289"/>
      <c r="BY518" s="289"/>
      <c r="BZ518" s="289"/>
      <c r="CA518" s="289"/>
      <c r="CB518" s="289"/>
      <c r="CC518" s="289"/>
      <c r="CD518" s="289"/>
      <c r="CE518" s="289"/>
      <c r="CF518" s="289"/>
      <c r="CG518" s="289"/>
      <c r="CH518" s="289"/>
      <c r="CI518" s="289"/>
      <c r="CJ518" s="289"/>
      <c r="CK518" s="289"/>
      <c r="CL518" s="289"/>
      <c r="CM518" s="289"/>
      <c r="CN518" s="289"/>
      <c r="CO518" s="289"/>
      <c r="CP518" s="289"/>
      <c r="CQ518" s="289"/>
      <c r="CR518" s="289"/>
      <c r="CS518" s="289"/>
      <c r="CT518" s="289"/>
      <c r="CU518" s="289"/>
      <c r="CV518" s="289"/>
      <c r="CW518" s="289"/>
      <c r="CX518" s="289"/>
      <c r="CY518" s="289"/>
      <c r="CZ518" s="289"/>
      <c r="DA518" s="289"/>
      <c r="DB518" s="289"/>
      <c r="DC518" s="289"/>
      <c r="DD518" s="289"/>
      <c r="DE518" s="289"/>
      <c r="DF518" s="289"/>
      <c r="DG518" s="289"/>
      <c r="DH518" s="289"/>
      <c r="DI518" s="289"/>
      <c r="DJ518" s="289"/>
      <c r="DK518" s="289"/>
      <c r="DL518" s="289"/>
      <c r="DM518" s="289"/>
      <c r="DN518" s="289"/>
      <c r="DO518" s="289"/>
      <c r="DP518" s="289"/>
      <c r="DQ518" s="289"/>
      <c r="DR518" s="289"/>
      <c r="DS518" s="289"/>
      <c r="DT518" s="289"/>
      <c r="DU518" s="289"/>
      <c r="DV518" s="289"/>
      <c r="DW518" s="289"/>
      <c r="DX518" s="289"/>
      <c r="DY518" s="289"/>
      <c r="DZ518" s="289"/>
      <c r="EA518" s="289"/>
      <c r="EB518" s="289"/>
      <c r="EC518" s="289"/>
      <c r="ED518" s="289"/>
      <c r="EE518" s="289"/>
      <c r="EF518" s="289"/>
      <c r="EG518" s="289"/>
      <c r="EH518" s="289"/>
      <c r="EI518" s="289"/>
    </row>
    <row r="519" spans="1:139" x14ac:dyDescent="0.3">
      <c r="A519" s="289"/>
      <c r="B519" s="289"/>
      <c r="C519" s="468"/>
      <c r="D519" s="468"/>
      <c r="E519" s="468"/>
      <c r="F519" s="468"/>
      <c r="G519" s="468"/>
      <c r="H519" s="468"/>
      <c r="I519" s="468"/>
      <c r="J519" s="468"/>
      <c r="K519" s="468"/>
      <c r="L519" s="468"/>
      <c r="M519" s="468"/>
      <c r="N519" s="468"/>
      <c r="O519" s="468"/>
      <c r="P519" s="468"/>
      <c r="Q519" s="289"/>
      <c r="R519" s="289"/>
      <c r="S519" s="289"/>
      <c r="T519" s="289"/>
      <c r="U519" s="289"/>
      <c r="V519" s="289"/>
      <c r="W519" s="289"/>
      <c r="X519" s="289"/>
      <c r="Y519" s="289"/>
      <c r="Z519" s="289"/>
      <c r="AA519" s="289"/>
      <c r="AB519" s="289"/>
      <c r="AC519" s="289"/>
      <c r="AD519" s="289"/>
      <c r="AE519" s="289"/>
      <c r="AF519" s="289"/>
      <c r="AG519" s="289"/>
      <c r="AH519" s="289"/>
      <c r="AI519" s="289"/>
      <c r="AJ519" s="289"/>
      <c r="AK519" s="289"/>
      <c r="AL519" s="289"/>
      <c r="AM519" s="289"/>
      <c r="AN519" s="289"/>
      <c r="AO519" s="289"/>
      <c r="AP519" s="289"/>
      <c r="AQ519" s="289"/>
      <c r="AR519" s="289"/>
      <c r="AS519" s="289"/>
      <c r="AT519" s="289"/>
      <c r="AU519" s="289"/>
      <c r="AV519" s="289"/>
      <c r="AW519" s="289"/>
      <c r="AX519" s="289"/>
      <c r="AY519" s="289"/>
      <c r="AZ519" s="289"/>
      <c r="BA519" s="289"/>
      <c r="BB519" s="289"/>
      <c r="BC519" s="289"/>
      <c r="BD519" s="289"/>
      <c r="BE519" s="289"/>
      <c r="BF519" s="289"/>
      <c r="BG519" s="289"/>
      <c r="BH519" s="289"/>
      <c r="BI519" s="289"/>
      <c r="BJ519" s="289"/>
      <c r="BK519" s="289"/>
      <c r="BL519" s="289"/>
      <c r="BM519" s="289"/>
      <c r="BN519" s="289"/>
      <c r="BO519" s="289"/>
      <c r="BP519" s="289"/>
      <c r="BQ519" s="289"/>
      <c r="BR519" s="289"/>
      <c r="BS519" s="289"/>
      <c r="BT519" s="289"/>
      <c r="BU519" s="289"/>
      <c r="BV519" s="289"/>
      <c r="BW519" s="289"/>
      <c r="BX519" s="289"/>
      <c r="BY519" s="289"/>
      <c r="BZ519" s="289"/>
      <c r="CA519" s="289"/>
      <c r="CB519" s="289"/>
      <c r="CC519" s="289"/>
      <c r="CD519" s="289"/>
      <c r="CE519" s="289"/>
      <c r="CF519" s="289"/>
      <c r="CG519" s="289"/>
      <c r="CH519" s="289"/>
      <c r="CI519" s="289"/>
      <c r="CJ519" s="289"/>
      <c r="CK519" s="289"/>
      <c r="CL519" s="289"/>
      <c r="CM519" s="289"/>
      <c r="CN519" s="289"/>
      <c r="CO519" s="289"/>
      <c r="CP519" s="289"/>
      <c r="CQ519" s="289"/>
      <c r="CR519" s="289"/>
      <c r="CS519" s="289"/>
      <c r="CT519" s="289"/>
      <c r="CU519" s="289"/>
      <c r="CV519" s="289"/>
      <c r="CW519" s="289"/>
      <c r="CX519" s="289"/>
      <c r="CY519" s="289"/>
      <c r="CZ519" s="289"/>
      <c r="DA519" s="289"/>
      <c r="DB519" s="289"/>
      <c r="DC519" s="289"/>
      <c r="DD519" s="289"/>
      <c r="DE519" s="289"/>
      <c r="DF519" s="289"/>
      <c r="DG519" s="289"/>
      <c r="DH519" s="289"/>
      <c r="DI519" s="289"/>
      <c r="DJ519" s="289"/>
      <c r="DK519" s="289"/>
      <c r="DL519" s="289"/>
      <c r="DM519" s="289"/>
      <c r="DN519" s="289"/>
      <c r="DO519" s="289"/>
      <c r="DP519" s="289"/>
      <c r="DQ519" s="289"/>
      <c r="DR519" s="289"/>
      <c r="DS519" s="289"/>
      <c r="DT519" s="289"/>
      <c r="DU519" s="289"/>
      <c r="DV519" s="289"/>
      <c r="DW519" s="289"/>
      <c r="DX519" s="289"/>
      <c r="DY519" s="289"/>
      <c r="DZ519" s="289"/>
      <c r="EA519" s="289"/>
      <c r="EB519" s="289"/>
      <c r="EC519" s="289"/>
      <c r="ED519" s="289"/>
      <c r="EE519" s="289"/>
      <c r="EF519" s="289"/>
      <c r="EG519" s="289"/>
      <c r="EH519" s="289"/>
      <c r="EI519" s="289"/>
    </row>
    <row r="520" spans="1:139" x14ac:dyDescent="0.3">
      <c r="A520" s="289"/>
      <c r="B520" s="289"/>
      <c r="C520" s="468"/>
      <c r="D520" s="468"/>
      <c r="E520" s="468"/>
      <c r="F520" s="468"/>
      <c r="G520" s="468"/>
      <c r="H520" s="468"/>
      <c r="I520" s="468"/>
      <c r="J520" s="468"/>
      <c r="K520" s="468"/>
      <c r="L520" s="468"/>
      <c r="M520" s="468"/>
      <c r="N520" s="468"/>
      <c r="O520" s="468"/>
      <c r="P520" s="468"/>
      <c r="Q520" s="289"/>
      <c r="R520" s="289"/>
      <c r="S520" s="289"/>
      <c r="T520" s="289"/>
      <c r="U520" s="289"/>
      <c r="V520" s="289"/>
      <c r="W520" s="289"/>
      <c r="X520" s="289"/>
      <c r="Y520" s="289"/>
      <c r="Z520" s="289"/>
      <c r="AA520" s="289"/>
      <c r="AB520" s="289"/>
      <c r="AC520" s="289"/>
      <c r="AD520" s="289"/>
      <c r="AE520" s="289"/>
      <c r="AF520" s="289"/>
      <c r="AG520" s="289"/>
      <c r="AH520" s="289"/>
      <c r="AI520" s="289"/>
      <c r="AJ520" s="289"/>
      <c r="AK520" s="289"/>
      <c r="AL520" s="289"/>
      <c r="AM520" s="289"/>
      <c r="AN520" s="289"/>
      <c r="AO520" s="289"/>
      <c r="AP520" s="289"/>
      <c r="AQ520" s="289"/>
      <c r="AR520" s="289"/>
      <c r="AS520" s="289"/>
      <c r="AT520" s="289"/>
      <c r="AU520" s="289"/>
      <c r="AV520" s="289"/>
      <c r="AW520" s="289"/>
      <c r="AX520" s="289"/>
      <c r="AY520" s="289"/>
      <c r="AZ520" s="289"/>
      <c r="BA520" s="289"/>
      <c r="BB520" s="289"/>
      <c r="BC520" s="289"/>
      <c r="BD520" s="289"/>
      <c r="BE520" s="289"/>
      <c r="BF520" s="289"/>
      <c r="BG520" s="289"/>
      <c r="BH520" s="289"/>
      <c r="BI520" s="289"/>
      <c r="BJ520" s="289"/>
      <c r="BK520" s="289"/>
      <c r="BL520" s="289"/>
      <c r="BM520" s="289"/>
      <c r="BN520" s="289"/>
      <c r="BO520" s="289"/>
      <c r="BP520" s="289"/>
      <c r="BQ520" s="289"/>
      <c r="BR520" s="289"/>
      <c r="BS520" s="289"/>
      <c r="BT520" s="289"/>
      <c r="BU520" s="289"/>
      <c r="BV520" s="289"/>
      <c r="BW520" s="289"/>
      <c r="BX520" s="289"/>
      <c r="BY520" s="289"/>
      <c r="BZ520" s="289"/>
      <c r="CA520" s="289"/>
      <c r="CB520" s="289"/>
      <c r="CC520" s="289"/>
      <c r="CD520" s="289"/>
      <c r="CE520" s="289"/>
      <c r="CF520" s="289"/>
      <c r="CG520" s="289"/>
      <c r="CH520" s="289"/>
      <c r="CI520" s="289"/>
      <c r="CJ520" s="289"/>
      <c r="CK520" s="289"/>
      <c r="CL520" s="289"/>
      <c r="CM520" s="289"/>
      <c r="CN520" s="289"/>
      <c r="CO520" s="289"/>
      <c r="CP520" s="289"/>
      <c r="CQ520" s="289"/>
      <c r="CR520" s="289"/>
      <c r="CS520" s="289"/>
      <c r="CT520" s="289"/>
      <c r="CU520" s="289"/>
      <c r="CV520" s="289"/>
      <c r="CW520" s="289"/>
      <c r="CX520" s="289"/>
      <c r="CY520" s="289"/>
      <c r="CZ520" s="289"/>
      <c r="DA520" s="289"/>
      <c r="DB520" s="289"/>
      <c r="DC520" s="289"/>
      <c r="DD520" s="289"/>
      <c r="DE520" s="289"/>
      <c r="DF520" s="289"/>
      <c r="DG520" s="289"/>
      <c r="DH520" s="289"/>
      <c r="DI520" s="289"/>
      <c r="DJ520" s="289"/>
      <c r="DK520" s="289"/>
      <c r="DL520" s="289"/>
      <c r="DM520" s="289"/>
      <c r="DN520" s="289"/>
      <c r="DO520" s="289"/>
      <c r="DP520" s="289"/>
      <c r="DQ520" s="289"/>
      <c r="DR520" s="289"/>
      <c r="DS520" s="289"/>
      <c r="DT520" s="289"/>
      <c r="DU520" s="289"/>
      <c r="DV520" s="289"/>
      <c r="DW520" s="289"/>
      <c r="DX520" s="289"/>
      <c r="DY520" s="289"/>
      <c r="DZ520" s="289"/>
      <c r="EA520" s="289"/>
      <c r="EB520" s="289"/>
      <c r="EC520" s="289"/>
      <c r="ED520" s="289"/>
      <c r="EE520" s="289"/>
      <c r="EF520" s="289"/>
      <c r="EG520" s="289"/>
      <c r="EH520" s="289"/>
      <c r="EI520" s="289"/>
    </row>
    <row r="521" spans="1:139" x14ac:dyDescent="0.3">
      <c r="A521" s="289"/>
      <c r="B521" s="289"/>
      <c r="C521" s="468"/>
      <c r="D521" s="468"/>
      <c r="E521" s="468"/>
      <c r="F521" s="468"/>
      <c r="G521" s="468"/>
      <c r="H521" s="468"/>
      <c r="I521" s="468"/>
      <c r="J521" s="468"/>
      <c r="K521" s="468"/>
      <c r="L521" s="468"/>
      <c r="M521" s="468"/>
      <c r="N521" s="468"/>
      <c r="O521" s="468"/>
      <c r="P521" s="468"/>
      <c r="Q521" s="289"/>
      <c r="R521" s="289"/>
      <c r="S521" s="289"/>
      <c r="T521" s="289"/>
      <c r="U521" s="289"/>
      <c r="V521" s="289"/>
      <c r="W521" s="289"/>
      <c r="X521" s="289"/>
      <c r="Y521" s="289"/>
      <c r="Z521" s="289"/>
      <c r="AA521" s="289"/>
      <c r="AB521" s="289"/>
      <c r="AC521" s="289"/>
      <c r="AD521" s="289"/>
      <c r="AE521" s="289"/>
      <c r="AF521" s="289"/>
      <c r="AG521" s="289"/>
      <c r="AH521" s="289"/>
      <c r="AI521" s="289"/>
      <c r="AJ521" s="289"/>
      <c r="AK521" s="289"/>
      <c r="AL521" s="289"/>
      <c r="AM521" s="289"/>
      <c r="AN521" s="289"/>
      <c r="AO521" s="289"/>
      <c r="AP521" s="289"/>
      <c r="AQ521" s="289"/>
      <c r="AR521" s="289"/>
      <c r="AS521" s="289"/>
      <c r="AT521" s="289"/>
      <c r="AU521" s="289"/>
      <c r="AV521" s="289"/>
      <c r="AW521" s="289"/>
      <c r="AX521" s="289"/>
      <c r="AY521" s="289"/>
      <c r="AZ521" s="289"/>
      <c r="BA521" s="289"/>
      <c r="BB521" s="289"/>
      <c r="BC521" s="289"/>
      <c r="BD521" s="289"/>
      <c r="BE521" s="289"/>
      <c r="BF521" s="289"/>
      <c r="BG521" s="289"/>
      <c r="BH521" s="289"/>
      <c r="BI521" s="289"/>
      <c r="BJ521" s="289"/>
      <c r="BK521" s="289"/>
      <c r="BL521" s="289"/>
      <c r="BM521" s="289"/>
      <c r="BN521" s="289"/>
      <c r="BO521" s="289"/>
      <c r="BP521" s="289"/>
      <c r="BQ521" s="289"/>
      <c r="BR521" s="289"/>
      <c r="BS521" s="289"/>
      <c r="BT521" s="289"/>
      <c r="BU521" s="289"/>
      <c r="BV521" s="289"/>
      <c r="BW521" s="289"/>
      <c r="BX521" s="289"/>
      <c r="BY521" s="289"/>
      <c r="BZ521" s="289"/>
      <c r="CA521" s="289"/>
      <c r="CB521" s="289"/>
      <c r="CC521" s="289"/>
      <c r="CD521" s="289"/>
      <c r="CE521" s="289"/>
      <c r="CF521" s="289"/>
      <c r="CG521" s="289"/>
      <c r="CH521" s="289"/>
      <c r="CI521" s="289"/>
      <c r="CJ521" s="289"/>
      <c r="CK521" s="289"/>
      <c r="CL521" s="289"/>
      <c r="CM521" s="289"/>
      <c r="CN521" s="289"/>
      <c r="CO521" s="289"/>
      <c r="CP521" s="289"/>
      <c r="CQ521" s="289"/>
      <c r="CR521" s="289"/>
      <c r="CS521" s="289"/>
      <c r="CT521" s="289"/>
      <c r="CU521" s="289"/>
      <c r="CV521" s="289"/>
      <c r="CW521" s="289"/>
      <c r="CX521" s="289"/>
      <c r="CY521" s="289"/>
      <c r="CZ521" s="289"/>
      <c r="DA521" s="289"/>
      <c r="DB521" s="289"/>
      <c r="DC521" s="289"/>
      <c r="DD521" s="289"/>
      <c r="DE521" s="289"/>
      <c r="DF521" s="289"/>
      <c r="DG521" s="289"/>
      <c r="DH521" s="289"/>
      <c r="DI521" s="289"/>
      <c r="DJ521" s="289"/>
      <c r="DK521" s="289"/>
      <c r="DL521" s="289"/>
      <c r="DM521" s="289"/>
      <c r="DN521" s="289"/>
      <c r="DO521" s="289"/>
      <c r="DP521" s="289"/>
      <c r="DQ521" s="289"/>
      <c r="DR521" s="289"/>
      <c r="DS521" s="289"/>
      <c r="DT521" s="289"/>
      <c r="DU521" s="289"/>
      <c r="DV521" s="289"/>
      <c r="DW521" s="289"/>
      <c r="DX521" s="289"/>
      <c r="DY521" s="289"/>
      <c r="DZ521" s="289"/>
      <c r="EA521" s="289"/>
      <c r="EB521" s="289"/>
      <c r="EC521" s="289"/>
      <c r="ED521" s="289"/>
      <c r="EE521" s="289"/>
      <c r="EF521" s="289"/>
      <c r="EG521" s="289"/>
      <c r="EH521" s="289"/>
      <c r="EI521" s="289"/>
    </row>
    <row r="522" spans="1:139" x14ac:dyDescent="0.3">
      <c r="A522" s="289"/>
      <c r="B522" s="289"/>
      <c r="C522" s="468"/>
      <c r="D522" s="468"/>
      <c r="E522" s="468"/>
      <c r="F522" s="468"/>
      <c r="G522" s="468"/>
      <c r="H522" s="468"/>
      <c r="I522" s="468"/>
      <c r="J522" s="468"/>
      <c r="K522" s="468"/>
      <c r="L522" s="468"/>
      <c r="M522" s="468"/>
      <c r="N522" s="468"/>
      <c r="O522" s="468"/>
      <c r="P522" s="468"/>
      <c r="Q522" s="289"/>
      <c r="R522" s="289"/>
      <c r="S522" s="289"/>
      <c r="T522" s="289"/>
      <c r="U522" s="289"/>
      <c r="V522" s="289"/>
      <c r="W522" s="289"/>
      <c r="X522" s="289"/>
      <c r="Y522" s="289"/>
      <c r="Z522" s="289"/>
      <c r="AA522" s="289"/>
      <c r="AB522" s="289"/>
      <c r="AC522" s="289"/>
      <c r="AD522" s="289"/>
      <c r="AE522" s="289"/>
      <c r="AF522" s="289"/>
      <c r="AG522" s="289"/>
      <c r="AH522" s="289"/>
      <c r="AI522" s="289"/>
      <c r="AJ522" s="289"/>
      <c r="AK522" s="289"/>
      <c r="AL522" s="289"/>
      <c r="AM522" s="289"/>
      <c r="AN522" s="289"/>
      <c r="AO522" s="289"/>
      <c r="AP522" s="289"/>
      <c r="AQ522" s="289"/>
      <c r="AR522" s="289"/>
      <c r="AS522" s="289"/>
      <c r="AT522" s="289"/>
      <c r="AU522" s="289"/>
      <c r="AV522" s="289"/>
      <c r="AW522" s="289"/>
      <c r="AX522" s="289"/>
      <c r="AY522" s="289"/>
      <c r="AZ522" s="289"/>
      <c r="BA522" s="289"/>
      <c r="BB522" s="289"/>
      <c r="BC522" s="289"/>
      <c r="BD522" s="289"/>
      <c r="BE522" s="289"/>
      <c r="BF522" s="289"/>
      <c r="BG522" s="289"/>
      <c r="BH522" s="289"/>
      <c r="BI522" s="289"/>
      <c r="BJ522" s="289"/>
      <c r="BK522" s="289"/>
      <c r="BL522" s="289"/>
      <c r="BM522" s="289"/>
      <c r="BN522" s="289"/>
      <c r="BO522" s="289"/>
      <c r="BP522" s="289"/>
      <c r="BQ522" s="289"/>
      <c r="BR522" s="289"/>
      <c r="BS522" s="289"/>
      <c r="BT522" s="289"/>
      <c r="BU522" s="289"/>
      <c r="BV522" s="289"/>
      <c r="BW522" s="289"/>
      <c r="BX522" s="289"/>
      <c r="BY522" s="289"/>
      <c r="BZ522" s="289"/>
      <c r="CA522" s="289"/>
      <c r="CB522" s="289"/>
      <c r="CC522" s="289"/>
      <c r="CD522" s="289"/>
      <c r="CE522" s="289"/>
      <c r="CF522" s="289"/>
      <c r="CG522" s="289"/>
      <c r="CH522" s="289"/>
      <c r="CI522" s="289"/>
      <c r="CJ522" s="289"/>
      <c r="CK522" s="289"/>
      <c r="CL522" s="289"/>
      <c r="CM522" s="289"/>
      <c r="CN522" s="289"/>
      <c r="CO522" s="289"/>
      <c r="CP522" s="289"/>
      <c r="CQ522" s="289"/>
      <c r="CR522" s="289"/>
      <c r="CS522" s="289"/>
      <c r="CT522" s="289"/>
      <c r="CU522" s="289"/>
      <c r="CV522" s="289"/>
      <c r="CW522" s="289"/>
      <c r="CX522" s="289"/>
      <c r="CY522" s="289"/>
      <c r="CZ522" s="289"/>
      <c r="DA522" s="289"/>
      <c r="DB522" s="289"/>
      <c r="DC522" s="289"/>
      <c r="DD522" s="289"/>
      <c r="DE522" s="289"/>
      <c r="DF522" s="289"/>
      <c r="DG522" s="289"/>
      <c r="DH522" s="289"/>
      <c r="DI522" s="289"/>
      <c r="DJ522" s="289"/>
      <c r="DK522" s="289"/>
      <c r="DL522" s="289"/>
      <c r="DM522" s="289"/>
      <c r="DN522" s="289"/>
      <c r="DO522" s="289"/>
      <c r="DP522" s="289"/>
      <c r="DQ522" s="289"/>
      <c r="DR522" s="289"/>
      <c r="DS522" s="289"/>
      <c r="DT522" s="289"/>
      <c r="DU522" s="289"/>
      <c r="DV522" s="289"/>
      <c r="DW522" s="289"/>
      <c r="DX522" s="289"/>
      <c r="DY522" s="289"/>
      <c r="DZ522" s="289"/>
      <c r="EA522" s="289"/>
      <c r="EB522" s="289"/>
      <c r="EC522" s="289"/>
      <c r="ED522" s="289"/>
      <c r="EE522" s="289"/>
      <c r="EF522" s="289"/>
      <c r="EG522" s="289"/>
      <c r="EH522" s="289"/>
      <c r="EI522" s="289"/>
    </row>
    <row r="523" spans="1:139" x14ac:dyDescent="0.3">
      <c r="A523" s="289"/>
      <c r="B523" s="289"/>
      <c r="C523" s="468"/>
      <c r="D523" s="468"/>
      <c r="E523" s="468"/>
      <c r="F523" s="468"/>
      <c r="G523" s="468"/>
      <c r="H523" s="468"/>
      <c r="I523" s="468"/>
      <c r="J523" s="468"/>
      <c r="K523" s="468"/>
      <c r="L523" s="468"/>
      <c r="M523" s="468"/>
      <c r="N523" s="468"/>
      <c r="O523" s="468"/>
      <c r="P523" s="468"/>
      <c r="Q523" s="289"/>
      <c r="R523" s="289"/>
      <c r="S523" s="289"/>
      <c r="T523" s="289"/>
      <c r="U523" s="289"/>
      <c r="V523" s="289"/>
      <c r="W523" s="289"/>
      <c r="X523" s="289"/>
      <c r="Y523" s="289"/>
      <c r="Z523" s="289"/>
      <c r="AA523" s="289"/>
      <c r="AB523" s="289"/>
      <c r="AC523" s="289"/>
      <c r="AD523" s="289"/>
      <c r="AE523" s="289"/>
      <c r="AF523" s="289"/>
      <c r="AG523" s="289"/>
      <c r="AH523" s="289"/>
      <c r="AI523" s="289"/>
      <c r="AJ523" s="289"/>
      <c r="AK523" s="289"/>
      <c r="AL523" s="289"/>
      <c r="AM523" s="289"/>
      <c r="AN523" s="289"/>
      <c r="AO523" s="289"/>
      <c r="AP523" s="289"/>
      <c r="AQ523" s="289"/>
      <c r="AR523" s="289"/>
      <c r="AS523" s="289"/>
      <c r="AT523" s="289"/>
      <c r="AU523" s="289"/>
      <c r="AV523" s="289"/>
      <c r="AW523" s="289"/>
      <c r="AX523" s="289"/>
      <c r="AY523" s="289"/>
      <c r="AZ523" s="289"/>
      <c r="BA523" s="289"/>
      <c r="BB523" s="289"/>
      <c r="BC523" s="289"/>
      <c r="BD523" s="289"/>
      <c r="BE523" s="289"/>
      <c r="BF523" s="289"/>
      <c r="BG523" s="289"/>
      <c r="BH523" s="289"/>
      <c r="BI523" s="289"/>
      <c r="BJ523" s="289"/>
      <c r="BK523" s="289"/>
      <c r="BL523" s="289"/>
      <c r="BM523" s="289"/>
      <c r="BN523" s="289"/>
      <c r="BO523" s="289"/>
      <c r="BP523" s="289"/>
      <c r="BQ523" s="289"/>
      <c r="BR523" s="289"/>
      <c r="BS523" s="289"/>
      <c r="BT523" s="289"/>
      <c r="BU523" s="289"/>
      <c r="BV523" s="289"/>
      <c r="BW523" s="289"/>
      <c r="BX523" s="289"/>
      <c r="BY523" s="289"/>
      <c r="BZ523" s="289"/>
      <c r="CA523" s="289"/>
      <c r="CB523" s="289"/>
      <c r="CC523" s="289"/>
      <c r="CD523" s="289"/>
      <c r="CE523" s="289"/>
      <c r="CF523" s="289"/>
      <c r="CG523" s="289"/>
      <c r="CH523" s="289"/>
      <c r="CI523" s="289"/>
      <c r="CJ523" s="289"/>
      <c r="CK523" s="289"/>
      <c r="CL523" s="289"/>
      <c r="CM523" s="289"/>
      <c r="CN523" s="289"/>
      <c r="CO523" s="289"/>
      <c r="CP523" s="289"/>
      <c r="CQ523" s="289"/>
      <c r="CR523" s="289"/>
      <c r="CS523" s="289"/>
      <c r="CT523" s="289"/>
      <c r="CU523" s="289"/>
      <c r="CV523" s="289"/>
      <c r="CW523" s="289"/>
      <c r="CX523" s="289"/>
      <c r="CY523" s="289"/>
      <c r="CZ523" s="289"/>
      <c r="DA523" s="289"/>
      <c r="DB523" s="289"/>
      <c r="DC523" s="289"/>
      <c r="DD523" s="289"/>
      <c r="DE523" s="289"/>
      <c r="DF523" s="289"/>
      <c r="DG523" s="289"/>
      <c r="DH523" s="289"/>
      <c r="DI523" s="289"/>
      <c r="DJ523" s="289"/>
      <c r="DK523" s="289"/>
      <c r="DL523" s="289"/>
      <c r="DM523" s="289"/>
      <c r="DN523" s="289"/>
      <c r="DO523" s="289"/>
      <c r="DP523" s="289"/>
      <c r="DQ523" s="289"/>
      <c r="DR523" s="289"/>
      <c r="DS523" s="289"/>
      <c r="DT523" s="289"/>
      <c r="DU523" s="289"/>
      <c r="DV523" s="289"/>
      <c r="DW523" s="289"/>
      <c r="DX523" s="289"/>
      <c r="DY523" s="289"/>
      <c r="DZ523" s="289"/>
      <c r="EA523" s="289"/>
      <c r="EB523" s="289"/>
      <c r="EC523" s="289"/>
      <c r="ED523" s="289"/>
      <c r="EE523" s="289"/>
      <c r="EF523" s="289"/>
      <c r="EG523" s="289"/>
      <c r="EH523" s="289"/>
      <c r="EI523" s="289"/>
    </row>
    <row r="524" spans="1:139" x14ac:dyDescent="0.3">
      <c r="A524" s="289"/>
      <c r="B524" s="289"/>
      <c r="C524" s="468"/>
      <c r="D524" s="468"/>
      <c r="E524" s="468"/>
      <c r="F524" s="468"/>
      <c r="G524" s="468"/>
      <c r="H524" s="468"/>
      <c r="I524" s="468"/>
      <c r="J524" s="468"/>
      <c r="K524" s="468"/>
      <c r="L524" s="468"/>
      <c r="M524" s="468"/>
      <c r="N524" s="468"/>
      <c r="O524" s="468"/>
      <c r="P524" s="468"/>
      <c r="Q524" s="289"/>
      <c r="R524" s="289"/>
      <c r="S524" s="289"/>
      <c r="T524" s="289"/>
      <c r="U524" s="289"/>
      <c r="V524" s="289"/>
      <c r="W524" s="289"/>
      <c r="X524" s="289"/>
      <c r="Y524" s="289"/>
      <c r="Z524" s="289"/>
      <c r="AA524" s="289"/>
      <c r="AB524" s="289"/>
      <c r="AC524" s="289"/>
      <c r="AD524" s="289"/>
      <c r="AE524" s="289"/>
      <c r="AF524" s="289"/>
      <c r="AG524" s="289"/>
      <c r="AH524" s="289"/>
      <c r="AI524" s="289"/>
      <c r="AJ524" s="289"/>
      <c r="AK524" s="289"/>
      <c r="AL524" s="289"/>
      <c r="AM524" s="289"/>
      <c r="AN524" s="289"/>
      <c r="AO524" s="289"/>
      <c r="AP524" s="289"/>
      <c r="AQ524" s="289"/>
      <c r="AR524" s="289"/>
      <c r="AS524" s="289"/>
      <c r="AT524" s="289"/>
      <c r="AU524" s="289"/>
      <c r="AV524" s="289"/>
      <c r="AW524" s="289"/>
      <c r="AX524" s="289"/>
      <c r="AY524" s="289"/>
      <c r="AZ524" s="289"/>
      <c r="BA524" s="289"/>
      <c r="BB524" s="289"/>
      <c r="BC524" s="289"/>
      <c r="BD524" s="289"/>
      <c r="BE524" s="289"/>
      <c r="BF524" s="289"/>
      <c r="BG524" s="289"/>
      <c r="BH524" s="289"/>
      <c r="BI524" s="289"/>
      <c r="BJ524" s="289"/>
      <c r="BK524" s="289"/>
      <c r="BL524" s="289"/>
      <c r="BM524" s="289"/>
      <c r="BN524" s="289"/>
      <c r="BO524" s="289"/>
      <c r="BP524" s="289"/>
      <c r="BQ524" s="289"/>
      <c r="BR524" s="289"/>
      <c r="BS524" s="289"/>
      <c r="BT524" s="289"/>
      <c r="BU524" s="289"/>
      <c r="BV524" s="289"/>
      <c r="BW524" s="289"/>
      <c r="BX524" s="289"/>
      <c r="BY524" s="289"/>
      <c r="BZ524" s="289"/>
      <c r="CA524" s="289"/>
      <c r="CB524" s="289"/>
      <c r="CC524" s="289"/>
      <c r="CD524" s="289"/>
      <c r="CE524" s="289"/>
      <c r="CF524" s="289"/>
      <c r="CG524" s="289"/>
      <c r="CH524" s="289"/>
      <c r="CI524" s="289"/>
      <c r="CJ524" s="289"/>
      <c r="CK524" s="289"/>
      <c r="CL524" s="289"/>
      <c r="CM524" s="289"/>
      <c r="CN524" s="289"/>
      <c r="CO524" s="289"/>
      <c r="CP524" s="289"/>
      <c r="CQ524" s="289"/>
      <c r="CR524" s="289"/>
      <c r="CS524" s="289"/>
      <c r="CT524" s="289"/>
      <c r="CU524" s="289"/>
      <c r="CV524" s="289"/>
      <c r="CW524" s="289"/>
      <c r="CX524" s="289"/>
      <c r="CY524" s="289"/>
      <c r="CZ524" s="289"/>
      <c r="DA524" s="289"/>
      <c r="DB524" s="289"/>
      <c r="DC524" s="289"/>
      <c r="DD524" s="289"/>
      <c r="DE524" s="289"/>
      <c r="DF524" s="289"/>
      <c r="DG524" s="289"/>
      <c r="DH524" s="289"/>
      <c r="DI524" s="289"/>
      <c r="DJ524" s="289"/>
      <c r="DK524" s="289"/>
      <c r="DL524" s="289"/>
      <c r="DM524" s="289"/>
      <c r="DN524" s="289"/>
      <c r="DO524" s="289"/>
      <c r="DP524" s="289"/>
      <c r="DQ524" s="289"/>
      <c r="DR524" s="289"/>
      <c r="DS524" s="289"/>
      <c r="DT524" s="289"/>
      <c r="DU524" s="289"/>
      <c r="DV524" s="289"/>
      <c r="DW524" s="289"/>
      <c r="DX524" s="289"/>
      <c r="DY524" s="289"/>
      <c r="DZ524" s="289"/>
      <c r="EA524" s="289"/>
      <c r="EB524" s="289"/>
      <c r="EC524" s="289"/>
      <c r="ED524" s="289"/>
      <c r="EE524" s="289"/>
      <c r="EF524" s="289"/>
      <c r="EG524" s="289"/>
      <c r="EH524" s="289"/>
      <c r="EI524" s="289"/>
    </row>
    <row r="525" spans="1:139" x14ac:dyDescent="0.3">
      <c r="A525" s="289"/>
      <c r="B525" s="289"/>
      <c r="C525" s="468"/>
      <c r="D525" s="468"/>
      <c r="E525" s="468"/>
      <c r="F525" s="468"/>
      <c r="G525" s="468"/>
      <c r="H525" s="468"/>
      <c r="I525" s="468"/>
      <c r="J525" s="468"/>
      <c r="K525" s="468"/>
      <c r="L525" s="468"/>
      <c r="M525" s="468"/>
      <c r="N525" s="468"/>
      <c r="O525" s="468"/>
      <c r="P525" s="468"/>
      <c r="Q525" s="289"/>
      <c r="R525" s="289"/>
      <c r="S525" s="289"/>
      <c r="T525" s="289"/>
      <c r="U525" s="289"/>
      <c r="V525" s="289"/>
      <c r="W525" s="289"/>
      <c r="X525" s="289"/>
      <c r="Y525" s="289"/>
      <c r="Z525" s="289"/>
      <c r="AA525" s="289"/>
      <c r="AB525" s="289"/>
      <c r="AC525" s="289"/>
      <c r="AD525" s="289"/>
      <c r="AE525" s="289"/>
      <c r="AF525" s="289"/>
      <c r="AG525" s="289"/>
      <c r="AH525" s="289"/>
      <c r="AI525" s="289"/>
      <c r="AJ525" s="289"/>
      <c r="AK525" s="289"/>
      <c r="AL525" s="289"/>
      <c r="AM525" s="289"/>
      <c r="AN525" s="289"/>
      <c r="AO525" s="289"/>
      <c r="AP525" s="289"/>
      <c r="AQ525" s="289"/>
      <c r="AR525" s="289"/>
      <c r="AS525" s="289"/>
      <c r="AT525" s="289"/>
      <c r="AU525" s="289"/>
      <c r="AV525" s="289"/>
      <c r="AW525" s="289"/>
      <c r="AX525" s="289"/>
      <c r="AY525" s="289"/>
      <c r="AZ525" s="289"/>
      <c r="BA525" s="289"/>
      <c r="BB525" s="289"/>
      <c r="BC525" s="289"/>
      <c r="BD525" s="289"/>
      <c r="BE525" s="289"/>
      <c r="BF525" s="289"/>
      <c r="BG525" s="289"/>
      <c r="BH525" s="289"/>
      <c r="BI525" s="289"/>
      <c r="BJ525" s="289"/>
      <c r="BK525" s="289"/>
      <c r="BL525" s="289"/>
      <c r="BM525" s="289"/>
      <c r="BN525" s="289"/>
      <c r="BO525" s="289"/>
      <c r="BP525" s="289"/>
      <c r="BQ525" s="289"/>
      <c r="BR525" s="289"/>
      <c r="BS525" s="289"/>
      <c r="BT525" s="289"/>
      <c r="BU525" s="289"/>
      <c r="BV525" s="289"/>
      <c r="BW525" s="289"/>
      <c r="BX525" s="289"/>
      <c r="BY525" s="289"/>
      <c r="BZ525" s="289"/>
      <c r="CA525" s="289"/>
      <c r="CB525" s="289"/>
      <c r="CC525" s="289"/>
      <c r="CD525" s="289"/>
      <c r="CE525" s="289"/>
      <c r="CF525" s="289"/>
      <c r="CG525" s="289"/>
      <c r="CH525" s="289"/>
      <c r="CI525" s="289"/>
      <c r="CJ525" s="289"/>
      <c r="CK525" s="289"/>
      <c r="CL525" s="289"/>
      <c r="CM525" s="289"/>
      <c r="CN525" s="289"/>
      <c r="CO525" s="289"/>
      <c r="CP525" s="289"/>
      <c r="CQ525" s="289"/>
      <c r="CR525" s="289"/>
      <c r="CS525" s="289"/>
      <c r="CT525" s="289"/>
      <c r="CU525" s="289"/>
      <c r="CV525" s="289"/>
      <c r="CW525" s="289"/>
      <c r="CX525" s="289"/>
      <c r="CY525" s="289"/>
      <c r="CZ525" s="289"/>
      <c r="DA525" s="289"/>
      <c r="DB525" s="289"/>
      <c r="DC525" s="289"/>
      <c r="DD525" s="289"/>
      <c r="DE525" s="289"/>
      <c r="DF525" s="289"/>
      <c r="DG525" s="289"/>
      <c r="DH525" s="289"/>
      <c r="DI525" s="289"/>
      <c r="DJ525" s="289"/>
      <c r="DK525" s="289"/>
      <c r="DL525" s="289"/>
      <c r="DM525" s="289"/>
      <c r="DN525" s="289"/>
      <c r="DO525" s="289"/>
      <c r="DP525" s="289"/>
      <c r="DQ525" s="289"/>
      <c r="DR525" s="289"/>
      <c r="DS525" s="289"/>
      <c r="DT525" s="289"/>
      <c r="DU525" s="289"/>
      <c r="DV525" s="289"/>
      <c r="DW525" s="289"/>
      <c r="DX525" s="289"/>
      <c r="DY525" s="289"/>
      <c r="DZ525" s="289"/>
      <c r="EA525" s="289"/>
      <c r="EB525" s="289"/>
      <c r="EC525" s="289"/>
      <c r="ED525" s="289"/>
      <c r="EE525" s="289"/>
      <c r="EF525" s="289"/>
      <c r="EG525" s="289"/>
      <c r="EH525" s="289"/>
      <c r="EI525" s="289"/>
    </row>
    <row r="526" spans="1:139" x14ac:dyDescent="0.3">
      <c r="A526" s="289"/>
      <c r="B526" s="289"/>
      <c r="C526" s="468"/>
      <c r="D526" s="468"/>
      <c r="E526" s="468"/>
      <c r="F526" s="468"/>
      <c r="G526" s="468"/>
      <c r="H526" s="468"/>
      <c r="I526" s="468"/>
      <c r="J526" s="468"/>
      <c r="K526" s="468"/>
      <c r="L526" s="468"/>
      <c r="M526" s="468"/>
      <c r="N526" s="468"/>
      <c r="O526" s="468"/>
      <c r="P526" s="468"/>
      <c r="Q526" s="289"/>
      <c r="R526" s="289"/>
      <c r="S526" s="289"/>
      <c r="T526" s="289"/>
      <c r="U526" s="289"/>
      <c r="V526" s="289"/>
      <c r="W526" s="289"/>
      <c r="X526" s="289"/>
      <c r="Y526" s="289"/>
      <c r="Z526" s="289"/>
      <c r="AA526" s="289"/>
      <c r="AB526" s="289"/>
      <c r="AC526" s="289"/>
      <c r="AD526" s="289"/>
      <c r="AE526" s="289"/>
      <c r="AF526" s="289"/>
      <c r="AG526" s="289"/>
      <c r="AH526" s="289"/>
      <c r="AI526" s="289"/>
      <c r="AJ526" s="289"/>
      <c r="AK526" s="289"/>
      <c r="AL526" s="289"/>
      <c r="AM526" s="289"/>
      <c r="AN526" s="289"/>
      <c r="AO526" s="289"/>
      <c r="AP526" s="289"/>
      <c r="AQ526" s="289"/>
      <c r="AR526" s="289"/>
      <c r="AS526" s="289"/>
      <c r="AT526" s="289"/>
      <c r="AU526" s="289"/>
      <c r="AV526" s="289"/>
      <c r="AW526" s="289"/>
      <c r="AX526" s="289"/>
      <c r="AY526" s="289"/>
      <c r="AZ526" s="289"/>
      <c r="BA526" s="289"/>
      <c r="BB526" s="289"/>
      <c r="BC526" s="289"/>
      <c r="BD526" s="289"/>
      <c r="BE526" s="289"/>
      <c r="BF526" s="289"/>
      <c r="BG526" s="289"/>
      <c r="BH526" s="289"/>
      <c r="BI526" s="289"/>
      <c r="BJ526" s="289"/>
      <c r="BK526" s="289"/>
      <c r="BL526" s="289"/>
      <c r="BM526" s="289"/>
      <c r="BN526" s="289"/>
      <c r="BO526" s="289"/>
      <c r="BP526" s="289"/>
      <c r="BQ526" s="289"/>
      <c r="BR526" s="289"/>
      <c r="BS526" s="289"/>
      <c r="BT526" s="289"/>
      <c r="BU526" s="289"/>
      <c r="BV526" s="289"/>
      <c r="BW526" s="289"/>
      <c r="BX526" s="289"/>
      <c r="BY526" s="289"/>
      <c r="BZ526" s="289"/>
      <c r="CA526" s="289"/>
      <c r="CB526" s="289"/>
      <c r="CC526" s="289"/>
      <c r="CD526" s="289"/>
      <c r="CE526" s="289"/>
      <c r="CF526" s="289"/>
      <c r="CG526" s="289"/>
      <c r="CH526" s="289"/>
      <c r="CI526" s="289"/>
      <c r="CJ526" s="289"/>
      <c r="CK526" s="289"/>
      <c r="CL526" s="289"/>
      <c r="CM526" s="289"/>
      <c r="CN526" s="289"/>
      <c r="CO526" s="289"/>
      <c r="CP526" s="289"/>
      <c r="CQ526" s="289"/>
      <c r="CR526" s="289"/>
      <c r="CS526" s="289"/>
      <c r="CT526" s="289"/>
      <c r="CU526" s="289"/>
      <c r="CV526" s="289"/>
      <c r="CW526" s="289"/>
      <c r="CX526" s="289"/>
      <c r="CY526" s="289"/>
      <c r="CZ526" s="289"/>
      <c r="DA526" s="289"/>
      <c r="DB526" s="289"/>
      <c r="DC526" s="289"/>
      <c r="DD526" s="289"/>
      <c r="DE526" s="289"/>
      <c r="DF526" s="289"/>
      <c r="DG526" s="289"/>
      <c r="DH526" s="289"/>
      <c r="DI526" s="289"/>
      <c r="DJ526" s="289"/>
      <c r="DK526" s="289"/>
      <c r="DL526" s="289"/>
      <c r="DM526" s="289"/>
      <c r="DN526" s="289"/>
      <c r="DO526" s="289"/>
      <c r="DP526" s="289"/>
      <c r="DQ526" s="289"/>
      <c r="DR526" s="289"/>
      <c r="DS526" s="289"/>
      <c r="DT526" s="289"/>
      <c r="DU526" s="289"/>
      <c r="DV526" s="289"/>
      <c r="DW526" s="289"/>
      <c r="DX526" s="289"/>
      <c r="DY526" s="289"/>
      <c r="DZ526" s="289"/>
      <c r="EA526" s="289"/>
      <c r="EB526" s="289"/>
      <c r="EC526" s="289"/>
      <c r="ED526" s="289"/>
      <c r="EE526" s="289"/>
      <c r="EF526" s="289"/>
      <c r="EG526" s="289"/>
      <c r="EH526" s="289"/>
      <c r="EI526" s="289"/>
    </row>
    <row r="527" spans="1:139" x14ac:dyDescent="0.3">
      <c r="A527" s="289"/>
      <c r="B527" s="289"/>
      <c r="C527" s="468"/>
      <c r="D527" s="468"/>
      <c r="E527" s="468"/>
      <c r="F527" s="468"/>
      <c r="G527" s="468"/>
      <c r="H527" s="468"/>
      <c r="I527" s="468"/>
      <c r="J527" s="468"/>
      <c r="K527" s="468"/>
      <c r="L527" s="468"/>
      <c r="M527" s="468"/>
      <c r="N527" s="468"/>
      <c r="O527" s="468"/>
      <c r="P527" s="468"/>
      <c r="Q527" s="289"/>
      <c r="R527" s="289"/>
      <c r="S527" s="289"/>
      <c r="T527" s="289"/>
      <c r="U527" s="289"/>
      <c r="V527" s="289"/>
      <c r="W527" s="289"/>
      <c r="X527" s="289"/>
      <c r="Y527" s="289"/>
      <c r="Z527" s="289"/>
      <c r="AA527" s="289"/>
      <c r="AB527" s="289"/>
      <c r="AC527" s="289"/>
      <c r="AD527" s="289"/>
      <c r="AE527" s="289"/>
      <c r="AF527" s="289"/>
      <c r="AG527" s="289"/>
      <c r="AH527" s="289"/>
      <c r="AI527" s="289"/>
      <c r="AJ527" s="289"/>
      <c r="AK527" s="289"/>
      <c r="AL527" s="289"/>
      <c r="AM527" s="289"/>
      <c r="AN527" s="289"/>
      <c r="AO527" s="289"/>
      <c r="AP527" s="289"/>
      <c r="AQ527" s="289"/>
      <c r="AR527" s="289"/>
      <c r="AS527" s="289"/>
      <c r="AT527" s="289"/>
      <c r="AU527" s="289"/>
      <c r="AV527" s="289"/>
      <c r="AW527" s="289"/>
      <c r="AX527" s="289"/>
      <c r="AY527" s="289"/>
      <c r="AZ527" s="289"/>
      <c r="BA527" s="289"/>
      <c r="BB527" s="289"/>
      <c r="BC527" s="289"/>
      <c r="BD527" s="289"/>
      <c r="BE527" s="289"/>
      <c r="BF527" s="289"/>
      <c r="BG527" s="289"/>
      <c r="BH527" s="289"/>
      <c r="BI527" s="289"/>
      <c r="BJ527" s="289"/>
      <c r="BK527" s="289"/>
      <c r="BL527" s="289"/>
      <c r="BM527" s="289"/>
      <c r="BN527" s="289"/>
      <c r="BO527" s="289"/>
      <c r="BP527" s="289"/>
      <c r="BQ527" s="289"/>
      <c r="BR527" s="289"/>
      <c r="BS527" s="289"/>
      <c r="BT527" s="289"/>
      <c r="BU527" s="289"/>
      <c r="BV527" s="289"/>
      <c r="BW527" s="289"/>
      <c r="BX527" s="289"/>
      <c r="BY527" s="289"/>
      <c r="BZ527" s="289"/>
      <c r="CA527" s="289"/>
      <c r="CB527" s="289"/>
      <c r="CC527" s="289"/>
      <c r="CD527" s="289"/>
      <c r="CE527" s="289"/>
      <c r="CF527" s="289"/>
      <c r="CG527" s="289"/>
      <c r="CH527" s="289"/>
      <c r="CI527" s="289"/>
      <c r="CJ527" s="289"/>
      <c r="CK527" s="289"/>
      <c r="CL527" s="289"/>
      <c r="CM527" s="289"/>
      <c r="CN527" s="289"/>
      <c r="CO527" s="289"/>
      <c r="CP527" s="289"/>
      <c r="CQ527" s="289"/>
      <c r="CR527" s="289"/>
      <c r="CS527" s="289"/>
      <c r="CT527" s="289"/>
      <c r="CU527" s="289"/>
      <c r="CV527" s="289"/>
      <c r="CW527" s="289"/>
      <c r="CX527" s="289"/>
      <c r="CY527" s="289"/>
      <c r="CZ527" s="289"/>
      <c r="DA527" s="289"/>
      <c r="DB527" s="289"/>
      <c r="DC527" s="289"/>
      <c r="DD527" s="289"/>
      <c r="DE527" s="289"/>
      <c r="DF527" s="289"/>
      <c r="DG527" s="289"/>
      <c r="DH527" s="289"/>
      <c r="DI527" s="289"/>
      <c r="DJ527" s="289"/>
      <c r="DK527" s="289"/>
      <c r="DL527" s="289"/>
      <c r="DM527" s="289"/>
      <c r="DN527" s="289"/>
      <c r="DO527" s="289"/>
      <c r="DP527" s="289"/>
      <c r="DQ527" s="289"/>
      <c r="DR527" s="289"/>
      <c r="DS527" s="289"/>
      <c r="DT527" s="289"/>
      <c r="DU527" s="289"/>
      <c r="DV527" s="289"/>
      <c r="DW527" s="289"/>
      <c r="DX527" s="289"/>
      <c r="DY527" s="289"/>
      <c r="DZ527" s="289"/>
      <c r="EA527" s="289"/>
      <c r="EB527" s="289"/>
      <c r="EC527" s="289"/>
      <c r="ED527" s="289"/>
      <c r="EE527" s="289"/>
      <c r="EF527" s="289"/>
      <c r="EG527" s="289"/>
      <c r="EH527" s="289"/>
      <c r="EI527" s="289"/>
    </row>
    <row r="528" spans="1:139" x14ac:dyDescent="0.3">
      <c r="A528" s="289"/>
      <c r="B528" s="289"/>
      <c r="C528" s="468"/>
      <c r="D528" s="468"/>
      <c r="E528" s="468"/>
      <c r="F528" s="468"/>
      <c r="G528" s="468"/>
      <c r="H528" s="468"/>
      <c r="I528" s="468"/>
      <c r="J528" s="468"/>
      <c r="K528" s="468"/>
      <c r="L528" s="468"/>
      <c r="M528" s="468"/>
      <c r="N528" s="468"/>
      <c r="O528" s="468"/>
      <c r="P528" s="468"/>
      <c r="Q528" s="289"/>
      <c r="R528" s="289"/>
      <c r="S528" s="289"/>
      <c r="T528" s="289"/>
      <c r="U528" s="289"/>
      <c r="V528" s="289"/>
      <c r="W528" s="289"/>
      <c r="X528" s="289"/>
      <c r="Y528" s="289"/>
      <c r="Z528" s="289"/>
      <c r="AA528" s="289"/>
      <c r="AB528" s="289"/>
      <c r="AC528" s="289"/>
      <c r="AD528" s="289"/>
      <c r="AE528" s="289"/>
      <c r="AF528" s="289"/>
      <c r="AG528" s="289"/>
      <c r="AH528" s="289"/>
      <c r="AI528" s="289"/>
      <c r="AJ528" s="289"/>
      <c r="AK528" s="289"/>
      <c r="AL528" s="289"/>
      <c r="AM528" s="289"/>
      <c r="AN528" s="289"/>
      <c r="AO528" s="289"/>
      <c r="AP528" s="289"/>
      <c r="AQ528" s="289"/>
      <c r="AR528" s="289"/>
      <c r="AS528" s="289"/>
      <c r="AT528" s="289"/>
      <c r="AU528" s="289"/>
      <c r="AV528" s="289"/>
      <c r="AW528" s="289"/>
      <c r="AX528" s="289"/>
      <c r="AY528" s="289"/>
      <c r="AZ528" s="289"/>
      <c r="BA528" s="289"/>
      <c r="BB528" s="289"/>
      <c r="BC528" s="289"/>
      <c r="BD528" s="289"/>
      <c r="BE528" s="289"/>
      <c r="BF528" s="289"/>
      <c r="BG528" s="289"/>
      <c r="BH528" s="289"/>
      <c r="BI528" s="289"/>
      <c r="BJ528" s="289"/>
      <c r="BK528" s="289"/>
      <c r="BL528" s="289"/>
      <c r="BM528" s="289"/>
      <c r="BN528" s="289"/>
      <c r="BO528" s="289"/>
      <c r="BP528" s="289"/>
      <c r="BQ528" s="289"/>
      <c r="BR528" s="289"/>
      <c r="BS528" s="289"/>
      <c r="BT528" s="289"/>
      <c r="BU528" s="289"/>
      <c r="BV528" s="289"/>
      <c r="BW528" s="289"/>
      <c r="BX528" s="289"/>
      <c r="BY528" s="289"/>
      <c r="BZ528" s="289"/>
      <c r="CA528" s="289"/>
      <c r="CB528" s="289"/>
      <c r="CC528" s="289"/>
      <c r="CD528" s="289"/>
      <c r="CE528" s="289"/>
      <c r="CF528" s="289"/>
      <c r="CG528" s="289"/>
      <c r="CH528" s="289"/>
      <c r="CI528" s="289"/>
      <c r="CJ528" s="289"/>
      <c r="CK528" s="289"/>
      <c r="CL528" s="289"/>
      <c r="CM528" s="289"/>
      <c r="CN528" s="289"/>
      <c r="CO528" s="289"/>
      <c r="CP528" s="289"/>
      <c r="CQ528" s="289"/>
      <c r="CR528" s="289"/>
      <c r="CS528" s="289"/>
      <c r="CT528" s="289"/>
      <c r="CU528" s="289"/>
      <c r="CV528" s="289"/>
      <c r="CW528" s="289"/>
      <c r="CX528" s="289"/>
      <c r="CY528" s="289"/>
      <c r="CZ528" s="289"/>
      <c r="DA528" s="289"/>
      <c r="DB528" s="289"/>
      <c r="DC528" s="289"/>
      <c r="DD528" s="289"/>
      <c r="DE528" s="289"/>
      <c r="DF528" s="289"/>
      <c r="DG528" s="289"/>
      <c r="DH528" s="289"/>
      <c r="DI528" s="289"/>
      <c r="DJ528" s="289"/>
      <c r="DK528" s="289"/>
      <c r="DL528" s="289"/>
      <c r="DM528" s="289"/>
      <c r="DN528" s="289"/>
      <c r="DO528" s="289"/>
      <c r="DP528" s="289"/>
      <c r="DQ528" s="289"/>
      <c r="DR528" s="289"/>
      <c r="DS528" s="289"/>
      <c r="DT528" s="289"/>
      <c r="DU528" s="289"/>
      <c r="DV528" s="289"/>
      <c r="DW528" s="289"/>
      <c r="DX528" s="289"/>
      <c r="DY528" s="289"/>
      <c r="DZ528" s="289"/>
      <c r="EA528" s="289"/>
      <c r="EB528" s="289"/>
      <c r="EC528" s="289"/>
      <c r="ED528" s="289"/>
      <c r="EE528" s="289"/>
      <c r="EF528" s="289"/>
      <c r="EG528" s="289"/>
      <c r="EH528" s="289"/>
      <c r="EI528" s="289"/>
    </row>
    <row r="529" spans="1:139" x14ac:dyDescent="0.3">
      <c r="A529" s="289"/>
      <c r="B529" s="289"/>
      <c r="C529" s="468"/>
      <c r="D529" s="468"/>
      <c r="E529" s="468"/>
      <c r="F529" s="468"/>
      <c r="G529" s="468"/>
      <c r="H529" s="468"/>
      <c r="I529" s="468"/>
      <c r="J529" s="468"/>
      <c r="K529" s="468"/>
      <c r="L529" s="468"/>
      <c r="M529" s="468"/>
      <c r="N529" s="468"/>
      <c r="O529" s="468"/>
      <c r="P529" s="468"/>
      <c r="Q529" s="289"/>
      <c r="R529" s="289"/>
      <c r="S529" s="289"/>
      <c r="T529" s="289"/>
      <c r="U529" s="289"/>
      <c r="V529" s="289"/>
      <c r="W529" s="289"/>
      <c r="X529" s="289"/>
      <c r="Y529" s="289"/>
      <c r="Z529" s="289"/>
      <c r="AA529" s="289"/>
      <c r="AB529" s="289"/>
      <c r="AC529" s="289"/>
      <c r="AD529" s="289"/>
      <c r="AE529" s="289"/>
      <c r="AF529" s="289"/>
      <c r="AG529" s="289"/>
      <c r="AH529" s="289"/>
      <c r="AI529" s="289"/>
      <c r="AJ529" s="289"/>
      <c r="AK529" s="289"/>
      <c r="AL529" s="289"/>
      <c r="AM529" s="289"/>
      <c r="AN529" s="289"/>
      <c r="AO529" s="289"/>
      <c r="AP529" s="289"/>
      <c r="AQ529" s="289"/>
      <c r="AR529" s="289"/>
      <c r="AS529" s="289"/>
      <c r="AT529" s="289"/>
      <c r="AU529" s="289"/>
      <c r="AV529" s="289"/>
      <c r="AW529" s="289"/>
      <c r="AX529" s="289"/>
      <c r="AY529" s="289"/>
      <c r="AZ529" s="289"/>
      <c r="BA529" s="289"/>
      <c r="BB529" s="289"/>
      <c r="BC529" s="289"/>
      <c r="BD529" s="289"/>
      <c r="BE529" s="289"/>
      <c r="BF529" s="289"/>
      <c r="BG529" s="289"/>
      <c r="BH529" s="289"/>
      <c r="BI529" s="289"/>
      <c r="BJ529" s="289"/>
      <c r="BK529" s="289"/>
      <c r="BL529" s="289"/>
      <c r="BM529" s="289"/>
      <c r="BN529" s="289"/>
      <c r="BO529" s="289"/>
      <c r="BP529" s="289"/>
      <c r="BQ529" s="289"/>
      <c r="BR529" s="289"/>
      <c r="BS529" s="289"/>
      <c r="BT529" s="289"/>
      <c r="BU529" s="289"/>
      <c r="BV529" s="289"/>
      <c r="BW529" s="289"/>
      <c r="BX529" s="289"/>
      <c r="BY529" s="289"/>
      <c r="BZ529" s="289"/>
      <c r="CA529" s="289"/>
      <c r="CB529" s="289"/>
      <c r="CC529" s="289"/>
      <c r="CD529" s="289"/>
      <c r="CE529" s="289"/>
      <c r="CF529" s="289"/>
      <c r="CG529" s="289"/>
      <c r="CH529" s="289"/>
      <c r="CI529" s="289"/>
      <c r="CJ529" s="289"/>
      <c r="CK529" s="289"/>
      <c r="CL529" s="289"/>
      <c r="CM529" s="289"/>
      <c r="CN529" s="289"/>
      <c r="CO529" s="289"/>
      <c r="CP529" s="289"/>
      <c r="CQ529" s="289"/>
      <c r="CR529" s="289"/>
      <c r="CS529" s="289"/>
      <c r="CT529" s="289"/>
      <c r="CU529" s="289"/>
      <c r="CV529" s="289"/>
      <c r="CW529" s="289"/>
      <c r="CX529" s="289"/>
      <c r="CY529" s="289"/>
      <c r="CZ529" s="289"/>
      <c r="DA529" s="289"/>
      <c r="DB529" s="289"/>
      <c r="DC529" s="289"/>
      <c r="DD529" s="289"/>
      <c r="DE529" s="289"/>
      <c r="DF529" s="289"/>
      <c r="DG529" s="289"/>
      <c r="DH529" s="289"/>
      <c r="DI529" s="289"/>
      <c r="DJ529" s="289"/>
      <c r="DK529" s="289"/>
      <c r="DL529" s="289"/>
      <c r="DM529" s="289"/>
      <c r="DN529" s="289"/>
      <c r="DO529" s="289"/>
      <c r="DP529" s="289"/>
      <c r="DQ529" s="289"/>
      <c r="DR529" s="289"/>
      <c r="DS529" s="289"/>
      <c r="DT529" s="289"/>
      <c r="DU529" s="289"/>
      <c r="DV529" s="289"/>
      <c r="DW529" s="289"/>
      <c r="DX529" s="289"/>
      <c r="DY529" s="289"/>
      <c r="DZ529" s="289"/>
      <c r="EA529" s="289"/>
      <c r="EB529" s="289"/>
      <c r="EC529" s="289"/>
      <c r="ED529" s="289"/>
      <c r="EE529" s="289"/>
      <c r="EF529" s="289"/>
      <c r="EG529" s="289"/>
      <c r="EH529" s="289"/>
      <c r="EI529" s="289"/>
    </row>
    <row r="530" spans="1:139" x14ac:dyDescent="0.3">
      <c r="A530" s="289"/>
      <c r="B530" s="289"/>
      <c r="C530" s="468"/>
      <c r="D530" s="468"/>
      <c r="E530" s="468"/>
      <c r="F530" s="468"/>
      <c r="G530" s="468"/>
      <c r="H530" s="468"/>
      <c r="I530" s="468"/>
      <c r="J530" s="468"/>
      <c r="K530" s="468"/>
      <c r="L530" s="468"/>
      <c r="M530" s="468"/>
      <c r="N530" s="468"/>
      <c r="O530" s="468"/>
      <c r="P530" s="468"/>
      <c r="Q530" s="289"/>
      <c r="R530" s="289"/>
      <c r="S530" s="289"/>
      <c r="T530" s="289"/>
      <c r="U530" s="289"/>
      <c r="V530" s="289"/>
      <c r="W530" s="289"/>
      <c r="X530" s="289"/>
      <c r="Y530" s="289"/>
      <c r="Z530" s="289"/>
      <c r="AA530" s="289"/>
      <c r="AB530" s="289"/>
      <c r="AC530" s="289"/>
      <c r="AD530" s="289"/>
      <c r="AE530" s="289"/>
      <c r="AF530" s="289"/>
      <c r="AG530" s="289"/>
      <c r="AH530" s="289"/>
      <c r="AI530" s="289"/>
      <c r="AJ530" s="289"/>
      <c r="AK530" s="289"/>
      <c r="AL530" s="289"/>
      <c r="AM530" s="289"/>
      <c r="AN530" s="289"/>
      <c r="AO530" s="289"/>
      <c r="AP530" s="289"/>
      <c r="AQ530" s="289"/>
      <c r="AR530" s="289"/>
      <c r="AS530" s="289"/>
      <c r="AT530" s="289"/>
      <c r="AU530" s="289"/>
      <c r="AV530" s="289"/>
      <c r="AW530" s="289"/>
      <c r="AX530" s="289"/>
      <c r="AY530" s="289"/>
      <c r="AZ530" s="289"/>
      <c r="BA530" s="289"/>
      <c r="BB530" s="289"/>
      <c r="BC530" s="289"/>
      <c r="BD530" s="289"/>
      <c r="BE530" s="289"/>
      <c r="BF530" s="289"/>
      <c r="BG530" s="289"/>
      <c r="BH530" s="289"/>
      <c r="BI530" s="289"/>
      <c r="BJ530" s="289"/>
      <c r="BK530" s="289"/>
      <c r="BL530" s="289"/>
      <c r="BM530" s="289"/>
      <c r="BN530" s="289"/>
      <c r="BO530" s="289"/>
      <c r="BP530" s="289"/>
      <c r="BQ530" s="289"/>
      <c r="BR530" s="289"/>
      <c r="BS530" s="289"/>
      <c r="BT530" s="289"/>
      <c r="BU530" s="289"/>
      <c r="BV530" s="289"/>
      <c r="BW530" s="289"/>
      <c r="BX530" s="289"/>
      <c r="BY530" s="289"/>
      <c r="BZ530" s="289"/>
      <c r="CA530" s="289"/>
      <c r="CB530" s="289"/>
      <c r="CC530" s="289"/>
      <c r="CD530" s="289"/>
      <c r="CE530" s="289"/>
      <c r="CF530" s="289"/>
      <c r="CG530" s="289"/>
      <c r="CH530" s="289"/>
      <c r="CI530" s="289"/>
      <c r="CJ530" s="289"/>
      <c r="CK530" s="289"/>
      <c r="CL530" s="289"/>
      <c r="CM530" s="289"/>
      <c r="CN530" s="289"/>
      <c r="CO530" s="289"/>
      <c r="CP530" s="289"/>
      <c r="CQ530" s="289"/>
      <c r="CR530" s="289"/>
      <c r="CS530" s="289"/>
      <c r="CT530" s="289"/>
      <c r="CU530" s="289"/>
      <c r="CV530" s="289"/>
      <c r="CW530" s="289"/>
      <c r="CX530" s="289"/>
      <c r="CY530" s="289"/>
      <c r="CZ530" s="289"/>
      <c r="DA530" s="289"/>
      <c r="DB530" s="289"/>
      <c r="DC530" s="289"/>
      <c r="DD530" s="289"/>
      <c r="DE530" s="289"/>
      <c r="DF530" s="289"/>
      <c r="DG530" s="289"/>
      <c r="DH530" s="289"/>
      <c r="DI530" s="289"/>
      <c r="DJ530" s="289"/>
      <c r="DK530" s="289"/>
      <c r="DL530" s="289"/>
      <c r="DM530" s="289"/>
      <c r="DN530" s="289"/>
      <c r="DO530" s="289"/>
      <c r="DP530" s="289"/>
      <c r="DQ530" s="289"/>
      <c r="DR530" s="289"/>
      <c r="DS530" s="289"/>
      <c r="DT530" s="289"/>
      <c r="DU530" s="289"/>
      <c r="DV530" s="289"/>
      <c r="DW530" s="289"/>
      <c r="DX530" s="289"/>
      <c r="DY530" s="289"/>
      <c r="DZ530" s="289"/>
      <c r="EA530" s="289"/>
      <c r="EB530" s="289"/>
      <c r="EC530" s="289"/>
      <c r="ED530" s="289"/>
      <c r="EE530" s="289"/>
      <c r="EF530" s="289"/>
      <c r="EG530" s="289"/>
      <c r="EH530" s="289"/>
      <c r="EI530" s="289"/>
    </row>
    <row r="531" spans="1:139" x14ac:dyDescent="0.3">
      <c r="A531" s="289"/>
      <c r="B531" s="289"/>
      <c r="C531" s="468"/>
      <c r="D531" s="468"/>
      <c r="E531" s="468"/>
      <c r="F531" s="468"/>
      <c r="G531" s="468"/>
      <c r="H531" s="468"/>
      <c r="I531" s="468"/>
      <c r="J531" s="468"/>
      <c r="K531" s="468"/>
      <c r="L531" s="468"/>
      <c r="M531" s="468"/>
      <c r="N531" s="468"/>
      <c r="O531" s="468"/>
      <c r="P531" s="468"/>
      <c r="Q531" s="289"/>
      <c r="R531" s="289"/>
      <c r="S531" s="289"/>
      <c r="T531" s="289"/>
      <c r="U531" s="289"/>
      <c r="V531" s="289"/>
      <c r="W531" s="289"/>
      <c r="X531" s="289"/>
      <c r="Y531" s="289"/>
      <c r="Z531" s="289"/>
      <c r="AA531" s="289"/>
      <c r="AB531" s="289"/>
      <c r="AC531" s="289"/>
      <c r="AD531" s="289"/>
      <c r="AE531" s="289"/>
      <c r="AF531" s="289"/>
      <c r="AG531" s="289"/>
      <c r="AH531" s="289"/>
      <c r="AI531" s="289"/>
      <c r="AJ531" s="289"/>
      <c r="AK531" s="289"/>
      <c r="AL531" s="289"/>
      <c r="AM531" s="289"/>
      <c r="AN531" s="289"/>
      <c r="AO531" s="289"/>
      <c r="AP531" s="289"/>
      <c r="AQ531" s="289"/>
      <c r="AR531" s="289"/>
      <c r="AS531" s="289"/>
      <c r="AT531" s="289"/>
      <c r="AU531" s="289"/>
      <c r="AV531" s="289"/>
      <c r="AW531" s="289"/>
      <c r="AX531" s="289"/>
      <c r="AY531" s="289"/>
      <c r="AZ531" s="289"/>
      <c r="BA531" s="289"/>
      <c r="BB531" s="289"/>
      <c r="BC531" s="289"/>
      <c r="BD531" s="289"/>
      <c r="BE531" s="289"/>
      <c r="BF531" s="289"/>
      <c r="BG531" s="289"/>
      <c r="BH531" s="289"/>
      <c r="BI531" s="289"/>
      <c r="BJ531" s="289"/>
      <c r="BK531" s="289"/>
      <c r="BL531" s="289"/>
      <c r="BM531" s="289"/>
      <c r="BN531" s="289"/>
      <c r="BO531" s="289"/>
      <c r="BP531" s="289"/>
      <c r="BQ531" s="289"/>
      <c r="BR531" s="289"/>
      <c r="BS531" s="289"/>
      <c r="BT531" s="289"/>
      <c r="BU531" s="289"/>
      <c r="BV531" s="289"/>
      <c r="BW531" s="289"/>
      <c r="BX531" s="289"/>
      <c r="BY531" s="289"/>
      <c r="BZ531" s="289"/>
      <c r="CA531" s="289"/>
      <c r="CB531" s="289"/>
      <c r="CC531" s="289"/>
      <c r="CD531" s="289"/>
      <c r="CE531" s="289"/>
      <c r="CF531" s="289"/>
      <c r="CG531" s="289"/>
      <c r="CH531" s="289"/>
      <c r="CI531" s="289"/>
      <c r="CJ531" s="289"/>
      <c r="CK531" s="289"/>
      <c r="CL531" s="289"/>
      <c r="CM531" s="289"/>
      <c r="CN531" s="289"/>
      <c r="CO531" s="289"/>
      <c r="CP531" s="289"/>
      <c r="CQ531" s="289"/>
      <c r="CR531" s="289"/>
      <c r="CS531" s="289"/>
      <c r="CT531" s="289"/>
      <c r="CU531" s="289"/>
      <c r="CV531" s="289"/>
      <c r="CW531" s="289"/>
      <c r="CX531" s="289"/>
      <c r="CY531" s="289"/>
      <c r="CZ531" s="289"/>
      <c r="DA531" s="289"/>
      <c r="DB531" s="289"/>
      <c r="DC531" s="289"/>
      <c r="DD531" s="289"/>
      <c r="DE531" s="289"/>
      <c r="DF531" s="289"/>
      <c r="DG531" s="289"/>
      <c r="DH531" s="289"/>
      <c r="DI531" s="289"/>
      <c r="DJ531" s="289"/>
      <c r="DK531" s="289"/>
      <c r="DL531" s="289"/>
      <c r="DM531" s="289"/>
      <c r="DN531" s="289"/>
      <c r="DO531" s="289"/>
      <c r="DP531" s="289"/>
      <c r="DQ531" s="289"/>
      <c r="DR531" s="289"/>
      <c r="DS531" s="289"/>
      <c r="DT531" s="289"/>
      <c r="DU531" s="289"/>
      <c r="DV531" s="289"/>
      <c r="DW531" s="289"/>
      <c r="DX531" s="289"/>
      <c r="DY531" s="289"/>
      <c r="DZ531" s="289"/>
      <c r="EA531" s="289"/>
      <c r="EB531" s="289"/>
      <c r="EC531" s="289"/>
      <c r="ED531" s="289"/>
      <c r="EE531" s="289"/>
      <c r="EF531" s="289"/>
      <c r="EG531" s="289"/>
      <c r="EH531" s="289"/>
      <c r="EI531" s="289"/>
    </row>
  </sheetData>
  <sheetProtection algorithmName="SHA-512" hashValue="S+YXXVtv5DZxJAP0Ti9G8WjUEA4qSWISRN+TmMoEhdDNd2gCf+BPxN1nVwmxELqHAYIi6AXBhS5BXTIAe7T9Sg==" saltValue="1IoVPa3PYCpO6xnhZxK+Ow==" spinCount="100000" sheet="1" objects="1" scenarios="1"/>
  <mergeCells count="133">
    <mergeCell ref="D91:P91"/>
    <mergeCell ref="D53:P53"/>
    <mergeCell ref="D51:P51"/>
    <mergeCell ref="D55:P55"/>
    <mergeCell ref="D47:P47"/>
    <mergeCell ref="D46:P46"/>
    <mergeCell ref="D54:P54"/>
    <mergeCell ref="D59:P59"/>
    <mergeCell ref="D84:P84"/>
    <mergeCell ref="D50:P50"/>
    <mergeCell ref="D89:P89"/>
    <mergeCell ref="D90:P90"/>
    <mergeCell ref="D148:P148"/>
    <mergeCell ref="D144:P144"/>
    <mergeCell ref="D145:P145"/>
    <mergeCell ref="D146:P146"/>
    <mergeCell ref="D130:P130"/>
    <mergeCell ref="D137:P137"/>
    <mergeCell ref="D126:P126"/>
    <mergeCell ref="D127:P127"/>
    <mergeCell ref="D129:P129"/>
    <mergeCell ref="D139:P139"/>
    <mergeCell ref="D140:P140"/>
    <mergeCell ref="D141:P141"/>
    <mergeCell ref="D143:P143"/>
    <mergeCell ref="D147:P147"/>
    <mergeCell ref="C123:P123"/>
    <mergeCell ref="D125:P125"/>
    <mergeCell ref="D100:P100"/>
    <mergeCell ref="D52:P52"/>
    <mergeCell ref="D75:P75"/>
    <mergeCell ref="D82:P82"/>
    <mergeCell ref="D79:P79"/>
    <mergeCell ref="D80:P80"/>
    <mergeCell ref="D81:P81"/>
    <mergeCell ref="D63:P63"/>
    <mergeCell ref="D56:P56"/>
    <mergeCell ref="D57:P57"/>
    <mergeCell ref="D58:P58"/>
    <mergeCell ref="D60:P60"/>
    <mergeCell ref="D101:P101"/>
    <mergeCell ref="D94:P94"/>
    <mergeCell ref="D92:P92"/>
    <mergeCell ref="D85:P85"/>
    <mergeCell ref="D98:P98"/>
    <mergeCell ref="D99:P99"/>
    <mergeCell ref="D78:P78"/>
    <mergeCell ref="D83:P83"/>
    <mergeCell ref="D93:P93"/>
    <mergeCell ref="D88:P88"/>
    <mergeCell ref="C4:P4"/>
    <mergeCell ref="D6:P6"/>
    <mergeCell ref="D13:P13"/>
    <mergeCell ref="D38:P38"/>
    <mergeCell ref="D39:P39"/>
    <mergeCell ref="C32:P32"/>
    <mergeCell ref="D35:P35"/>
    <mergeCell ref="D11:P11"/>
    <mergeCell ref="D22:P22"/>
    <mergeCell ref="D23:P23"/>
    <mergeCell ref="D26:P26"/>
    <mergeCell ref="D28:P28"/>
    <mergeCell ref="D30:P30"/>
    <mergeCell ref="C20:P20"/>
    <mergeCell ref="D18:P18"/>
    <mergeCell ref="D24:P24"/>
    <mergeCell ref="D25:P25"/>
    <mergeCell ref="D27:P27"/>
    <mergeCell ref="D34:P34"/>
    <mergeCell ref="D29:P29"/>
    <mergeCell ref="I17:J17"/>
    <mergeCell ref="D9:P9"/>
    <mergeCell ref="D40:P40"/>
    <mergeCell ref="D65:P65"/>
    <mergeCell ref="D61:P61"/>
    <mergeCell ref="D62:P62"/>
    <mergeCell ref="D68:P68"/>
    <mergeCell ref="D69:P69"/>
    <mergeCell ref="E70:P70"/>
    <mergeCell ref="D71:P71"/>
    <mergeCell ref="D72:P72"/>
    <mergeCell ref="D66:P66"/>
    <mergeCell ref="D67:P67"/>
    <mergeCell ref="D41:P41"/>
    <mergeCell ref="D49:P49"/>
    <mergeCell ref="D43:P43"/>
    <mergeCell ref="D44:P44"/>
    <mergeCell ref="D45:P45"/>
    <mergeCell ref="D168:P169"/>
    <mergeCell ref="D153:P153"/>
    <mergeCell ref="D154:P154"/>
    <mergeCell ref="D155:P155"/>
    <mergeCell ref="D156:P156"/>
    <mergeCell ref="D157:P157"/>
    <mergeCell ref="D158:P158"/>
    <mergeCell ref="C161:P161"/>
    <mergeCell ref="D152:P152"/>
    <mergeCell ref="D109:P109"/>
    <mergeCell ref="D105:P105"/>
    <mergeCell ref="D106:P106"/>
    <mergeCell ref="D107:P107"/>
    <mergeCell ref="D108:P108"/>
    <mergeCell ref="D119:P119"/>
    <mergeCell ref="D110:P110"/>
    <mergeCell ref="D111:P111"/>
    <mergeCell ref="D112:P112"/>
    <mergeCell ref="D113:P113"/>
    <mergeCell ref="D114:P114"/>
    <mergeCell ref="D118:P118"/>
    <mergeCell ref="D97:P97"/>
    <mergeCell ref="C2:P2"/>
    <mergeCell ref="D48:P48"/>
    <mergeCell ref="C166:P166"/>
    <mergeCell ref="D163:P164"/>
    <mergeCell ref="D37:P37"/>
    <mergeCell ref="C150:P150"/>
    <mergeCell ref="D73:P73"/>
    <mergeCell ref="D74:P74"/>
    <mergeCell ref="D104:P104"/>
    <mergeCell ref="D121:P121"/>
    <mergeCell ref="D8:P8"/>
    <mergeCell ref="D10:P10"/>
    <mergeCell ref="D12:P12"/>
    <mergeCell ref="D36:P36"/>
    <mergeCell ref="D14:P14"/>
    <mergeCell ref="G15:K15"/>
    <mergeCell ref="G16:H16"/>
    <mergeCell ref="I16:J16"/>
    <mergeCell ref="G17:H17"/>
    <mergeCell ref="D120:P120"/>
    <mergeCell ref="D115:P115"/>
    <mergeCell ref="D116:P116"/>
    <mergeCell ref="D117:P117"/>
  </mergeCells>
  <hyperlinks>
    <hyperlink ref="D51" r:id="rId1" xr:uid="{728F4004-5792-418E-B836-9ED9B5F289B8}"/>
    <hyperlink ref="D55" r:id="rId2" xr:uid="{B8ACFBD0-6D79-46C9-BF6C-F05C83C3A669}"/>
    <hyperlink ref="D84" r:id="rId3" xr:uid="{B1085B29-14E4-4D80-9778-217E79765458}"/>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P93"/>
  <sheetViews>
    <sheetView showGridLines="0" showRowColHeaders="0" zoomScale="70" zoomScaleNormal="70" workbookViewId="0">
      <pane ySplit="2" topLeftCell="A3" activePane="bottomLeft" state="frozen"/>
      <selection activeCell="O15" sqref="O15"/>
      <selection pane="bottomLeft" activeCell="R14" sqref="R14"/>
    </sheetView>
  </sheetViews>
  <sheetFormatPr baseColWidth="10" defaultColWidth="11.44140625" defaultRowHeight="13.8" x14ac:dyDescent="0.25"/>
  <cols>
    <col min="1" max="1" width="4" style="454" customWidth="1"/>
    <col min="2" max="2" width="11.44140625" style="454"/>
    <col min="3" max="3" width="24.44140625" style="454" customWidth="1"/>
    <col min="4" max="5" width="11.44140625" style="454"/>
    <col min="6" max="6" width="8.6640625" style="454" customWidth="1"/>
    <col min="7" max="14" width="11.44140625" style="454"/>
    <col min="15" max="15" width="11.88671875" style="454" customWidth="1"/>
    <col min="16" max="16384" width="11.44140625" style="454"/>
  </cols>
  <sheetData>
    <row r="1" spans="1:16" ht="79.5" customHeight="1" x14ac:dyDescent="0.25"/>
    <row r="2" spans="1:16" s="266" customFormat="1" ht="36.75" customHeight="1" x14ac:dyDescent="0.25">
      <c r="A2" s="746" t="s">
        <v>340</v>
      </c>
      <c r="B2" s="746"/>
      <c r="C2" s="746"/>
      <c r="D2" s="746"/>
      <c r="E2" s="746"/>
      <c r="F2" s="746"/>
      <c r="G2" s="746"/>
      <c r="H2" s="746"/>
      <c r="I2" s="746"/>
      <c r="J2" s="746"/>
      <c r="K2" s="746"/>
      <c r="L2" s="746"/>
      <c r="M2" s="746"/>
      <c r="N2" s="746"/>
      <c r="O2" s="746"/>
    </row>
    <row r="3" spans="1:16" ht="16.5" customHeight="1" x14ac:dyDescent="0.25"/>
    <row r="4" spans="1:16" s="455" customFormat="1" ht="31.95" customHeight="1" x14ac:dyDescent="0.25">
      <c r="B4" s="456" t="s">
        <v>35</v>
      </c>
      <c r="C4" s="456" t="s">
        <v>36</v>
      </c>
      <c r="D4" s="1022" t="s">
        <v>37</v>
      </c>
      <c r="E4" s="1022"/>
      <c r="F4" s="1022"/>
      <c r="G4" s="1022"/>
      <c r="H4" s="1022"/>
      <c r="I4" s="1022"/>
      <c r="J4" s="1022"/>
      <c r="K4" s="1022"/>
      <c r="L4" s="1022"/>
      <c r="M4" s="1022"/>
      <c r="N4" s="1022"/>
      <c r="O4" s="1022"/>
      <c r="P4" s="454"/>
    </row>
    <row r="5" spans="1:16" ht="16.5" customHeight="1" x14ac:dyDescent="0.25">
      <c r="B5" s="457" t="s">
        <v>1081</v>
      </c>
      <c r="C5" s="458">
        <v>45476</v>
      </c>
      <c r="D5" s="1021" t="s">
        <v>1213</v>
      </c>
      <c r="E5" s="1021"/>
      <c r="F5" s="1021"/>
      <c r="G5" s="1021"/>
      <c r="H5" s="1021"/>
      <c r="I5" s="1021"/>
      <c r="J5" s="1021"/>
      <c r="K5" s="1021"/>
      <c r="L5" s="1021"/>
      <c r="M5" s="1021"/>
      <c r="N5" s="1021"/>
      <c r="O5" s="1021"/>
    </row>
    <row r="6" spans="1:16" ht="16.5" customHeight="1" x14ac:dyDescent="0.25">
      <c r="B6" s="457" t="s">
        <v>1088</v>
      </c>
      <c r="C6" s="458">
        <v>45541</v>
      </c>
      <c r="D6" s="1026" t="s">
        <v>1087</v>
      </c>
      <c r="E6" s="1026"/>
      <c r="F6" s="1026"/>
      <c r="G6" s="1026"/>
      <c r="H6" s="1026"/>
      <c r="I6" s="1026"/>
      <c r="J6" s="1026"/>
      <c r="K6" s="1026"/>
      <c r="L6" s="1026"/>
      <c r="M6" s="1026"/>
      <c r="N6" s="1026"/>
      <c r="O6" s="1026"/>
    </row>
    <row r="7" spans="1:16" ht="25.8" customHeight="1" x14ac:dyDescent="0.25">
      <c r="B7" s="457" t="s">
        <v>1113</v>
      </c>
      <c r="C7" s="458">
        <v>45831</v>
      </c>
      <c r="D7" s="1023" t="s">
        <v>1212</v>
      </c>
      <c r="E7" s="1024"/>
      <c r="F7" s="1024"/>
      <c r="G7" s="1024"/>
      <c r="H7" s="1024"/>
      <c r="I7" s="1024"/>
      <c r="J7" s="1024"/>
      <c r="K7" s="1024"/>
      <c r="L7" s="1024"/>
      <c r="M7" s="1024"/>
      <c r="N7" s="1024"/>
      <c r="O7" s="1025"/>
    </row>
    <row r="8" spans="1:16" ht="16.5" customHeight="1" x14ac:dyDescent="0.25">
      <c r="B8" s="457"/>
      <c r="C8" s="458"/>
      <c r="D8" s="1023"/>
      <c r="E8" s="1024"/>
      <c r="F8" s="1024"/>
      <c r="G8" s="1024"/>
      <c r="H8" s="1024"/>
      <c r="I8" s="1024"/>
      <c r="J8" s="1024"/>
      <c r="K8" s="1024"/>
      <c r="L8" s="1024"/>
      <c r="M8" s="1024"/>
      <c r="N8" s="1024"/>
      <c r="O8" s="1025"/>
    </row>
    <row r="9" spans="1:16" ht="16.5" customHeight="1" x14ac:dyDescent="0.25">
      <c r="B9" s="457"/>
      <c r="C9" s="458"/>
      <c r="D9" s="1023"/>
      <c r="E9" s="1024"/>
      <c r="F9" s="1024"/>
      <c r="G9" s="1024"/>
      <c r="H9" s="1024"/>
      <c r="I9" s="1024"/>
      <c r="J9" s="1024"/>
      <c r="K9" s="1024"/>
      <c r="L9" s="1024"/>
      <c r="M9" s="1024"/>
      <c r="N9" s="1024"/>
      <c r="O9" s="1025"/>
    </row>
    <row r="10" spans="1:16" ht="16.5" customHeight="1" x14ac:dyDescent="0.25">
      <c r="B10" s="457"/>
      <c r="C10" s="458"/>
      <c r="D10" s="1026"/>
      <c r="E10" s="1026"/>
      <c r="F10" s="1026"/>
      <c r="G10" s="1026"/>
      <c r="H10" s="1026"/>
      <c r="I10" s="1026"/>
      <c r="J10" s="1026"/>
      <c r="K10" s="1026"/>
      <c r="L10" s="1026"/>
      <c r="M10" s="1026"/>
      <c r="N10" s="1026"/>
      <c r="O10" s="1026"/>
    </row>
    <row r="11" spans="1:16" ht="16.5" customHeight="1" x14ac:dyDescent="0.25">
      <c r="B11" s="457"/>
      <c r="C11" s="458"/>
      <c r="D11" s="1026"/>
      <c r="E11" s="1026"/>
      <c r="F11" s="1026"/>
      <c r="G11" s="1026"/>
      <c r="H11" s="1026"/>
      <c r="I11" s="1026"/>
      <c r="J11" s="1026"/>
      <c r="K11" s="1026"/>
      <c r="L11" s="1026"/>
      <c r="M11" s="1026"/>
      <c r="N11" s="1026"/>
      <c r="O11" s="1026"/>
    </row>
    <row r="12" spans="1:16" ht="16.5" customHeight="1" x14ac:dyDescent="0.25">
      <c r="B12" s="457"/>
      <c r="C12" s="458"/>
      <c r="D12" s="1026"/>
      <c r="E12" s="1026"/>
      <c r="F12" s="1026"/>
      <c r="G12" s="1026"/>
      <c r="H12" s="1026"/>
      <c r="I12" s="1026"/>
      <c r="J12" s="1026"/>
      <c r="K12" s="1026"/>
      <c r="L12" s="1026"/>
      <c r="M12" s="1026"/>
      <c r="N12" s="1026"/>
      <c r="O12" s="1026"/>
    </row>
    <row r="13" spans="1:16" ht="16.5" customHeight="1" x14ac:dyDescent="0.25">
      <c r="B13" s="457"/>
      <c r="C13" s="459"/>
      <c r="D13" s="1026"/>
      <c r="E13" s="1026"/>
      <c r="F13" s="1026"/>
      <c r="G13" s="1026"/>
      <c r="H13" s="1026"/>
      <c r="I13" s="1026"/>
      <c r="J13" s="1026"/>
      <c r="K13" s="1026"/>
      <c r="L13" s="1026"/>
      <c r="M13" s="1026"/>
      <c r="N13" s="1026"/>
      <c r="O13" s="1026"/>
    </row>
    <row r="14" spans="1:16" ht="16.5" customHeight="1" x14ac:dyDescent="0.25">
      <c r="B14" s="457"/>
      <c r="C14" s="458"/>
      <c r="D14" s="1026"/>
      <c r="E14" s="1026"/>
      <c r="F14" s="1026"/>
      <c r="G14" s="1026"/>
      <c r="H14" s="1026"/>
      <c r="I14" s="1026"/>
      <c r="J14" s="1026"/>
      <c r="K14" s="1026"/>
      <c r="L14" s="1026"/>
      <c r="M14" s="1026"/>
      <c r="N14" s="1026"/>
      <c r="O14" s="1026"/>
    </row>
    <row r="15" spans="1:16" ht="16.5" customHeight="1" x14ac:dyDescent="0.25">
      <c r="B15" s="457"/>
      <c r="C15" s="458"/>
      <c r="D15" s="1026"/>
      <c r="E15" s="1026"/>
      <c r="F15" s="1026"/>
      <c r="G15" s="1026"/>
      <c r="H15" s="1026"/>
      <c r="I15" s="1026"/>
      <c r="J15" s="1026"/>
      <c r="K15" s="1026"/>
      <c r="L15" s="1026"/>
      <c r="M15" s="1026"/>
      <c r="N15" s="1026"/>
      <c r="O15" s="1026"/>
    </row>
    <row r="16" spans="1:16" ht="16.5" customHeight="1" x14ac:dyDescent="0.25">
      <c r="B16" s="457"/>
      <c r="C16" s="460"/>
      <c r="D16" s="1027"/>
      <c r="E16" s="1027"/>
      <c r="F16" s="1027"/>
      <c r="G16" s="1027"/>
      <c r="H16" s="1027"/>
      <c r="I16" s="1027"/>
      <c r="J16" s="1027"/>
      <c r="K16" s="1027"/>
      <c r="L16" s="1027"/>
      <c r="M16" s="1027"/>
      <c r="N16" s="1027"/>
      <c r="O16" s="1027"/>
    </row>
    <row r="17" spans="2:15" ht="16.5" customHeight="1" x14ac:dyDescent="0.25">
      <c r="B17" s="457"/>
      <c r="C17" s="458"/>
      <c r="D17" s="1021"/>
      <c r="E17" s="1021"/>
      <c r="F17" s="1021"/>
      <c r="G17" s="1021"/>
      <c r="H17" s="1021"/>
      <c r="I17" s="1021"/>
      <c r="J17" s="1021"/>
      <c r="K17" s="1021"/>
      <c r="L17" s="1021"/>
      <c r="M17" s="1021"/>
      <c r="N17" s="1021"/>
      <c r="O17" s="1021"/>
    </row>
    <row r="18" spans="2:15" ht="16.5" customHeight="1" x14ac:dyDescent="0.25">
      <c r="B18" s="457"/>
      <c r="C18" s="458"/>
      <c r="D18" s="1021"/>
      <c r="E18" s="1021"/>
      <c r="F18" s="1021"/>
      <c r="G18" s="1021"/>
      <c r="H18" s="1021"/>
      <c r="I18" s="1021"/>
      <c r="J18" s="1021"/>
      <c r="K18" s="1021"/>
      <c r="L18" s="1021"/>
      <c r="M18" s="1021"/>
      <c r="N18" s="1021"/>
      <c r="O18" s="1021"/>
    </row>
    <row r="19" spans="2:15" ht="16.5" customHeight="1" x14ac:dyDescent="0.25"/>
    <row r="20" spans="2:15" ht="16.5" customHeight="1" x14ac:dyDescent="0.25"/>
    <row r="21" spans="2:15" ht="16.5" customHeight="1" x14ac:dyDescent="0.25"/>
    <row r="22" spans="2:15" ht="16.5" customHeight="1" x14ac:dyDescent="0.25"/>
    <row r="23" spans="2:15" ht="16.5" customHeight="1" x14ac:dyDescent="0.25"/>
    <row r="24" spans="2:15" ht="16.5" customHeight="1" x14ac:dyDescent="0.25"/>
    <row r="25" spans="2:15" ht="16.5" customHeight="1" x14ac:dyDescent="0.25"/>
    <row r="26" spans="2:15" ht="16.5" customHeight="1" x14ac:dyDescent="0.25"/>
    <row r="27" spans="2:15" ht="16.5" customHeight="1" x14ac:dyDescent="0.25"/>
    <row r="28" spans="2:15" ht="16.5" customHeight="1" x14ac:dyDescent="0.25"/>
    <row r="29" spans="2:15" ht="16.5" customHeight="1" x14ac:dyDescent="0.25"/>
    <row r="30" spans="2:15" ht="16.5" customHeight="1" x14ac:dyDescent="0.25"/>
    <row r="31" spans="2:15" ht="16.5" customHeight="1" x14ac:dyDescent="0.25"/>
    <row r="32" spans="2:15"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sheetData>
  <sheetProtection algorithmName="SHA-512" hashValue="78zo46ZgC5a5zLBnU5lQakjiyhbkq9K4qfUhgn6+Sz8Jx0B/rb2W4O73/Ozu9+BYzlj9UTJ9kfHPTW2xs8Bv6Q==" saltValue="1HtKKIBYE+BYUWQFZo6qEw==" spinCount="100000" sheet="1" objects="1" scenarios="1"/>
  <mergeCells count="16">
    <mergeCell ref="D18:O18"/>
    <mergeCell ref="D5:O5"/>
    <mergeCell ref="A2:O2"/>
    <mergeCell ref="D4:O4"/>
    <mergeCell ref="D9:O9"/>
    <mergeCell ref="D14:O14"/>
    <mergeCell ref="D12:O12"/>
    <mergeCell ref="D13:O13"/>
    <mergeCell ref="D10:O10"/>
    <mergeCell ref="D6:O6"/>
    <mergeCell ref="D7:O7"/>
    <mergeCell ref="D8:O8"/>
    <mergeCell ref="D17:O17"/>
    <mergeCell ref="D11:O11"/>
    <mergeCell ref="D15:O15"/>
    <mergeCell ref="D16:O16"/>
  </mergeCells>
  <phoneticPr fontId="3" type="noConversion"/>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A77A-C9E7-43E2-AC05-2854FAE293DB}">
  <sheetPr>
    <tabColor theme="6"/>
  </sheetPr>
  <dimension ref="A1:CA1195"/>
  <sheetViews>
    <sheetView topLeftCell="B1141" zoomScale="55" zoomScaleNormal="55" workbookViewId="0">
      <selection activeCell="G1179" sqref="G1179"/>
    </sheetView>
  </sheetViews>
  <sheetFormatPr baseColWidth="10" defaultColWidth="11.44140625" defaultRowHeight="14.4" x14ac:dyDescent="0.3"/>
  <cols>
    <col min="1" max="1" width="3.6640625" style="1" customWidth="1"/>
    <col min="2" max="2" width="3.44140625" customWidth="1"/>
    <col min="3" max="3" width="30" customWidth="1"/>
    <col min="4" max="4" width="36.109375" customWidth="1"/>
    <col min="5" max="5" width="33.5546875" customWidth="1"/>
    <col min="6" max="6" width="23.33203125" customWidth="1"/>
    <col min="7" max="7" width="25.6640625" customWidth="1"/>
    <col min="8" max="8" width="20.109375" customWidth="1"/>
    <col min="9" max="9" width="19.44140625" customWidth="1"/>
    <col min="10" max="10" width="14.6640625" customWidth="1"/>
    <col min="11" max="11" width="15" customWidth="1"/>
    <col min="12" max="12" width="12.6640625" customWidth="1"/>
    <col min="13" max="13" width="15.88671875" customWidth="1"/>
    <col min="14" max="14" width="19.6640625" customWidth="1"/>
    <col min="15" max="15" width="22" customWidth="1"/>
    <col min="16" max="16" width="20.33203125" customWidth="1"/>
    <col min="17" max="17" width="16.109375" customWidth="1"/>
    <col min="18" max="18" width="14.88671875" customWidth="1"/>
    <col min="19" max="19" width="13.6640625" customWidth="1"/>
    <col min="20" max="20" width="11.109375" customWidth="1"/>
    <col min="21" max="21" width="14.44140625" customWidth="1"/>
    <col min="22" max="23" width="11.109375" customWidth="1"/>
    <col min="24" max="24" width="21.33203125" customWidth="1"/>
    <col min="25" max="25" width="19.5546875" customWidth="1"/>
    <col min="26" max="26" width="13.88671875" customWidth="1"/>
    <col min="27" max="27" width="14.6640625" customWidth="1"/>
    <col min="28" max="52" width="11.109375" customWidth="1"/>
    <col min="63" max="63" width="13.88671875" customWidth="1"/>
  </cols>
  <sheetData>
    <row r="1" spans="1:13" ht="18" customHeight="1" x14ac:dyDescent="0.3"/>
    <row r="2" spans="1:13" ht="18" customHeight="1" x14ac:dyDescent="0.3"/>
    <row r="3" spans="1:13" s="5" customFormat="1" ht="18" customHeight="1" x14ac:dyDescent="0.4">
      <c r="A3" s="23" t="s">
        <v>11</v>
      </c>
      <c r="B3" s="25" t="s">
        <v>2</v>
      </c>
      <c r="C3" s="6"/>
      <c r="D3" s="6"/>
      <c r="E3" s="6"/>
      <c r="F3" s="6"/>
      <c r="G3" s="6"/>
      <c r="H3" s="6"/>
      <c r="I3" s="6"/>
      <c r="J3" s="6"/>
      <c r="K3" s="6"/>
      <c r="L3" s="6"/>
      <c r="M3" s="6"/>
    </row>
    <row r="4" spans="1:13" ht="18" customHeight="1" x14ac:dyDescent="0.3"/>
    <row r="5" spans="1:13" ht="18" customHeight="1" x14ac:dyDescent="0.3">
      <c r="C5" s="173" t="s">
        <v>941</v>
      </c>
      <c r="D5" s="502" t="str">
        <f>'1.Datos generales del evento '!K7</f>
        <v/>
      </c>
      <c r="E5" s="502" t="str">
        <f>'1.Datos generales del evento '!L7</f>
        <v/>
      </c>
      <c r="F5" s="1"/>
      <c r="G5" s="1"/>
    </row>
    <row r="6" spans="1:13" ht="18" customHeight="1" x14ac:dyDescent="0.3">
      <c r="C6" s="1"/>
      <c r="D6" s="1"/>
      <c r="E6" s="1"/>
      <c r="F6" s="1"/>
      <c r="G6" s="1"/>
    </row>
    <row r="7" spans="1:13" ht="18" customHeight="1" x14ac:dyDescent="0.3">
      <c r="C7" s="1"/>
      <c r="D7" s="174" t="s">
        <v>448</v>
      </c>
      <c r="E7" s="175" t="s">
        <v>133</v>
      </c>
      <c r="F7" s="175" t="s">
        <v>449</v>
      </c>
      <c r="H7" s="659" t="s">
        <v>1041</v>
      </c>
      <c r="I7" s="660"/>
    </row>
    <row r="8" spans="1:13" ht="18" customHeight="1" x14ac:dyDescent="0.3">
      <c r="C8" s="1"/>
      <c r="D8" s="362" t="s">
        <v>438</v>
      </c>
      <c r="E8" s="125" t="s">
        <v>423</v>
      </c>
      <c r="F8" s="125" t="s">
        <v>847</v>
      </c>
      <c r="H8" s="549" t="s">
        <v>113</v>
      </c>
      <c r="I8" s="661">
        <v>27.9</v>
      </c>
    </row>
    <row r="9" spans="1:13" ht="18" customHeight="1" x14ac:dyDescent="0.3">
      <c r="C9" s="1"/>
      <c r="D9" s="120" t="s">
        <v>439</v>
      </c>
      <c r="E9" s="120" t="s">
        <v>427</v>
      </c>
      <c r="F9" s="125" t="s">
        <v>440</v>
      </c>
      <c r="H9" s="549" t="s">
        <v>114</v>
      </c>
      <c r="I9" s="661">
        <v>273</v>
      </c>
    </row>
    <row r="10" spans="1:13" ht="18" customHeight="1" x14ac:dyDescent="0.3">
      <c r="C10" s="1"/>
      <c r="D10" s="120" t="s">
        <v>424</v>
      </c>
      <c r="E10" s="120" t="s">
        <v>429</v>
      </c>
      <c r="F10" s="120" t="s">
        <v>441</v>
      </c>
    </row>
    <row r="11" spans="1:13" ht="18" customHeight="1" x14ac:dyDescent="0.3">
      <c r="C11" s="1"/>
      <c r="D11" s="120" t="s">
        <v>425</v>
      </c>
      <c r="E11" s="120" t="s">
        <v>430</v>
      </c>
      <c r="F11" s="119" t="s">
        <v>442</v>
      </c>
    </row>
    <row r="12" spans="1:13" ht="18" customHeight="1" x14ac:dyDescent="0.3">
      <c r="C12" s="56"/>
      <c r="D12" s="363" t="s">
        <v>426</v>
      </c>
      <c r="E12" s="120" t="s">
        <v>431</v>
      </c>
    </row>
    <row r="13" spans="1:13" ht="18" customHeight="1" x14ac:dyDescent="0.3">
      <c r="C13" s="56"/>
      <c r="E13" s="120" t="s">
        <v>432</v>
      </c>
    </row>
    <row r="14" spans="1:13" ht="18" customHeight="1" x14ac:dyDescent="0.3">
      <c r="C14" s="56"/>
      <c r="E14" s="120" t="s">
        <v>433</v>
      </c>
    </row>
    <row r="15" spans="1:13" ht="18" customHeight="1" x14ac:dyDescent="0.3">
      <c r="C15" s="56"/>
      <c r="E15" s="120" t="s">
        <v>428</v>
      </c>
    </row>
    <row r="16" spans="1:13" ht="18" customHeight="1" x14ac:dyDescent="0.3">
      <c r="C16" s="56"/>
      <c r="E16" s="120" t="s">
        <v>454</v>
      </c>
    </row>
    <row r="17" spans="1:13" ht="18" customHeight="1" x14ac:dyDescent="0.3">
      <c r="C17" s="56"/>
      <c r="E17" s="120" t="s">
        <v>434</v>
      </c>
    </row>
    <row r="18" spans="1:13" ht="18" customHeight="1" x14ac:dyDescent="0.3">
      <c r="C18" s="56"/>
      <c r="E18" s="120" t="s">
        <v>435</v>
      </c>
    </row>
    <row r="19" spans="1:13" ht="18" customHeight="1" x14ac:dyDescent="0.3">
      <c r="C19" s="56"/>
      <c r="E19" s="120" t="s">
        <v>436</v>
      </c>
    </row>
    <row r="20" spans="1:13" ht="18" customHeight="1" x14ac:dyDescent="0.3">
      <c r="C20" s="56"/>
      <c r="E20" s="120" t="s">
        <v>437</v>
      </c>
    </row>
    <row r="21" spans="1:13" ht="18" customHeight="1" x14ac:dyDescent="0.3">
      <c r="C21" s="56"/>
      <c r="E21" s="119" t="s">
        <v>34</v>
      </c>
    </row>
    <row r="22" spans="1:13" ht="18" customHeight="1" x14ac:dyDescent="0.3">
      <c r="C22" s="56"/>
    </row>
    <row r="23" spans="1:13" ht="18" customHeight="1" x14ac:dyDescent="0.3">
      <c r="C23" s="56"/>
    </row>
    <row r="24" spans="1:13" ht="18" customHeight="1" x14ac:dyDescent="0.3"/>
    <row r="25" spans="1:13" ht="18" customHeight="1" x14ac:dyDescent="0.3">
      <c r="C25" s="173" t="s">
        <v>752</v>
      </c>
      <c r="D25" s="172" t="str">
        <f>IF(ISTEXT('1.Datos generales del evento '!D4:H4),'1.Datos generales del evento '!D4:H4,"")</f>
        <v/>
      </c>
      <c r="E25" s="171"/>
    </row>
    <row r="26" spans="1:13" ht="18" customHeight="1" x14ac:dyDescent="0.3">
      <c r="E26" s="171"/>
    </row>
    <row r="27" spans="1:13" ht="18" customHeight="1" x14ac:dyDescent="0.3">
      <c r="C27" s="173" t="s">
        <v>133</v>
      </c>
      <c r="D27" s="172" t="str">
        <f>IF(ISTEXT('1.Datos generales del evento '!E12),'1.Datos generales del evento '!E12,"")</f>
        <v/>
      </c>
      <c r="E27" s="171"/>
    </row>
    <row r="28" spans="1:13" ht="18" customHeight="1" x14ac:dyDescent="0.3"/>
    <row r="29" spans="1:13" ht="18" customHeight="1" x14ac:dyDescent="0.3"/>
    <row r="30" spans="1:13" ht="18" customHeight="1" x14ac:dyDescent="0.3"/>
    <row r="31" spans="1:13" s="5" customFormat="1" ht="18" customHeight="1" x14ac:dyDescent="0.4">
      <c r="A31" s="23" t="s">
        <v>12</v>
      </c>
      <c r="B31" s="25" t="s">
        <v>459</v>
      </c>
      <c r="C31" s="6"/>
      <c r="D31" s="6"/>
      <c r="E31" s="6"/>
      <c r="F31" s="6"/>
      <c r="G31" s="6"/>
      <c r="H31" s="6"/>
      <c r="I31" s="6"/>
      <c r="J31" s="6"/>
      <c r="K31" s="6"/>
      <c r="L31" s="6"/>
      <c r="M31" s="6"/>
    </row>
    <row r="32" spans="1:13" ht="18" customHeight="1" x14ac:dyDescent="0.3"/>
    <row r="33" spans="2:11" ht="18" customHeight="1" x14ac:dyDescent="0.3">
      <c r="D33" s="129" t="s">
        <v>172</v>
      </c>
      <c r="E33" s="129" t="s">
        <v>173</v>
      </c>
      <c r="F33" s="129" t="s">
        <v>174</v>
      </c>
      <c r="G33" s="129" t="s">
        <v>175</v>
      </c>
    </row>
    <row r="34" spans="2:11" ht="18" customHeight="1" x14ac:dyDescent="0.3">
      <c r="B34">
        <v>1</v>
      </c>
      <c r="C34" s="128" t="s">
        <v>176</v>
      </c>
      <c r="D34" s="127" t="s">
        <v>31</v>
      </c>
      <c r="E34" s="127" t="s">
        <v>31</v>
      </c>
      <c r="F34" s="127" t="s">
        <v>31</v>
      </c>
      <c r="G34" s="126">
        <f>K197+J218+J234</f>
        <v>0</v>
      </c>
    </row>
    <row r="35" spans="2:11" ht="18" customHeight="1" x14ac:dyDescent="0.3">
      <c r="G35" s="38">
        <f>G34</f>
        <v>0</v>
      </c>
    </row>
    <row r="36" spans="2:11" ht="18" customHeight="1" x14ac:dyDescent="0.3">
      <c r="B36" s="29" t="s">
        <v>148</v>
      </c>
      <c r="I36" s="38"/>
    </row>
    <row r="37" spans="2:11" ht="15" customHeight="1" x14ac:dyDescent="0.3"/>
    <row r="38" spans="2:11" ht="15.6" customHeight="1" x14ac:dyDescent="0.3">
      <c r="I38" s="186">
        <v>2023</v>
      </c>
    </row>
    <row r="39" spans="2:11" ht="15" customHeight="1" x14ac:dyDescent="0.3">
      <c r="D39" s="186" t="s">
        <v>460</v>
      </c>
      <c r="E39" s="183" t="s">
        <v>456</v>
      </c>
      <c r="F39" s="183" t="s">
        <v>132</v>
      </c>
      <c r="G39" s="183"/>
      <c r="H39" s="183" t="s">
        <v>609</v>
      </c>
      <c r="I39" s="187" t="s">
        <v>109</v>
      </c>
      <c r="J39" s="183" t="s">
        <v>132</v>
      </c>
      <c r="K39" s="183" t="s">
        <v>323</v>
      </c>
    </row>
    <row r="40" spans="2:11" ht="18" customHeight="1" x14ac:dyDescent="0.3">
      <c r="D40" s="219" t="s">
        <v>623</v>
      </c>
      <c r="E40" s="184" t="s">
        <v>461</v>
      </c>
      <c r="F40" s="184" t="s">
        <v>578</v>
      </c>
      <c r="G40" s="54" t="str">
        <f t="shared" ref="G40:G66" si="0">E40&amp;H40</f>
        <v>AgregadosNueva fabricación</v>
      </c>
      <c r="H40" s="211" t="s">
        <v>543</v>
      </c>
      <c r="I40" s="371">
        <f>7.75137999035571/1000</f>
        <v>7.7513799903557107E-3</v>
      </c>
      <c r="J40" s="185" t="s">
        <v>485</v>
      </c>
      <c r="K40" s="185" t="s">
        <v>600</v>
      </c>
    </row>
    <row r="41" spans="2:11" ht="18" customHeight="1" x14ac:dyDescent="0.3">
      <c r="D41" s="219" t="s">
        <v>623</v>
      </c>
      <c r="E41" s="184" t="s">
        <v>461</v>
      </c>
      <c r="F41" s="184" t="s">
        <v>578</v>
      </c>
      <c r="G41" s="54" t="str">
        <f t="shared" si="0"/>
        <v>AgregadosFabricación a partir de reciclados</v>
      </c>
      <c r="H41" s="211" t="s">
        <v>544</v>
      </c>
      <c r="I41" s="371">
        <f>3.19491172324161/1000</f>
        <v>3.1949117232416102E-3</v>
      </c>
      <c r="J41" s="185" t="s">
        <v>485</v>
      </c>
      <c r="K41" s="185" t="s">
        <v>600</v>
      </c>
    </row>
    <row r="42" spans="2:11" ht="18" customHeight="1" x14ac:dyDescent="0.3">
      <c r="D42" s="219" t="s">
        <v>623</v>
      </c>
      <c r="E42" s="184" t="s">
        <v>462</v>
      </c>
      <c r="F42" s="184" t="s">
        <v>578</v>
      </c>
      <c r="G42" s="54" t="str">
        <f t="shared" si="0"/>
        <v>AmiantoNueva fabricación</v>
      </c>
      <c r="H42" s="211" t="s">
        <v>543</v>
      </c>
      <c r="I42" s="371">
        <f>27/1000</f>
        <v>2.7E-2</v>
      </c>
      <c r="J42" s="185" t="s">
        <v>485</v>
      </c>
      <c r="K42" s="185" t="s">
        <v>600</v>
      </c>
    </row>
    <row r="43" spans="2:11" ht="18" customHeight="1" x14ac:dyDescent="0.3">
      <c r="D43" s="219" t="s">
        <v>623</v>
      </c>
      <c r="E43" s="184" t="s">
        <v>462</v>
      </c>
      <c r="F43" s="184" t="s">
        <v>578</v>
      </c>
      <c r="G43" s="54" t="str">
        <f t="shared" si="0"/>
        <v>AmiantoFabricación a partir de reciclados</v>
      </c>
      <c r="H43" s="211" t="s">
        <v>544</v>
      </c>
      <c r="I43" s="371" t="s">
        <v>31</v>
      </c>
      <c r="J43" s="185" t="s">
        <v>485</v>
      </c>
      <c r="K43" s="185" t="s">
        <v>600</v>
      </c>
    </row>
    <row r="44" spans="2:11" ht="18" customHeight="1" x14ac:dyDescent="0.3">
      <c r="D44" s="219" t="s">
        <v>623</v>
      </c>
      <c r="E44" s="184" t="s">
        <v>463</v>
      </c>
      <c r="F44" s="184" t="s">
        <v>578</v>
      </c>
      <c r="G44" s="54" t="str">
        <f t="shared" si="0"/>
        <v>AsfaltoNueva fabricación</v>
      </c>
      <c r="H44" s="211" t="s">
        <v>543</v>
      </c>
      <c r="I44" s="371">
        <f>39.212491828578/1000</f>
        <v>3.9212491828578E-2</v>
      </c>
      <c r="J44" s="185" t="s">
        <v>485</v>
      </c>
      <c r="K44" s="185" t="s">
        <v>600</v>
      </c>
    </row>
    <row r="45" spans="2:11" ht="18" customHeight="1" x14ac:dyDescent="0.3">
      <c r="D45" s="219" t="s">
        <v>623</v>
      </c>
      <c r="E45" s="184" t="s">
        <v>463</v>
      </c>
      <c r="F45" s="184" t="s">
        <v>578</v>
      </c>
      <c r="G45" s="54" t="str">
        <f t="shared" si="0"/>
        <v>AsfaltoFabricación a partir de reciclados</v>
      </c>
      <c r="H45" s="211" t="s">
        <v>544</v>
      </c>
      <c r="I45" s="371">
        <f>28.6549117232416/1000</f>
        <v>2.86549117232416E-2</v>
      </c>
      <c r="J45" s="185" t="s">
        <v>485</v>
      </c>
      <c r="K45" s="185" t="s">
        <v>600</v>
      </c>
    </row>
    <row r="46" spans="2:11" ht="18" customHeight="1" x14ac:dyDescent="0.3">
      <c r="D46" s="219" t="s">
        <v>623</v>
      </c>
      <c r="E46" s="184" t="s">
        <v>464</v>
      </c>
      <c r="F46" s="184" t="s">
        <v>578</v>
      </c>
      <c r="G46" s="54" t="str">
        <f t="shared" si="0"/>
        <v>LadrillosNueva fabricación</v>
      </c>
      <c r="H46" s="211" t="s">
        <v>543</v>
      </c>
      <c r="I46" s="371">
        <f>241.751379990356/1000</f>
        <v>0.24175137999035601</v>
      </c>
      <c r="J46" s="185" t="s">
        <v>485</v>
      </c>
      <c r="K46" s="185" t="s">
        <v>600</v>
      </c>
    </row>
    <row r="47" spans="2:11" ht="18" customHeight="1" x14ac:dyDescent="0.3">
      <c r="D47" s="219" t="s">
        <v>623</v>
      </c>
      <c r="E47" s="184" t="s">
        <v>464</v>
      </c>
      <c r="F47" s="184" t="s">
        <v>578</v>
      </c>
      <c r="G47" s="54" t="str">
        <f t="shared" ref="G47" si="1">E47&amp;H47</f>
        <v>LadrillosFabricación a partir de reciclados</v>
      </c>
      <c r="H47" s="211" t="s">
        <v>544</v>
      </c>
      <c r="I47" s="371" t="s">
        <v>31</v>
      </c>
      <c r="J47" s="185" t="s">
        <v>485</v>
      </c>
      <c r="K47" s="185" t="s">
        <v>600</v>
      </c>
    </row>
    <row r="48" spans="2:11" ht="18" customHeight="1" x14ac:dyDescent="0.3">
      <c r="D48" s="219" t="s">
        <v>623</v>
      </c>
      <c r="E48" s="184" t="s">
        <v>465</v>
      </c>
      <c r="F48" s="184" t="s">
        <v>578</v>
      </c>
      <c r="G48" s="54" t="str">
        <f t="shared" si="0"/>
        <v>CementoNueva fabricación</v>
      </c>
      <c r="H48" s="211" t="s">
        <v>543</v>
      </c>
      <c r="I48" s="371">
        <f>131.751379990356/1000</f>
        <v>0.13175137999035602</v>
      </c>
      <c r="J48" s="185" t="s">
        <v>485</v>
      </c>
      <c r="K48" s="185" t="s">
        <v>600</v>
      </c>
    </row>
    <row r="49" spans="3:11" ht="18" customHeight="1" x14ac:dyDescent="0.3">
      <c r="D49" s="219" t="s">
        <v>623</v>
      </c>
      <c r="E49" s="184" t="s">
        <v>465</v>
      </c>
      <c r="F49" s="184" t="s">
        <v>578</v>
      </c>
      <c r="G49" s="54" t="str">
        <f t="shared" si="0"/>
        <v>CementoFabricación a partir de reciclados</v>
      </c>
      <c r="H49" s="211" t="s">
        <v>544</v>
      </c>
      <c r="I49" s="371">
        <f>3.19491172324161/1000</f>
        <v>3.1949117232416102E-3</v>
      </c>
      <c r="J49" s="185" t="s">
        <v>485</v>
      </c>
      <c r="K49" s="185" t="s">
        <v>600</v>
      </c>
    </row>
    <row r="50" spans="3:11" ht="18" customHeight="1" x14ac:dyDescent="0.3">
      <c r="D50" s="219" t="s">
        <v>623</v>
      </c>
      <c r="E50" s="477" t="s">
        <v>466</v>
      </c>
      <c r="F50" s="184" t="s">
        <v>578</v>
      </c>
      <c r="G50" s="54" t="str">
        <f t="shared" si="0"/>
        <v>AislanteNueva fabricación</v>
      </c>
      <c r="H50" s="211" t="s">
        <v>543</v>
      </c>
      <c r="I50" s="371">
        <f>1861.75137999036/1000</f>
        <v>1.86175137999036</v>
      </c>
      <c r="J50" s="185" t="s">
        <v>485</v>
      </c>
      <c r="K50" s="185" t="s">
        <v>600</v>
      </c>
    </row>
    <row r="51" spans="3:11" ht="18" customHeight="1" x14ac:dyDescent="0.3">
      <c r="C51" s="476" t="s">
        <v>623</v>
      </c>
      <c r="D51" s="219" t="s">
        <v>623</v>
      </c>
      <c r="E51" s="477" t="s">
        <v>466</v>
      </c>
      <c r="F51" s="184" t="s">
        <v>578</v>
      </c>
      <c r="G51" s="54" t="str">
        <f t="shared" si="0"/>
        <v>AislanteFabricación a partir de reciclados</v>
      </c>
      <c r="H51" s="211" t="s">
        <v>544</v>
      </c>
      <c r="I51" s="371">
        <f>1852.08125316178/1000</f>
        <v>1.8520812531617801</v>
      </c>
      <c r="J51" s="185" t="s">
        <v>485</v>
      </c>
      <c r="K51" s="185" t="s">
        <v>600</v>
      </c>
    </row>
    <row r="52" spans="3:11" ht="18" customHeight="1" x14ac:dyDescent="0.3">
      <c r="C52" s="476" t="s">
        <v>662</v>
      </c>
      <c r="D52" s="219" t="s">
        <v>623</v>
      </c>
      <c r="E52" s="477" t="s">
        <v>467</v>
      </c>
      <c r="F52" s="184" t="s">
        <v>578</v>
      </c>
      <c r="G52" s="54" t="str">
        <f t="shared" si="0"/>
        <v>MetalNueva fabricación</v>
      </c>
      <c r="H52" s="211" t="s">
        <v>543</v>
      </c>
      <c r="I52" s="371">
        <f>4005.137774724/1000</f>
        <v>4.005137774724</v>
      </c>
      <c r="J52" s="185" t="s">
        <v>485</v>
      </c>
      <c r="K52" s="185" t="s">
        <v>600</v>
      </c>
    </row>
    <row r="53" spans="3:11" ht="18" customHeight="1" x14ac:dyDescent="0.3">
      <c r="C53" s="476" t="s">
        <v>477</v>
      </c>
      <c r="D53" s="219" t="s">
        <v>623</v>
      </c>
      <c r="E53" s="477" t="s">
        <v>467</v>
      </c>
      <c r="F53" s="184" t="s">
        <v>578</v>
      </c>
      <c r="G53" s="54" t="str">
        <f t="shared" si="0"/>
        <v>MetalFabricación a partir de reciclados</v>
      </c>
      <c r="H53" s="211" t="s">
        <v>544</v>
      </c>
      <c r="I53" s="371">
        <f>1558.94893966345/1000</f>
        <v>1.5589489396634499</v>
      </c>
      <c r="J53" s="185" t="s">
        <v>485</v>
      </c>
      <c r="K53" s="185" t="s">
        <v>600</v>
      </c>
    </row>
    <row r="54" spans="3:11" ht="18" customHeight="1" x14ac:dyDescent="0.3">
      <c r="C54" s="476" t="s">
        <v>467</v>
      </c>
      <c r="D54" s="219" t="s">
        <v>623</v>
      </c>
      <c r="E54" s="477" t="s">
        <v>468</v>
      </c>
      <c r="F54" s="184" t="s">
        <v>578</v>
      </c>
      <c r="G54" s="54" t="str">
        <f>E54&amp;H53</f>
        <v>SuelosFabricación a partir de reciclados</v>
      </c>
      <c r="H54" s="211" t="s">
        <v>543</v>
      </c>
      <c r="I54" s="371" t="s">
        <v>31</v>
      </c>
      <c r="J54" s="185" t="s">
        <v>485</v>
      </c>
      <c r="K54" s="185" t="s">
        <v>600</v>
      </c>
    </row>
    <row r="55" spans="3:11" ht="18" customHeight="1" x14ac:dyDescent="0.3">
      <c r="C55" s="476" t="s">
        <v>494</v>
      </c>
      <c r="D55" s="219" t="s">
        <v>623</v>
      </c>
      <c r="E55" s="477" t="s">
        <v>468</v>
      </c>
      <c r="F55" s="184" t="s">
        <v>578</v>
      </c>
      <c r="G55" s="54" t="str">
        <f>E55&amp;H54</f>
        <v>SuelosNueva fabricación</v>
      </c>
      <c r="H55" s="211" t="s">
        <v>544</v>
      </c>
      <c r="I55" s="371">
        <f>0.984911723241611/1000</f>
        <v>9.8491172324161112E-4</v>
      </c>
      <c r="J55" s="185" t="s">
        <v>485</v>
      </c>
      <c r="K55" s="185" t="s">
        <v>600</v>
      </c>
    </row>
    <row r="56" spans="3:11" ht="18" customHeight="1" x14ac:dyDescent="0.3">
      <c r="C56" s="476" t="s">
        <v>537</v>
      </c>
      <c r="D56" s="219" t="s">
        <v>623</v>
      </c>
      <c r="E56" s="477" t="s">
        <v>469</v>
      </c>
      <c r="F56" s="184" t="s">
        <v>578</v>
      </c>
      <c r="G56" s="54" t="str">
        <f t="shared" si="0"/>
        <v>Aceite mineralNueva fabricación</v>
      </c>
      <c r="H56" s="211" t="s">
        <v>543</v>
      </c>
      <c r="I56" s="371">
        <f>1401/1000</f>
        <v>1.401</v>
      </c>
      <c r="J56" s="185" t="s">
        <v>485</v>
      </c>
      <c r="K56" s="185" t="s">
        <v>600</v>
      </c>
    </row>
    <row r="57" spans="3:11" ht="18" customHeight="1" x14ac:dyDescent="0.3">
      <c r="C57" s="476" t="s">
        <v>503</v>
      </c>
      <c r="D57" s="219" t="s">
        <v>623</v>
      </c>
      <c r="E57" s="477" t="s">
        <v>469</v>
      </c>
      <c r="F57" s="184" t="s">
        <v>578</v>
      </c>
      <c r="G57" s="54" t="str">
        <f t="shared" si="0"/>
        <v>Aceite mineralFabricación a partir de reciclados</v>
      </c>
      <c r="H57" s="211" t="s">
        <v>544</v>
      </c>
      <c r="I57" s="371">
        <f>676/1000</f>
        <v>0.67600000000000005</v>
      </c>
      <c r="J57" s="185" t="s">
        <v>485</v>
      </c>
      <c r="K57" s="185" t="s">
        <v>600</v>
      </c>
    </row>
    <row r="58" spans="3:11" ht="18" customHeight="1" x14ac:dyDescent="0.3">
      <c r="C58" s="476" t="s">
        <v>34</v>
      </c>
      <c r="D58" s="219" t="s">
        <v>623</v>
      </c>
      <c r="E58" s="477" t="s">
        <v>470</v>
      </c>
      <c r="F58" s="184" t="s">
        <v>578</v>
      </c>
      <c r="G58" s="54" t="str">
        <f t="shared" si="0"/>
        <v>PladurNueva fabricación</v>
      </c>
      <c r="H58" s="211" t="s">
        <v>543</v>
      </c>
      <c r="I58" s="371">
        <f>120.05/1000</f>
        <v>0.12005</v>
      </c>
      <c r="J58" s="185" t="s">
        <v>485</v>
      </c>
      <c r="K58" s="185" t="s">
        <v>600</v>
      </c>
    </row>
    <row r="59" spans="3:11" ht="18" customHeight="1" x14ac:dyDescent="0.3">
      <c r="D59" s="219" t="s">
        <v>623</v>
      </c>
      <c r="E59" s="477" t="s">
        <v>470</v>
      </c>
      <c r="F59" s="184" t="s">
        <v>578</v>
      </c>
      <c r="G59" s="54" t="str">
        <f t="shared" si="0"/>
        <v>PladurFabricación a partir de reciclados</v>
      </c>
      <c r="H59" s="211" t="s">
        <v>544</v>
      </c>
      <c r="I59" s="371">
        <f>32.17/1000</f>
        <v>3.2170000000000004E-2</v>
      </c>
      <c r="J59" s="185" t="s">
        <v>485</v>
      </c>
      <c r="K59" s="185" t="s">
        <v>600</v>
      </c>
    </row>
    <row r="60" spans="3:11" ht="18" customHeight="1" x14ac:dyDescent="0.3">
      <c r="D60" s="219" t="s">
        <v>623</v>
      </c>
      <c r="E60" s="477" t="s">
        <v>471</v>
      </c>
      <c r="F60" s="184" t="s">
        <v>578</v>
      </c>
      <c r="G60" s="54" t="str">
        <f t="shared" si="0"/>
        <v>NeumáticosNueva fabricación</v>
      </c>
      <c r="H60" s="211" t="s">
        <v>543</v>
      </c>
      <c r="I60" s="371">
        <f>3335.57189971429/1000</f>
        <v>3.33557189971429</v>
      </c>
      <c r="J60" s="185" t="s">
        <v>485</v>
      </c>
      <c r="K60" s="185" t="s">
        <v>600</v>
      </c>
    </row>
    <row r="61" spans="3:11" ht="18" customHeight="1" x14ac:dyDescent="0.3">
      <c r="D61" s="478" t="s">
        <v>623</v>
      </c>
      <c r="E61" s="184" t="s">
        <v>471</v>
      </c>
      <c r="F61" s="184" t="s">
        <v>578</v>
      </c>
      <c r="G61" s="54" t="str">
        <f t="shared" ref="G61" si="2">E61&amp;H61</f>
        <v>NeumáticosFabricación a partir de reciclados</v>
      </c>
      <c r="H61" s="211" t="s">
        <v>544</v>
      </c>
      <c r="I61" s="371" t="s">
        <v>31</v>
      </c>
      <c r="J61" s="185" t="s">
        <v>485</v>
      </c>
      <c r="K61" s="185" t="s">
        <v>600</v>
      </c>
    </row>
    <row r="62" spans="3:11" ht="18" customHeight="1" x14ac:dyDescent="0.3">
      <c r="D62" s="219" t="s">
        <v>623</v>
      </c>
      <c r="E62" s="184" t="s">
        <v>472</v>
      </c>
      <c r="F62" s="184" t="s">
        <v>578</v>
      </c>
      <c r="G62" s="54" t="str">
        <f t="shared" si="0"/>
        <v>Media de construcciónNueva fabricación</v>
      </c>
      <c r="H62" s="211" t="s">
        <v>543</v>
      </c>
      <c r="I62" s="371">
        <f>80.2128180645218/1000</f>
        <v>8.0212818064521796E-2</v>
      </c>
      <c r="J62" s="185" t="s">
        <v>485</v>
      </c>
      <c r="K62" s="185" t="s">
        <v>600</v>
      </c>
    </row>
    <row r="63" spans="3:11" ht="18" customHeight="1" x14ac:dyDescent="0.3">
      <c r="D63" s="219" t="s">
        <v>623</v>
      </c>
      <c r="E63" s="184" t="s">
        <v>472</v>
      </c>
      <c r="F63" s="184" t="s">
        <v>578</v>
      </c>
      <c r="G63" s="54" t="str">
        <f t="shared" ref="G63" si="3">E63&amp;H63</f>
        <v>Media de construcciónFabricación a partir de reciclados</v>
      </c>
      <c r="H63" s="211" t="s">
        <v>544</v>
      </c>
      <c r="I63" s="371" t="s">
        <v>31</v>
      </c>
      <c r="J63" s="185" t="s">
        <v>485</v>
      </c>
      <c r="K63" s="185" t="s">
        <v>600</v>
      </c>
    </row>
    <row r="64" spans="3:11" ht="18" customHeight="1" x14ac:dyDescent="0.3">
      <c r="D64" s="219" t="s">
        <v>623</v>
      </c>
      <c r="E64" s="185" t="s">
        <v>473</v>
      </c>
      <c r="F64" s="184" t="s">
        <v>578</v>
      </c>
      <c r="G64" s="54" t="str">
        <f t="shared" si="0"/>
        <v>MaderaNueva fabricación</v>
      </c>
      <c r="H64" s="211" t="s">
        <v>543</v>
      </c>
      <c r="I64" s="371">
        <f>312.611780172903/1000</f>
        <v>0.31261178017290303</v>
      </c>
      <c r="J64" s="185" t="s">
        <v>485</v>
      </c>
      <c r="K64" s="185" t="s">
        <v>600</v>
      </c>
    </row>
    <row r="65" spans="4:11" ht="18" customHeight="1" x14ac:dyDescent="0.3">
      <c r="D65" s="219" t="s">
        <v>623</v>
      </c>
      <c r="E65" s="185" t="s">
        <v>473</v>
      </c>
      <c r="F65" s="184" t="s">
        <v>578</v>
      </c>
      <c r="G65" s="54" t="str">
        <f t="shared" si="0"/>
        <v>MaderaFabricación a partir de reciclados</v>
      </c>
      <c r="H65" s="211" t="s">
        <v>544</v>
      </c>
      <c r="I65" s="371">
        <f>112.969683723424/1000</f>
        <v>0.112969683723424</v>
      </c>
      <c r="J65" s="185" t="s">
        <v>485</v>
      </c>
      <c r="K65" s="185" t="s">
        <v>600</v>
      </c>
    </row>
    <row r="66" spans="4:11" ht="18" customHeight="1" x14ac:dyDescent="0.3">
      <c r="D66" s="219" t="s">
        <v>662</v>
      </c>
      <c r="E66" s="184" t="s">
        <v>474</v>
      </c>
      <c r="F66" s="184" t="s">
        <v>578</v>
      </c>
      <c r="G66" s="54" t="str">
        <f t="shared" si="0"/>
        <v>CartónNueva fabricación</v>
      </c>
      <c r="H66" s="211" t="s">
        <v>543</v>
      </c>
      <c r="I66" s="371">
        <f>801.521765498105/1000</f>
        <v>0.80152176549810494</v>
      </c>
      <c r="J66" s="185" t="s">
        <v>485</v>
      </c>
      <c r="K66" s="185" t="s">
        <v>600</v>
      </c>
    </row>
    <row r="67" spans="4:11" ht="18" customHeight="1" x14ac:dyDescent="0.3">
      <c r="D67" s="219" t="s">
        <v>662</v>
      </c>
      <c r="E67" s="184" t="s">
        <v>474</v>
      </c>
      <c r="F67" s="184" t="s">
        <v>578</v>
      </c>
      <c r="G67" s="54" t="str">
        <f t="shared" ref="G67:G71" si="4">E67&amp;H67</f>
        <v>CartónFabricación a partir de reciclados</v>
      </c>
      <c r="H67" s="211" t="s">
        <v>544</v>
      </c>
      <c r="I67" s="371">
        <f>699.881836018945/1000</f>
        <v>0.69988183601894505</v>
      </c>
      <c r="J67" s="185" t="s">
        <v>485</v>
      </c>
      <c r="K67" s="185" t="s">
        <v>600</v>
      </c>
    </row>
    <row r="68" spans="4:11" ht="18" customHeight="1" x14ac:dyDescent="0.3">
      <c r="D68" s="219" t="s">
        <v>662</v>
      </c>
      <c r="E68" s="184" t="s">
        <v>475</v>
      </c>
      <c r="F68" s="184" t="s">
        <v>578</v>
      </c>
      <c r="G68" s="54" t="str">
        <f t="shared" si="4"/>
        <v>PapelNueva fabricación</v>
      </c>
      <c r="H68" s="211" t="s">
        <v>543</v>
      </c>
      <c r="I68" s="371">
        <f>910.478097809396/1000</f>
        <v>0.91047809780939604</v>
      </c>
      <c r="J68" s="185" t="s">
        <v>485</v>
      </c>
      <c r="K68" s="185" t="s">
        <v>600</v>
      </c>
    </row>
    <row r="69" spans="4:11" ht="18" customHeight="1" x14ac:dyDescent="0.3">
      <c r="D69" s="219" t="s">
        <v>662</v>
      </c>
      <c r="E69" s="184" t="s">
        <v>475</v>
      </c>
      <c r="F69" s="184" t="s">
        <v>578</v>
      </c>
      <c r="G69" s="54" t="str">
        <f t="shared" si="4"/>
        <v>PapelFabricación a partir de reciclados</v>
      </c>
      <c r="H69" s="211" t="s">
        <v>544</v>
      </c>
      <c r="I69" s="371">
        <f>730.478097809396/1000</f>
        <v>0.73047809780939599</v>
      </c>
      <c r="J69" s="185" t="s">
        <v>485</v>
      </c>
      <c r="K69" s="185" t="s">
        <v>600</v>
      </c>
    </row>
    <row r="70" spans="4:11" ht="18" customHeight="1" x14ac:dyDescent="0.3">
      <c r="D70" s="219" t="s">
        <v>662</v>
      </c>
      <c r="E70" s="184" t="s">
        <v>476</v>
      </c>
      <c r="F70" s="184" t="s">
        <v>578</v>
      </c>
      <c r="G70" s="54" t="str">
        <f t="shared" si="4"/>
        <v>MixNueva fabricación</v>
      </c>
      <c r="H70" s="211" t="s">
        <v>543</v>
      </c>
      <c r="I70" s="371">
        <f>868.069944514582/1000</f>
        <v>0.86806994451458197</v>
      </c>
      <c r="J70" s="185" t="s">
        <v>485</v>
      </c>
      <c r="K70" s="185" t="s">
        <v>600</v>
      </c>
    </row>
    <row r="71" spans="4:11" ht="18" customHeight="1" x14ac:dyDescent="0.3">
      <c r="D71" s="219" t="s">
        <v>662</v>
      </c>
      <c r="E71" s="184" t="s">
        <v>476</v>
      </c>
      <c r="F71" s="184" t="s">
        <v>578</v>
      </c>
      <c r="G71" s="54" t="str">
        <f t="shared" si="4"/>
        <v>MixFabricación a partir de reciclados</v>
      </c>
      <c r="H71" s="211" t="s">
        <v>544</v>
      </c>
      <c r="I71" s="371">
        <f>718.569373160418/1000</f>
        <v>0.71856937316041791</v>
      </c>
      <c r="J71" s="185" t="s">
        <v>485</v>
      </c>
      <c r="K71" s="185" t="s">
        <v>600</v>
      </c>
    </row>
    <row r="72" spans="4:11" ht="18" customHeight="1" x14ac:dyDescent="0.3">
      <c r="D72" s="219" t="s">
        <v>477</v>
      </c>
      <c r="E72" s="184" t="s">
        <v>478</v>
      </c>
      <c r="F72" s="184" t="s">
        <v>578</v>
      </c>
      <c r="G72" s="54" t="str">
        <f t="shared" ref="G72:G91" si="5">E72&amp;H72</f>
        <v>PETNueva fabricación</v>
      </c>
      <c r="H72" s="211" t="s">
        <v>543</v>
      </c>
      <c r="I72" s="371">
        <f>4018.48340607104/1000</f>
        <v>4.0184834060710397</v>
      </c>
      <c r="J72" s="185" t="s">
        <v>485</v>
      </c>
      <c r="K72" s="185" t="s">
        <v>600</v>
      </c>
    </row>
    <row r="73" spans="4:11" ht="18" customHeight="1" x14ac:dyDescent="0.3">
      <c r="D73" s="219" t="s">
        <v>477</v>
      </c>
      <c r="E73" s="184" t="s">
        <v>478</v>
      </c>
      <c r="F73" s="184" t="s">
        <v>578</v>
      </c>
      <c r="G73" s="54" t="str">
        <f t="shared" si="5"/>
        <v>PETFabricación a partir de reciclados</v>
      </c>
      <c r="H73" s="211" t="s">
        <v>544</v>
      </c>
      <c r="I73" s="371">
        <f>3121.34429439762/1000</f>
        <v>3.1213442943976202</v>
      </c>
      <c r="J73" s="185" t="s">
        <v>485</v>
      </c>
      <c r="K73" s="185" t="s">
        <v>600</v>
      </c>
    </row>
    <row r="74" spans="4:11" ht="18" customHeight="1" x14ac:dyDescent="0.3">
      <c r="D74" s="219" t="s">
        <v>477</v>
      </c>
      <c r="E74" s="184" t="s">
        <v>479</v>
      </c>
      <c r="F74" s="184" t="s">
        <v>578</v>
      </c>
      <c r="G74" s="54" t="str">
        <f t="shared" si="5"/>
        <v>PPNueva fabricación</v>
      </c>
      <c r="H74" s="211" t="s">
        <v>543</v>
      </c>
      <c r="I74" s="371">
        <f>3090.81790084456/1000</f>
        <v>3.0908179008445598</v>
      </c>
      <c r="J74" s="185" t="s">
        <v>485</v>
      </c>
      <c r="K74" s="185" t="s">
        <v>600</v>
      </c>
    </row>
    <row r="75" spans="4:11" ht="18" customHeight="1" x14ac:dyDescent="0.3">
      <c r="D75" s="219" t="s">
        <v>477</v>
      </c>
      <c r="E75" s="184" t="s">
        <v>479</v>
      </c>
      <c r="F75" s="184" t="s">
        <v>578</v>
      </c>
      <c r="G75" s="54" t="str">
        <f t="shared" si="5"/>
        <v>PPFabricación a partir de reciclados</v>
      </c>
      <c r="H75" s="211" t="s">
        <v>544</v>
      </c>
      <c r="I75" s="371">
        <f>2537.38599752002/1000</f>
        <v>2.5373859975200199</v>
      </c>
      <c r="J75" s="185" t="s">
        <v>485</v>
      </c>
      <c r="K75" s="185" t="s">
        <v>600</v>
      </c>
    </row>
    <row r="76" spans="4:11" ht="18" customHeight="1" x14ac:dyDescent="0.3">
      <c r="D76" s="219" t="s">
        <v>477</v>
      </c>
      <c r="E76" s="184" t="s">
        <v>480</v>
      </c>
      <c r="F76" s="184" t="s">
        <v>578</v>
      </c>
      <c r="G76" s="54" t="str">
        <f t="shared" si="5"/>
        <v>PSNueva fabricación</v>
      </c>
      <c r="H76" s="211" t="s">
        <v>543</v>
      </c>
      <c r="I76" s="371">
        <f>3764.03980851007/1000</f>
        <v>3.7640398085100699</v>
      </c>
      <c r="J76" s="185" t="s">
        <v>485</v>
      </c>
      <c r="K76" s="185" t="s">
        <v>600</v>
      </c>
    </row>
    <row r="77" spans="4:11" ht="18" customHeight="1" x14ac:dyDescent="0.3">
      <c r="D77" s="219" t="s">
        <v>477</v>
      </c>
      <c r="E77" s="184" t="s">
        <v>480</v>
      </c>
      <c r="F77" s="184" t="s">
        <v>578</v>
      </c>
      <c r="G77" s="54" t="str">
        <f t="shared" si="5"/>
        <v>PSFabricación a partir de reciclados</v>
      </c>
      <c r="H77" s="211" t="s">
        <v>544</v>
      </c>
      <c r="I77" s="371">
        <f>3187.08199197162/1000</f>
        <v>3.18708199197162</v>
      </c>
      <c r="J77" s="185" t="s">
        <v>485</v>
      </c>
      <c r="K77" s="185" t="s">
        <v>600</v>
      </c>
    </row>
    <row r="78" spans="4:11" ht="18" customHeight="1" x14ac:dyDescent="0.3">
      <c r="D78" s="219" t="s">
        <v>477</v>
      </c>
      <c r="E78" s="184" t="s">
        <v>481</v>
      </c>
      <c r="F78" s="184" t="s">
        <v>578</v>
      </c>
      <c r="G78" s="54" t="str">
        <f t="shared" si="5"/>
        <v>PVCNueva fabricación</v>
      </c>
      <c r="H78" s="211" t="s">
        <v>543</v>
      </c>
      <c r="I78" s="371">
        <f>3399.1750697041/1000</f>
        <v>3.3991750697041003</v>
      </c>
      <c r="J78" s="185" t="s">
        <v>485</v>
      </c>
      <c r="K78" s="185" t="s">
        <v>600</v>
      </c>
    </row>
    <row r="79" spans="4:11" ht="18" customHeight="1" x14ac:dyDescent="0.3">
      <c r="D79" s="219" t="s">
        <v>477</v>
      </c>
      <c r="E79" s="184" t="s">
        <v>481</v>
      </c>
      <c r="F79" s="184" t="s">
        <v>578</v>
      </c>
      <c r="G79" s="54" t="str">
        <f t="shared" si="5"/>
        <v>PVCFabricación a partir de reciclados</v>
      </c>
      <c r="H79" s="211" t="s">
        <v>544</v>
      </c>
      <c r="I79" s="371">
        <f>2485.74316637955/1000</f>
        <v>2.48574316637955</v>
      </c>
      <c r="J79" s="185" t="s">
        <v>485</v>
      </c>
      <c r="K79" s="185" t="s">
        <v>600</v>
      </c>
    </row>
    <row r="80" spans="4:11" ht="18" customHeight="1" x14ac:dyDescent="0.3">
      <c r="D80" s="219" t="s">
        <v>477</v>
      </c>
      <c r="E80" s="184" t="s">
        <v>482</v>
      </c>
      <c r="F80" s="184" t="s">
        <v>578</v>
      </c>
      <c r="G80" s="54" t="str">
        <f t="shared" si="5"/>
        <v>HDPENueva fabricación</v>
      </c>
      <c r="H80" s="211" t="s">
        <v>543</v>
      </c>
      <c r="I80" s="371">
        <f>3255.92980072191/1000</f>
        <v>3.2559298007219097</v>
      </c>
      <c r="J80" s="185" t="s">
        <v>485</v>
      </c>
      <c r="K80" s="185" t="s">
        <v>600</v>
      </c>
    </row>
    <row r="81" spans="4:11" ht="18" customHeight="1" x14ac:dyDescent="0.3">
      <c r="D81" s="219" t="s">
        <v>477</v>
      </c>
      <c r="E81" s="184" t="s">
        <v>482</v>
      </c>
      <c r="F81" s="184" t="s">
        <v>578</v>
      </c>
      <c r="G81" s="54" t="str">
        <f t="shared" si="5"/>
        <v>HDPEFabricación a partir de reciclados</v>
      </c>
      <c r="H81" s="211" t="s">
        <v>544</v>
      </c>
      <c r="I81" s="371">
        <f>2346.6890688089/1000</f>
        <v>2.3466890688089004</v>
      </c>
      <c r="J81" s="185" t="s">
        <v>485</v>
      </c>
      <c r="K81" s="185" t="s">
        <v>600</v>
      </c>
    </row>
    <row r="82" spans="4:11" ht="18" customHeight="1" x14ac:dyDescent="0.3">
      <c r="D82" s="219" t="s">
        <v>477</v>
      </c>
      <c r="E82" s="184" t="s">
        <v>483</v>
      </c>
      <c r="F82" s="184" t="s">
        <v>578</v>
      </c>
      <c r="G82" s="54" t="str">
        <f t="shared" si="5"/>
        <v>LDPENueva fabricación</v>
      </c>
      <c r="H82" s="211" t="s">
        <v>543</v>
      </c>
      <c r="I82" s="371">
        <f>2586.72730851007/1000</f>
        <v>2.5867273085100702</v>
      </c>
      <c r="J82" s="185" t="s">
        <v>485</v>
      </c>
      <c r="K82" s="185" t="s">
        <v>600</v>
      </c>
    </row>
    <row r="83" spans="4:11" ht="18" customHeight="1" x14ac:dyDescent="0.3">
      <c r="D83" s="219" t="s">
        <v>477</v>
      </c>
      <c r="E83" s="184" t="s">
        <v>483</v>
      </c>
      <c r="F83" s="184" t="s">
        <v>578</v>
      </c>
      <c r="G83" s="54" t="str">
        <f t="shared" si="5"/>
        <v>LDPEFabricación a partir de reciclados</v>
      </c>
      <c r="H83" s="211" t="s">
        <v>544</v>
      </c>
      <c r="I83" s="371">
        <f>1793.29540518552/1000</f>
        <v>1.7932954051855199</v>
      </c>
      <c r="J83" s="185" t="s">
        <v>485</v>
      </c>
      <c r="K83" s="185" t="s">
        <v>600</v>
      </c>
    </row>
    <row r="84" spans="4:11" ht="18" customHeight="1" x14ac:dyDescent="0.3">
      <c r="D84" s="219" t="s">
        <v>477</v>
      </c>
      <c r="E84" s="184" t="s">
        <v>484</v>
      </c>
      <c r="F84" s="184" t="s">
        <v>578</v>
      </c>
      <c r="G84" s="54" t="str">
        <f t="shared" si="5"/>
        <v>PoliuretanoNueva fabricación</v>
      </c>
      <c r="H84" s="211" t="s">
        <v>543</v>
      </c>
      <c r="I84" s="371">
        <f>5.35/1000</f>
        <v>5.3499999999999997E-3</v>
      </c>
      <c r="J84" s="185" t="s">
        <v>485</v>
      </c>
      <c r="K84" s="185" t="s">
        <v>600</v>
      </c>
    </row>
    <row r="85" spans="4:11" ht="18" customHeight="1" x14ac:dyDescent="0.3">
      <c r="D85" s="219" t="s">
        <v>477</v>
      </c>
      <c r="E85" s="184" t="s">
        <v>484</v>
      </c>
      <c r="F85" s="184" t="s">
        <v>578</v>
      </c>
      <c r="G85" s="54" t="str">
        <f t="shared" ref="G85" si="6">E85&amp;H85</f>
        <v>PoliuretanoFabricación a partir de reciclados</v>
      </c>
      <c r="H85" s="211" t="s">
        <v>544</v>
      </c>
      <c r="I85" s="371" t="s">
        <v>31</v>
      </c>
      <c r="J85" s="185" t="s">
        <v>485</v>
      </c>
      <c r="K85" s="185" t="s">
        <v>600</v>
      </c>
    </row>
    <row r="86" spans="4:11" ht="18" customHeight="1" x14ac:dyDescent="0.3">
      <c r="D86" s="219" t="s">
        <v>477</v>
      </c>
      <c r="E86" s="184" t="s">
        <v>487</v>
      </c>
      <c r="F86" s="184" t="s">
        <v>578</v>
      </c>
      <c r="G86" s="54" t="str">
        <f t="shared" si="5"/>
        <v>Media plásticos generalNueva fabricación</v>
      </c>
      <c r="H86" s="211" t="s">
        <v>543</v>
      </c>
      <c r="I86" s="371">
        <f>3102.44850544029/1000</f>
        <v>3.1024485054402899</v>
      </c>
      <c r="J86" s="185" t="s">
        <v>485</v>
      </c>
      <c r="K86" s="185" t="s">
        <v>600</v>
      </c>
    </row>
    <row r="87" spans="4:11" ht="18" customHeight="1" x14ac:dyDescent="0.3">
      <c r="D87" s="219" t="s">
        <v>477</v>
      </c>
      <c r="E87" s="184" t="s">
        <v>487</v>
      </c>
      <c r="F87" s="184" t="s">
        <v>578</v>
      </c>
      <c r="G87" s="54" t="str">
        <f t="shared" si="5"/>
        <v>Media plásticos generalFabricación a partir de reciclados</v>
      </c>
      <c r="H87" s="211" t="s">
        <v>544</v>
      </c>
      <c r="I87" s="371">
        <f>2322.22424901884/1000</f>
        <v>2.3222242490188401</v>
      </c>
      <c r="J87" s="185" t="s">
        <v>485</v>
      </c>
      <c r="K87" s="185" t="s">
        <v>600</v>
      </c>
    </row>
    <row r="88" spans="4:11" ht="18" customHeight="1" x14ac:dyDescent="0.3">
      <c r="D88" s="219" t="s">
        <v>477</v>
      </c>
      <c r="E88" s="184" t="s">
        <v>488</v>
      </c>
      <c r="F88" s="184" t="s">
        <v>578</v>
      </c>
      <c r="G88" s="54" t="str">
        <f t="shared" si="5"/>
        <v>Media plásticos en películaNueva fabricación</v>
      </c>
      <c r="H88" s="211" t="s">
        <v>543</v>
      </c>
      <c r="I88" s="371">
        <f>2560.25566134535/1000</f>
        <v>2.5602556613453498</v>
      </c>
      <c r="J88" s="185" t="s">
        <v>485</v>
      </c>
      <c r="K88" s="185" t="s">
        <v>600</v>
      </c>
    </row>
    <row r="89" spans="4:11" ht="18" customHeight="1" x14ac:dyDescent="0.3">
      <c r="D89" s="219" t="s">
        <v>477</v>
      </c>
      <c r="E89" s="184" t="s">
        <v>488</v>
      </c>
      <c r="F89" s="184" t="s">
        <v>578</v>
      </c>
      <c r="G89" s="54" t="str">
        <f t="shared" si="5"/>
        <v>Media plásticos en películaFabricación a partir de reciclados</v>
      </c>
      <c r="H89" s="211" t="s">
        <v>544</v>
      </c>
      <c r="I89" s="371">
        <f>1890.70135431747/1000</f>
        <v>1.89070135431747</v>
      </c>
      <c r="J89" s="185" t="s">
        <v>485</v>
      </c>
      <c r="K89" s="185" t="s">
        <v>600</v>
      </c>
    </row>
    <row r="90" spans="4:11" ht="18" customHeight="1" x14ac:dyDescent="0.3">
      <c r="D90" s="219" t="s">
        <v>477</v>
      </c>
      <c r="E90" s="184" t="s">
        <v>489</v>
      </c>
      <c r="F90" s="184" t="s">
        <v>578</v>
      </c>
      <c r="G90" s="54" t="str">
        <f t="shared" si="5"/>
        <v>Media plásticos rígidosNueva fabricación</v>
      </c>
      <c r="H90" s="211" t="s">
        <v>543</v>
      </c>
      <c r="I90" s="371">
        <f>3263.92201539022/1000</f>
        <v>3.2639220153902202</v>
      </c>
      <c r="J90" s="185" t="s">
        <v>485</v>
      </c>
      <c r="K90" s="185" t="s">
        <v>600</v>
      </c>
    </row>
    <row r="91" spans="4:11" ht="18" customHeight="1" x14ac:dyDescent="0.3">
      <c r="D91" s="219" t="s">
        <v>477</v>
      </c>
      <c r="E91" s="184" t="s">
        <v>489</v>
      </c>
      <c r="F91" s="184" t="s">
        <v>578</v>
      </c>
      <c r="G91" s="54" t="str">
        <f t="shared" si="5"/>
        <v>Media plásticos rígidosFabricación a partir de reciclados</v>
      </c>
      <c r="H91" s="211" t="s">
        <v>544</v>
      </c>
      <c r="I91" s="371">
        <f>2744.09247671862/1000</f>
        <v>2.7440924767186203</v>
      </c>
      <c r="J91" s="185" t="s">
        <v>485</v>
      </c>
      <c r="K91" s="185" t="s">
        <v>600</v>
      </c>
    </row>
    <row r="92" spans="4:11" ht="18" customHeight="1" x14ac:dyDescent="0.3">
      <c r="D92" s="219" t="s">
        <v>467</v>
      </c>
      <c r="E92" s="184" t="s">
        <v>490</v>
      </c>
      <c r="F92" s="184" t="s">
        <v>578</v>
      </c>
      <c r="G92" s="54" t="str">
        <f>E92&amp;H92</f>
        <v>AluminioNueva fabricación</v>
      </c>
      <c r="H92" s="211" t="s">
        <v>543</v>
      </c>
      <c r="I92" s="371">
        <f>9108.72730851007/1000</f>
        <v>9.1087273085100691</v>
      </c>
      <c r="J92" s="185" t="s">
        <v>485</v>
      </c>
      <c r="K92" s="185" t="s">
        <v>600</v>
      </c>
    </row>
    <row r="93" spans="4:11" ht="18" customHeight="1" x14ac:dyDescent="0.3">
      <c r="D93" s="219" t="s">
        <v>467</v>
      </c>
      <c r="E93" s="184" t="s">
        <v>490</v>
      </c>
      <c r="F93" s="184" t="s">
        <v>578</v>
      </c>
      <c r="G93" s="54" t="str">
        <f t="shared" ref="G93:G146" si="7">E93&amp;H93</f>
        <v>AluminioFabricación a partir de reciclados</v>
      </c>
      <c r="H93" s="211" t="s">
        <v>544</v>
      </c>
      <c r="I93" s="371">
        <f>990.478097809396/1000</f>
        <v>0.990478097809396</v>
      </c>
      <c r="J93" s="185" t="s">
        <v>485</v>
      </c>
      <c r="K93" s="185" t="s">
        <v>600</v>
      </c>
    </row>
    <row r="94" spans="4:11" ht="18" customHeight="1" x14ac:dyDescent="0.3">
      <c r="D94" s="219" t="s">
        <v>467</v>
      </c>
      <c r="E94" s="184" t="s">
        <v>491</v>
      </c>
      <c r="F94" s="184" t="s">
        <v>578</v>
      </c>
      <c r="G94" s="54" t="str">
        <f t="shared" si="7"/>
        <v>AceroNueva fabricación</v>
      </c>
      <c r="H94" s="211" t="s">
        <v>543</v>
      </c>
      <c r="I94" s="371">
        <f>3086.72730851007/1000</f>
        <v>3.0867273085100702</v>
      </c>
      <c r="J94" s="185" t="s">
        <v>485</v>
      </c>
      <c r="K94" s="185" t="s">
        <v>600</v>
      </c>
    </row>
    <row r="95" spans="4:11" ht="18" customHeight="1" x14ac:dyDescent="0.3">
      <c r="D95" s="219" t="s">
        <v>467</v>
      </c>
      <c r="E95" s="184" t="s">
        <v>491</v>
      </c>
      <c r="F95" s="184" t="s">
        <v>578</v>
      </c>
      <c r="G95" s="54" t="str">
        <f t="shared" si="7"/>
        <v>AceroFabricación a partir de reciclados</v>
      </c>
      <c r="H95" s="211" t="s">
        <v>544</v>
      </c>
      <c r="I95" s="371">
        <f>1726.72730851007/1000</f>
        <v>1.7267273085100701</v>
      </c>
      <c r="J95" s="185" t="s">
        <v>485</v>
      </c>
      <c r="K95" s="185" t="s">
        <v>600</v>
      </c>
    </row>
    <row r="96" spans="4:11" ht="18" customHeight="1" x14ac:dyDescent="0.3">
      <c r="D96" s="219" t="s">
        <v>467</v>
      </c>
      <c r="E96" s="184" t="s">
        <v>476</v>
      </c>
      <c r="F96" s="184" t="s">
        <v>578</v>
      </c>
      <c r="G96" s="54" t="str">
        <f t="shared" si="7"/>
        <v>MixNueva fabricación</v>
      </c>
      <c r="H96" s="211" t="s">
        <v>543</v>
      </c>
      <c r="I96" s="371">
        <f>5254.64730851007/1000</f>
        <v>5.2546473085100693</v>
      </c>
      <c r="J96" s="185" t="s">
        <v>485</v>
      </c>
      <c r="K96" s="185" t="s">
        <v>600</v>
      </c>
    </row>
    <row r="97" spans="4:11" ht="18" customHeight="1" x14ac:dyDescent="0.3">
      <c r="D97" s="219" t="s">
        <v>467</v>
      </c>
      <c r="E97" s="184" t="s">
        <v>476</v>
      </c>
      <c r="F97" s="184" t="s">
        <v>578</v>
      </c>
      <c r="G97" s="54" t="str">
        <f t="shared" si="7"/>
        <v>MixFabricación a partir de reciclados</v>
      </c>
      <c r="H97" s="211" t="s">
        <v>544</v>
      </c>
      <c r="I97" s="371">
        <f>1461.67759265783/1000</f>
        <v>1.46167759265783</v>
      </c>
      <c r="J97" s="185" t="s">
        <v>485</v>
      </c>
      <c r="K97" s="185" t="s">
        <v>600</v>
      </c>
    </row>
    <row r="98" spans="4:11" ht="18" customHeight="1" x14ac:dyDescent="0.3">
      <c r="D98" s="219" t="s">
        <v>467</v>
      </c>
      <c r="E98" s="184" t="s">
        <v>492</v>
      </c>
      <c r="F98" s="184" t="s">
        <v>578</v>
      </c>
      <c r="G98" s="54" t="str">
        <f t="shared" si="7"/>
        <v>BronceNueva fabricación</v>
      </c>
      <c r="H98" s="211" t="s">
        <v>543</v>
      </c>
      <c r="I98" s="371">
        <f>9.15</f>
        <v>9.15</v>
      </c>
      <c r="J98" s="185" t="s">
        <v>485</v>
      </c>
      <c r="K98" s="185" t="s">
        <v>486</v>
      </c>
    </row>
    <row r="99" spans="4:11" ht="18" customHeight="1" x14ac:dyDescent="0.3">
      <c r="D99" s="219" t="s">
        <v>467</v>
      </c>
      <c r="E99" s="184" t="s">
        <v>492</v>
      </c>
      <c r="F99" s="184" t="s">
        <v>578</v>
      </c>
      <c r="G99" s="54" t="str">
        <f t="shared" ref="G99" si="8">E99&amp;H99</f>
        <v>BronceFabricación a partir de reciclados</v>
      </c>
      <c r="H99" s="211" t="s">
        <v>544</v>
      </c>
      <c r="I99" s="371" t="s">
        <v>31</v>
      </c>
      <c r="J99" s="185" t="s">
        <v>485</v>
      </c>
      <c r="K99" s="185" t="s">
        <v>486</v>
      </c>
    </row>
    <row r="100" spans="4:11" ht="18" customHeight="1" x14ac:dyDescent="0.3">
      <c r="D100" s="219" t="s">
        <v>467</v>
      </c>
      <c r="E100" s="184" t="s">
        <v>493</v>
      </c>
      <c r="F100" s="184" t="s">
        <v>578</v>
      </c>
      <c r="G100" s="54" t="str">
        <f t="shared" si="7"/>
        <v>CobreNueva fabricación</v>
      </c>
      <c r="H100" s="211" t="s">
        <v>543</v>
      </c>
      <c r="I100" s="371">
        <f>8.32</f>
        <v>8.32</v>
      </c>
      <c r="J100" s="185" t="s">
        <v>485</v>
      </c>
      <c r="K100" s="185" t="s">
        <v>486</v>
      </c>
    </row>
    <row r="101" spans="4:11" ht="18" customHeight="1" x14ac:dyDescent="0.3">
      <c r="D101" s="219" t="s">
        <v>467</v>
      </c>
      <c r="E101" s="184" t="s">
        <v>493</v>
      </c>
      <c r="F101" s="184" t="s">
        <v>578</v>
      </c>
      <c r="G101" s="54" t="str">
        <f t="shared" ref="G101" si="9">E101&amp;H101</f>
        <v>CobreFabricación a partir de reciclados</v>
      </c>
      <c r="H101" s="211" t="s">
        <v>544</v>
      </c>
      <c r="I101" s="371" t="s">
        <v>31</v>
      </c>
      <c r="J101" s="185" t="s">
        <v>485</v>
      </c>
      <c r="K101" s="185" t="s">
        <v>486</v>
      </c>
    </row>
    <row r="102" spans="4:11" ht="18" customHeight="1" x14ac:dyDescent="0.3">
      <c r="D102" s="220" t="s">
        <v>494</v>
      </c>
      <c r="E102" s="184" t="s">
        <v>495</v>
      </c>
      <c r="F102" s="184" t="s">
        <v>578</v>
      </c>
      <c r="G102" s="54" t="str">
        <f t="shared" si="7"/>
        <v>Batería alcalinaNueva fabricación</v>
      </c>
      <c r="H102" s="211" t="s">
        <v>543</v>
      </c>
      <c r="I102" s="371">
        <f>4633.47826086957/1000</f>
        <v>4.6334782608695697</v>
      </c>
      <c r="J102" s="185" t="s">
        <v>485</v>
      </c>
      <c r="K102" s="185" t="s">
        <v>600</v>
      </c>
    </row>
    <row r="103" spans="4:11" ht="18" customHeight="1" x14ac:dyDescent="0.3">
      <c r="D103" s="220" t="s">
        <v>494</v>
      </c>
      <c r="E103" s="184" t="s">
        <v>495</v>
      </c>
      <c r="F103" s="184" t="s">
        <v>578</v>
      </c>
      <c r="G103" s="54" t="str">
        <f t="shared" ref="G103" si="10">E103&amp;H103</f>
        <v>Batería alcalinaFabricación a partir de reciclados</v>
      </c>
      <c r="H103" s="211" t="s">
        <v>544</v>
      </c>
      <c r="I103" s="371" t="s">
        <v>31</v>
      </c>
      <c r="J103" s="185" t="s">
        <v>485</v>
      </c>
      <c r="K103" s="185" t="s">
        <v>600</v>
      </c>
    </row>
    <row r="104" spans="4:11" ht="18" customHeight="1" x14ac:dyDescent="0.3">
      <c r="D104" s="220" t="s">
        <v>494</v>
      </c>
      <c r="E104" s="184" t="s">
        <v>496</v>
      </c>
      <c r="F104" s="184" t="s">
        <v>578</v>
      </c>
      <c r="G104" s="54" t="str">
        <f t="shared" si="7"/>
        <v>Batería de litioNueva fabricación</v>
      </c>
      <c r="H104" s="211" t="s">
        <v>543</v>
      </c>
      <c r="I104" s="371">
        <f>6308/1000</f>
        <v>6.3079999999999998</v>
      </c>
      <c r="J104" s="185" t="s">
        <v>485</v>
      </c>
      <c r="K104" s="185" t="s">
        <v>600</v>
      </c>
    </row>
    <row r="105" spans="4:11" ht="18" customHeight="1" x14ac:dyDescent="0.3">
      <c r="D105" s="220" t="s">
        <v>494</v>
      </c>
      <c r="E105" s="184" t="s">
        <v>496</v>
      </c>
      <c r="F105" s="184" t="s">
        <v>578</v>
      </c>
      <c r="G105" s="54" t="str">
        <f t="shared" ref="G105" si="11">E105&amp;H105</f>
        <v>Batería de litioFabricación a partir de reciclados</v>
      </c>
      <c r="H105" s="221" t="s">
        <v>544</v>
      </c>
      <c r="I105" s="372" t="s">
        <v>31</v>
      </c>
      <c r="J105" s="185" t="s">
        <v>485</v>
      </c>
      <c r="K105" s="185" t="s">
        <v>600</v>
      </c>
    </row>
    <row r="106" spans="4:11" ht="18" customHeight="1" x14ac:dyDescent="0.3">
      <c r="D106" s="220" t="s">
        <v>494</v>
      </c>
      <c r="E106" s="184" t="s">
        <v>497</v>
      </c>
      <c r="F106" s="184" t="s">
        <v>578</v>
      </c>
      <c r="G106" s="54" t="str">
        <f t="shared" si="7"/>
        <v>Batería de níquelNueva fabricación</v>
      </c>
      <c r="H106" s="211" t="s">
        <v>543</v>
      </c>
      <c r="I106" s="371">
        <f>28380/1000</f>
        <v>28.38</v>
      </c>
      <c r="J106" s="185" t="s">
        <v>485</v>
      </c>
      <c r="K106" s="185" t="s">
        <v>600</v>
      </c>
    </row>
    <row r="107" spans="4:11" ht="18" customHeight="1" x14ac:dyDescent="0.3">
      <c r="D107" s="220" t="s">
        <v>494</v>
      </c>
      <c r="E107" s="184" t="s">
        <v>497</v>
      </c>
      <c r="F107" s="184" t="s">
        <v>578</v>
      </c>
      <c r="G107" s="54" t="str">
        <f t="shared" ref="G107" si="12">E107&amp;H107</f>
        <v>Batería de níquelFabricación a partir de reciclados</v>
      </c>
      <c r="H107" s="211" t="s">
        <v>544</v>
      </c>
      <c r="I107" s="371" t="s">
        <v>31</v>
      </c>
      <c r="J107" s="185" t="s">
        <v>485</v>
      </c>
      <c r="K107" s="185" t="s">
        <v>600</v>
      </c>
    </row>
    <row r="108" spans="4:11" ht="18" customHeight="1" x14ac:dyDescent="0.3">
      <c r="D108" s="220" t="s">
        <v>494</v>
      </c>
      <c r="E108" s="184" t="s">
        <v>498</v>
      </c>
      <c r="F108" s="184" t="s">
        <v>578</v>
      </c>
      <c r="G108" s="54" t="str">
        <f t="shared" si="7"/>
        <v>Componentes electrónicos pequeñosNueva fabricación</v>
      </c>
      <c r="H108" s="211" t="s">
        <v>543</v>
      </c>
      <c r="I108" s="371">
        <f>5647.94563399524/1000</f>
        <v>5.6479456339952403</v>
      </c>
      <c r="J108" s="185" t="s">
        <v>485</v>
      </c>
      <c r="K108" s="185" t="s">
        <v>600</v>
      </c>
    </row>
    <row r="109" spans="4:11" ht="18" customHeight="1" x14ac:dyDescent="0.3">
      <c r="D109" s="220" t="s">
        <v>494</v>
      </c>
      <c r="E109" s="184" t="s">
        <v>498</v>
      </c>
      <c r="F109" s="184" t="s">
        <v>578</v>
      </c>
      <c r="G109" s="54" t="str">
        <f t="shared" ref="G109" si="13">E109&amp;H109</f>
        <v>Componentes electrónicos pequeñosFabricación a partir de reciclados</v>
      </c>
      <c r="H109" s="211" t="s">
        <v>544</v>
      </c>
      <c r="I109" s="371" t="s">
        <v>31</v>
      </c>
      <c r="J109" s="185" t="s">
        <v>485</v>
      </c>
      <c r="K109" s="185" t="s">
        <v>600</v>
      </c>
    </row>
    <row r="110" spans="4:11" ht="18" customHeight="1" x14ac:dyDescent="0.3">
      <c r="D110" s="220" t="s">
        <v>494</v>
      </c>
      <c r="E110" s="184" t="s">
        <v>499</v>
      </c>
      <c r="F110" s="184" t="s">
        <v>578</v>
      </c>
      <c r="G110" s="54" t="str">
        <f t="shared" si="7"/>
        <v>Componentes electrónicos - ITNueva fabricación</v>
      </c>
      <c r="H110" s="211" t="s">
        <v>543</v>
      </c>
      <c r="I110" s="371">
        <f>24865.4755648975/1000</f>
        <v>24.865475564897501</v>
      </c>
      <c r="J110" s="185" t="s">
        <v>485</v>
      </c>
      <c r="K110" s="185" t="s">
        <v>600</v>
      </c>
    </row>
    <row r="111" spans="4:11" ht="18" customHeight="1" x14ac:dyDescent="0.3">
      <c r="D111" s="220" t="s">
        <v>494</v>
      </c>
      <c r="E111" s="184" t="s">
        <v>499</v>
      </c>
      <c r="F111" s="184" t="s">
        <v>578</v>
      </c>
      <c r="G111" s="54" t="str">
        <f t="shared" ref="G111" si="14">E111&amp;H111</f>
        <v>Componentes electrónicos - ITFabricación a partir de reciclados</v>
      </c>
      <c r="H111" s="211" t="s">
        <v>544</v>
      </c>
      <c r="I111" s="371" t="s">
        <v>31</v>
      </c>
      <c r="J111" s="185" t="s">
        <v>485</v>
      </c>
      <c r="K111" s="185" t="s">
        <v>600</v>
      </c>
    </row>
    <row r="112" spans="4:11" ht="18" customHeight="1" x14ac:dyDescent="0.3">
      <c r="D112" s="219" t="s">
        <v>537</v>
      </c>
      <c r="E112" s="54" t="s">
        <v>538</v>
      </c>
      <c r="F112" s="184" t="s">
        <v>32</v>
      </c>
      <c r="G112" s="54" t="str">
        <f t="shared" si="7"/>
        <v>Silla de maderaNueva fabricación</v>
      </c>
      <c r="H112" s="211" t="s">
        <v>543</v>
      </c>
      <c r="I112" s="371">
        <v>4.9000000000000004</v>
      </c>
      <c r="J112" s="185" t="s">
        <v>531</v>
      </c>
      <c r="K112" s="185" t="s">
        <v>661</v>
      </c>
    </row>
    <row r="113" spans="4:11" ht="18" customHeight="1" x14ac:dyDescent="0.3">
      <c r="D113" s="219" t="s">
        <v>537</v>
      </c>
      <c r="E113" s="54" t="s">
        <v>538</v>
      </c>
      <c r="F113" s="184" t="s">
        <v>32</v>
      </c>
      <c r="G113" s="54" t="str">
        <f t="shared" ref="G113" si="15">E113&amp;H113</f>
        <v>Silla de maderaFabricación a partir de reciclados</v>
      </c>
      <c r="H113" s="211" t="s">
        <v>544</v>
      </c>
      <c r="I113" s="371" t="s">
        <v>31</v>
      </c>
      <c r="J113" s="185" t="s">
        <v>485</v>
      </c>
      <c r="K113" s="185" t="s">
        <v>661</v>
      </c>
    </row>
    <row r="114" spans="4:11" ht="18" customHeight="1" x14ac:dyDescent="0.3">
      <c r="D114" s="219" t="s">
        <v>537</v>
      </c>
      <c r="E114" s="54" t="s">
        <v>539</v>
      </c>
      <c r="F114" s="184" t="s">
        <v>32</v>
      </c>
      <c r="G114" s="54" t="str">
        <f t="shared" si="7"/>
        <v>Silla de plásticoNueva fabricación</v>
      </c>
      <c r="H114" s="211" t="s">
        <v>543</v>
      </c>
      <c r="I114" s="371">
        <v>30</v>
      </c>
      <c r="J114" s="185" t="s">
        <v>531</v>
      </c>
      <c r="K114" s="185" t="s">
        <v>661</v>
      </c>
    </row>
    <row r="115" spans="4:11" ht="18" customHeight="1" x14ac:dyDescent="0.3">
      <c r="D115" s="219" t="s">
        <v>537</v>
      </c>
      <c r="E115" s="54" t="s">
        <v>539</v>
      </c>
      <c r="F115" s="184" t="s">
        <v>32</v>
      </c>
      <c r="G115" s="54" t="str">
        <f t="shared" ref="G115" si="16">E115&amp;H115</f>
        <v>Silla de plásticoFabricación a partir de reciclados</v>
      </c>
      <c r="H115" s="211" t="s">
        <v>544</v>
      </c>
      <c r="I115" s="371" t="s">
        <v>31</v>
      </c>
      <c r="J115" s="185" t="s">
        <v>485</v>
      </c>
      <c r="K115" s="185" t="s">
        <v>661</v>
      </c>
    </row>
    <row r="116" spans="4:11" ht="18" customHeight="1" x14ac:dyDescent="0.3">
      <c r="D116" s="219" t="s">
        <v>537</v>
      </c>
      <c r="E116" s="54" t="s">
        <v>540</v>
      </c>
      <c r="F116" s="184" t="s">
        <v>32</v>
      </c>
      <c r="G116" s="54" t="str">
        <f t="shared" si="7"/>
        <v>Mesa de maderaNueva fabricación</v>
      </c>
      <c r="H116" s="211" t="s">
        <v>543</v>
      </c>
      <c r="I116" s="371">
        <v>15</v>
      </c>
      <c r="J116" s="185" t="s">
        <v>531</v>
      </c>
      <c r="K116" s="185" t="s">
        <v>661</v>
      </c>
    </row>
    <row r="117" spans="4:11" ht="18" customHeight="1" x14ac:dyDescent="0.3">
      <c r="D117" s="219" t="s">
        <v>537</v>
      </c>
      <c r="E117" s="54" t="s">
        <v>540</v>
      </c>
      <c r="F117" s="184" t="s">
        <v>32</v>
      </c>
      <c r="G117" s="54" t="str">
        <f t="shared" ref="G117" si="17">E117&amp;H117</f>
        <v>Mesa de maderaFabricación a partir de reciclados</v>
      </c>
      <c r="H117" s="211" t="s">
        <v>544</v>
      </c>
      <c r="I117" s="371" t="s">
        <v>31</v>
      </c>
      <c r="J117" s="185" t="s">
        <v>485</v>
      </c>
      <c r="K117" s="185" t="s">
        <v>661</v>
      </c>
    </row>
    <row r="118" spans="4:11" ht="18" customHeight="1" x14ac:dyDescent="0.3">
      <c r="D118" s="219" t="s">
        <v>503</v>
      </c>
      <c r="E118" s="54" t="s">
        <v>503</v>
      </c>
      <c r="F118" s="184" t="s">
        <v>578</v>
      </c>
      <c r="G118" s="54" t="str">
        <f t="shared" si="7"/>
        <v>VidrioNueva fabricación</v>
      </c>
      <c r="H118" s="211" t="s">
        <v>543</v>
      </c>
      <c r="I118" s="371">
        <f>1402.76666666667/1000</f>
        <v>1.40276666666667</v>
      </c>
      <c r="J118" s="185" t="s">
        <v>485</v>
      </c>
      <c r="K118" s="185" t="s">
        <v>600</v>
      </c>
    </row>
    <row r="119" spans="4:11" ht="18" customHeight="1" x14ac:dyDescent="0.3">
      <c r="D119" s="219" t="s">
        <v>503</v>
      </c>
      <c r="E119" s="54" t="s">
        <v>503</v>
      </c>
      <c r="F119" s="184" t="s">
        <v>578</v>
      </c>
      <c r="G119" s="54" t="str">
        <f t="shared" si="7"/>
        <v>VidrioFabricación a partir de reciclados</v>
      </c>
      <c r="H119" s="211" t="s">
        <v>544</v>
      </c>
      <c r="I119" s="371">
        <f>823.189539185347/1000</f>
        <v>0.82318953918534699</v>
      </c>
      <c r="J119" s="185" t="s">
        <v>485</v>
      </c>
      <c r="K119" s="185" t="s">
        <v>600</v>
      </c>
    </row>
    <row r="120" spans="4:11" ht="18" customHeight="1" x14ac:dyDescent="0.3">
      <c r="D120" s="219" t="s">
        <v>34</v>
      </c>
      <c r="E120" s="54" t="s">
        <v>517</v>
      </c>
      <c r="F120" s="184" t="s">
        <v>578</v>
      </c>
      <c r="G120" s="54" t="str">
        <f t="shared" si="7"/>
        <v>Goma-evaNueva fabricación</v>
      </c>
      <c r="H120" s="211" t="s">
        <v>543</v>
      </c>
      <c r="I120" s="371">
        <v>2.62</v>
      </c>
      <c r="J120" s="185" t="s">
        <v>485</v>
      </c>
      <c r="K120" s="185" t="s">
        <v>486</v>
      </c>
    </row>
    <row r="121" spans="4:11" ht="18" customHeight="1" x14ac:dyDescent="0.3">
      <c r="D121" s="219" t="s">
        <v>34</v>
      </c>
      <c r="E121" s="54" t="s">
        <v>517</v>
      </c>
      <c r="F121" s="184" t="s">
        <v>578</v>
      </c>
      <c r="G121" s="54" t="str">
        <f t="shared" ref="G121" si="18">E121&amp;H121</f>
        <v>Goma-evaFabricación a partir de reciclados</v>
      </c>
      <c r="H121" s="211" t="s">
        <v>544</v>
      </c>
      <c r="I121" s="371" t="s">
        <v>31</v>
      </c>
      <c r="J121" s="185" t="s">
        <v>485</v>
      </c>
      <c r="K121" s="185" t="s">
        <v>486</v>
      </c>
    </row>
    <row r="122" spans="4:11" ht="18" customHeight="1" x14ac:dyDescent="0.3">
      <c r="D122" s="219" t="s">
        <v>34</v>
      </c>
      <c r="E122" s="54" t="s">
        <v>518</v>
      </c>
      <c r="F122" s="184" t="s">
        <v>578</v>
      </c>
      <c r="G122" s="54" t="str">
        <f t="shared" si="7"/>
        <v>Goma sintéticaNueva fabricación</v>
      </c>
      <c r="H122" s="211" t="s">
        <v>543</v>
      </c>
      <c r="I122" s="371">
        <v>2.74</v>
      </c>
      <c r="J122" s="185" t="s">
        <v>485</v>
      </c>
      <c r="K122" s="185" t="s">
        <v>486</v>
      </c>
    </row>
    <row r="123" spans="4:11" ht="18" customHeight="1" x14ac:dyDescent="0.3">
      <c r="D123" s="219" t="s">
        <v>34</v>
      </c>
      <c r="E123" s="54" t="s">
        <v>518</v>
      </c>
      <c r="F123" s="184" t="s">
        <v>578</v>
      </c>
      <c r="G123" s="54" t="str">
        <f t="shared" ref="G123" si="19">E123&amp;H123</f>
        <v>Goma sintéticaFabricación a partir de reciclados</v>
      </c>
      <c r="H123" s="211" t="s">
        <v>544</v>
      </c>
      <c r="I123" s="371" t="s">
        <v>31</v>
      </c>
      <c r="J123" s="185" t="s">
        <v>485</v>
      </c>
      <c r="K123" s="185" t="s">
        <v>486</v>
      </c>
    </row>
    <row r="124" spans="4:11" ht="18" customHeight="1" x14ac:dyDescent="0.3">
      <c r="D124" s="219" t="s">
        <v>34</v>
      </c>
      <c r="E124" s="54" t="s">
        <v>519</v>
      </c>
      <c r="F124" s="184" t="s">
        <v>578</v>
      </c>
      <c r="G124" s="54" t="str">
        <f t="shared" si="7"/>
        <v>CauchoNueva fabricación</v>
      </c>
      <c r="H124" s="211" t="s">
        <v>543</v>
      </c>
      <c r="I124" s="371">
        <v>2.74</v>
      </c>
      <c r="J124" s="185" t="s">
        <v>485</v>
      </c>
      <c r="K124" s="185" t="s">
        <v>486</v>
      </c>
    </row>
    <row r="125" spans="4:11" ht="18" customHeight="1" x14ac:dyDescent="0.3">
      <c r="D125" s="219" t="s">
        <v>34</v>
      </c>
      <c r="E125" s="54" t="s">
        <v>519</v>
      </c>
      <c r="F125" s="184" t="s">
        <v>578</v>
      </c>
      <c r="G125" s="54" t="str">
        <f t="shared" ref="G125:G126" si="20">E125&amp;H125</f>
        <v>CauchoFabricación a partir de reciclados</v>
      </c>
      <c r="H125" s="211" t="s">
        <v>544</v>
      </c>
      <c r="I125" s="371" t="s">
        <v>31</v>
      </c>
      <c r="J125" s="185" t="s">
        <v>485</v>
      </c>
      <c r="K125" s="185" t="s">
        <v>486</v>
      </c>
    </row>
    <row r="126" spans="4:11" ht="18" customHeight="1" x14ac:dyDescent="0.3">
      <c r="D126" s="219" t="s">
        <v>34</v>
      </c>
      <c r="E126" s="54" t="s">
        <v>519</v>
      </c>
      <c r="F126" s="184" t="s">
        <v>578</v>
      </c>
      <c r="G126" s="54" t="str">
        <f t="shared" si="20"/>
        <v>CauchoNueva fabricación</v>
      </c>
      <c r="H126" s="211" t="s">
        <v>543</v>
      </c>
      <c r="I126" s="371">
        <v>8.34</v>
      </c>
      <c r="J126" s="185" t="s">
        <v>485</v>
      </c>
      <c r="K126" s="185" t="s">
        <v>486</v>
      </c>
    </row>
    <row r="127" spans="4:11" ht="18" customHeight="1" x14ac:dyDescent="0.3">
      <c r="D127" s="219" t="s">
        <v>34</v>
      </c>
      <c r="E127" s="54" t="s">
        <v>519</v>
      </c>
      <c r="F127" s="184" t="s">
        <v>578</v>
      </c>
      <c r="G127" s="54" t="str">
        <f t="shared" ref="G127" si="21">E127&amp;H127</f>
        <v>CauchoFabricación a partir de reciclados</v>
      </c>
      <c r="H127" s="211" t="s">
        <v>544</v>
      </c>
      <c r="I127" s="371" t="s">
        <v>31</v>
      </c>
      <c r="J127" s="185" t="s">
        <v>485</v>
      </c>
      <c r="K127" s="185" t="s">
        <v>486</v>
      </c>
    </row>
    <row r="128" spans="4:11" ht="18" customHeight="1" x14ac:dyDescent="0.3">
      <c r="D128" s="219" t="s">
        <v>34</v>
      </c>
      <c r="E128" s="54" t="s">
        <v>520</v>
      </c>
      <c r="F128" s="184" t="s">
        <v>578</v>
      </c>
      <c r="G128" s="54" t="str">
        <f t="shared" si="7"/>
        <v>AlgodónNueva fabricación</v>
      </c>
      <c r="H128" s="211" t="s">
        <v>543</v>
      </c>
      <c r="I128" s="371">
        <v>3.2</v>
      </c>
      <c r="J128" s="185" t="s">
        <v>485</v>
      </c>
      <c r="K128" s="185" t="s">
        <v>486</v>
      </c>
    </row>
    <row r="129" spans="4:11" ht="18" customHeight="1" x14ac:dyDescent="0.3">
      <c r="D129" s="219" t="s">
        <v>34</v>
      </c>
      <c r="E129" s="54" t="s">
        <v>520</v>
      </c>
      <c r="F129" s="184" t="s">
        <v>578</v>
      </c>
      <c r="G129" s="54" t="str">
        <f t="shared" ref="G129" si="22">E129&amp;H129</f>
        <v>AlgodónFabricación a partir de reciclados</v>
      </c>
      <c r="H129" s="211" t="s">
        <v>544</v>
      </c>
      <c r="I129" s="371" t="s">
        <v>31</v>
      </c>
      <c r="J129" s="185" t="s">
        <v>485</v>
      </c>
      <c r="K129" s="185" t="s">
        <v>486</v>
      </c>
    </row>
    <row r="130" spans="4:11" ht="18" customHeight="1" x14ac:dyDescent="0.3">
      <c r="D130" s="219" t="s">
        <v>34</v>
      </c>
      <c r="E130" s="54" t="s">
        <v>521</v>
      </c>
      <c r="F130" s="184" t="s">
        <v>578</v>
      </c>
      <c r="G130" s="54" t="str">
        <f t="shared" si="7"/>
        <v>SiliconaNueva fabricación</v>
      </c>
      <c r="H130" s="211" t="s">
        <v>543</v>
      </c>
      <c r="I130" s="371">
        <v>3.2</v>
      </c>
      <c r="J130" s="185" t="s">
        <v>485</v>
      </c>
      <c r="K130" s="185" t="s">
        <v>486</v>
      </c>
    </row>
    <row r="131" spans="4:11" ht="18" customHeight="1" x14ac:dyDescent="0.3">
      <c r="D131" s="219" t="s">
        <v>34</v>
      </c>
      <c r="E131" s="54" t="s">
        <v>521</v>
      </c>
      <c r="F131" s="184" t="s">
        <v>578</v>
      </c>
      <c r="G131" s="54" t="str">
        <f t="shared" ref="G131" si="23">E131&amp;H131</f>
        <v>SiliconaFabricación a partir de reciclados</v>
      </c>
      <c r="H131" s="211" t="s">
        <v>544</v>
      </c>
      <c r="I131" s="371" t="s">
        <v>31</v>
      </c>
      <c r="J131" s="185" t="s">
        <v>485</v>
      </c>
      <c r="K131" s="185" t="s">
        <v>486</v>
      </c>
    </row>
    <row r="132" spans="4:11" ht="18" customHeight="1" x14ac:dyDescent="0.3">
      <c r="D132" s="219" t="s">
        <v>34</v>
      </c>
      <c r="E132" s="54" t="s">
        <v>522</v>
      </c>
      <c r="F132" s="184" t="s">
        <v>578</v>
      </c>
      <c r="G132" s="54" t="str">
        <f t="shared" si="7"/>
        <v>AdhesivoNueva fabricación</v>
      </c>
      <c r="H132" s="211" t="s">
        <v>543</v>
      </c>
      <c r="I132" s="371">
        <v>0.50800000000000001</v>
      </c>
      <c r="J132" s="185" t="s">
        <v>485</v>
      </c>
      <c r="K132" s="185" t="s">
        <v>486</v>
      </c>
    </row>
    <row r="133" spans="4:11" ht="18" customHeight="1" x14ac:dyDescent="0.3">
      <c r="D133" s="219" t="s">
        <v>34</v>
      </c>
      <c r="E133" s="54" t="s">
        <v>522</v>
      </c>
      <c r="F133" s="184" t="s">
        <v>578</v>
      </c>
      <c r="G133" s="54" t="str">
        <f t="shared" ref="G133" si="24">E133&amp;H133</f>
        <v>AdhesivoFabricación a partir de reciclados</v>
      </c>
      <c r="H133" s="211" t="s">
        <v>544</v>
      </c>
      <c r="I133" s="371" t="s">
        <v>31</v>
      </c>
      <c r="J133" s="185" t="s">
        <v>485</v>
      </c>
      <c r="K133" s="185" t="s">
        <v>486</v>
      </c>
    </row>
    <row r="134" spans="4:11" ht="18" customHeight="1" x14ac:dyDescent="0.3">
      <c r="D134" s="219" t="s">
        <v>34</v>
      </c>
      <c r="E134" s="54" t="s">
        <v>523</v>
      </c>
      <c r="F134" s="184" t="s">
        <v>578</v>
      </c>
      <c r="G134" s="54" t="str">
        <f t="shared" si="7"/>
        <v>CueroNueva fabricación</v>
      </c>
      <c r="H134" s="211" t="s">
        <v>543</v>
      </c>
      <c r="I134" s="371">
        <v>16.100000000000001</v>
      </c>
      <c r="J134" s="185" t="s">
        <v>485</v>
      </c>
      <c r="K134" s="185" t="s">
        <v>486</v>
      </c>
    </row>
    <row r="135" spans="4:11" ht="18" customHeight="1" x14ac:dyDescent="0.3">
      <c r="D135" s="219" t="s">
        <v>34</v>
      </c>
      <c r="E135" s="54" t="s">
        <v>523</v>
      </c>
      <c r="F135" s="184" t="s">
        <v>578</v>
      </c>
      <c r="G135" s="54" t="str">
        <f t="shared" ref="G135" si="25">E135&amp;H135</f>
        <v>CueroFabricación a partir de reciclados</v>
      </c>
      <c r="H135" s="211" t="s">
        <v>544</v>
      </c>
      <c r="I135" s="371" t="s">
        <v>31</v>
      </c>
      <c r="J135" s="185" t="s">
        <v>485</v>
      </c>
      <c r="K135" s="185" t="s">
        <v>486</v>
      </c>
    </row>
    <row r="136" spans="4:11" ht="18" customHeight="1" x14ac:dyDescent="0.3">
      <c r="D136" s="219" t="s">
        <v>34</v>
      </c>
      <c r="E136" s="54" t="s">
        <v>524</v>
      </c>
      <c r="F136" s="184" t="s">
        <v>578</v>
      </c>
      <c r="G136" s="54" t="str">
        <f t="shared" si="7"/>
        <v>LatexNueva fabricación</v>
      </c>
      <c r="H136" s="211" t="s">
        <v>543</v>
      </c>
      <c r="I136" s="371">
        <v>2.68</v>
      </c>
      <c r="J136" s="185" t="s">
        <v>485</v>
      </c>
      <c r="K136" s="185" t="s">
        <v>486</v>
      </c>
    </row>
    <row r="137" spans="4:11" ht="18" customHeight="1" x14ac:dyDescent="0.3">
      <c r="D137" s="219" t="s">
        <v>34</v>
      </c>
      <c r="E137" s="54" t="s">
        <v>524</v>
      </c>
      <c r="F137" s="184" t="s">
        <v>578</v>
      </c>
      <c r="G137" s="54" t="str">
        <f t="shared" ref="G137" si="26">E137&amp;H137</f>
        <v>LatexFabricación a partir de reciclados</v>
      </c>
      <c r="H137" s="211" t="s">
        <v>544</v>
      </c>
      <c r="I137" s="371" t="s">
        <v>31</v>
      </c>
      <c r="J137" s="185" t="s">
        <v>485</v>
      </c>
      <c r="K137" s="185" t="s">
        <v>486</v>
      </c>
    </row>
    <row r="138" spans="4:11" ht="18" customHeight="1" x14ac:dyDescent="0.3">
      <c r="D138" s="219" t="s">
        <v>34</v>
      </c>
      <c r="E138" s="54" t="s">
        <v>520</v>
      </c>
      <c r="F138" s="184" t="s">
        <v>578</v>
      </c>
      <c r="G138" s="54" t="str">
        <f t="shared" si="7"/>
        <v>AlgodónNueva fabricación</v>
      </c>
      <c r="H138" s="211" t="s">
        <v>543</v>
      </c>
      <c r="I138" s="371">
        <v>3.2</v>
      </c>
      <c r="J138" s="185" t="s">
        <v>485</v>
      </c>
      <c r="K138" s="185" t="s">
        <v>486</v>
      </c>
    </row>
    <row r="139" spans="4:11" ht="18" customHeight="1" x14ac:dyDescent="0.3">
      <c r="D139" s="219" t="s">
        <v>34</v>
      </c>
      <c r="E139" s="54" t="s">
        <v>520</v>
      </c>
      <c r="F139" s="184" t="s">
        <v>578</v>
      </c>
      <c r="G139" s="54" t="str">
        <f t="shared" ref="G139" si="27">E139&amp;H139</f>
        <v>AlgodónFabricación a partir de reciclados</v>
      </c>
      <c r="H139" s="211" t="s">
        <v>544</v>
      </c>
      <c r="I139" s="371" t="s">
        <v>31</v>
      </c>
      <c r="J139" s="185" t="s">
        <v>485</v>
      </c>
      <c r="K139" s="185" t="s">
        <v>486</v>
      </c>
    </row>
    <row r="140" spans="4:11" ht="18" customHeight="1" x14ac:dyDescent="0.3">
      <c r="D140" s="219" t="s">
        <v>34</v>
      </c>
      <c r="E140" s="54" t="s">
        <v>525</v>
      </c>
      <c r="F140" s="184" t="s">
        <v>578</v>
      </c>
      <c r="G140" s="54" t="str">
        <f t="shared" si="7"/>
        <v>GrafitoNueva fabricación</v>
      </c>
      <c r="H140" s="211" t="s">
        <v>543</v>
      </c>
      <c r="I140" s="371">
        <v>2.35E-2</v>
      </c>
      <c r="J140" s="185" t="s">
        <v>485</v>
      </c>
      <c r="K140" s="185" t="s">
        <v>486</v>
      </c>
    </row>
    <row r="141" spans="4:11" ht="18" customHeight="1" x14ac:dyDescent="0.3">
      <c r="D141" s="219" t="s">
        <v>34</v>
      </c>
      <c r="E141" s="54" t="s">
        <v>525</v>
      </c>
      <c r="F141" s="184" t="s">
        <v>578</v>
      </c>
      <c r="G141" s="54" t="str">
        <f t="shared" ref="G141" si="28">E141&amp;H141</f>
        <v>GrafitoFabricación a partir de reciclados</v>
      </c>
      <c r="H141" s="211" t="s">
        <v>544</v>
      </c>
      <c r="I141" s="371" t="s">
        <v>31</v>
      </c>
      <c r="J141" s="185" t="s">
        <v>485</v>
      </c>
      <c r="K141" s="185" t="s">
        <v>486</v>
      </c>
    </row>
    <row r="142" spans="4:11" ht="18" customHeight="1" x14ac:dyDescent="0.3">
      <c r="D142" s="219" t="s">
        <v>34</v>
      </c>
      <c r="E142" s="54" t="s">
        <v>526</v>
      </c>
      <c r="F142" s="184" t="s">
        <v>578</v>
      </c>
      <c r="G142" s="54" t="str">
        <f t="shared" si="7"/>
        <v>Caña de azúcarNueva fabricación</v>
      </c>
      <c r="H142" s="211" t="s">
        <v>543</v>
      </c>
      <c r="I142" s="371">
        <v>2.0699999999999998</v>
      </c>
      <c r="J142" s="185" t="s">
        <v>485</v>
      </c>
      <c r="K142" s="185" t="s">
        <v>486</v>
      </c>
    </row>
    <row r="143" spans="4:11" ht="18" customHeight="1" x14ac:dyDescent="0.3">
      <c r="D143" s="219" t="s">
        <v>34</v>
      </c>
      <c r="E143" s="54" t="s">
        <v>526</v>
      </c>
      <c r="F143" s="184" t="s">
        <v>578</v>
      </c>
      <c r="G143" s="54" t="str">
        <f t="shared" ref="G143" si="29">E143&amp;H143</f>
        <v>Caña de azúcarFabricación a partir de reciclados</v>
      </c>
      <c r="H143" s="211" t="s">
        <v>544</v>
      </c>
      <c r="I143" s="371" t="s">
        <v>31</v>
      </c>
      <c r="J143" s="185" t="s">
        <v>485</v>
      </c>
      <c r="K143" s="185" t="s">
        <v>486</v>
      </c>
    </row>
    <row r="144" spans="4:11" ht="18" customHeight="1" x14ac:dyDescent="0.3">
      <c r="D144" s="219" t="s">
        <v>34</v>
      </c>
      <c r="E144" s="54" t="s">
        <v>527</v>
      </c>
      <c r="F144" s="184" t="s">
        <v>578</v>
      </c>
      <c r="G144" s="54" t="str">
        <f t="shared" si="7"/>
        <v>CelulosaNueva fabricación</v>
      </c>
      <c r="H144" s="211" t="s">
        <v>543</v>
      </c>
      <c r="I144" s="371">
        <v>0.46800000000000003</v>
      </c>
      <c r="J144" s="185" t="s">
        <v>485</v>
      </c>
      <c r="K144" s="185" t="s">
        <v>486</v>
      </c>
    </row>
    <row r="145" spans="3:11" ht="18" customHeight="1" x14ac:dyDescent="0.3">
      <c r="D145" s="219" t="s">
        <v>34</v>
      </c>
      <c r="E145" s="54" t="s">
        <v>527</v>
      </c>
      <c r="F145" s="184" t="s">
        <v>578</v>
      </c>
      <c r="G145" s="54" t="str">
        <f t="shared" ref="G145" si="30">E145&amp;H145</f>
        <v>CelulosaFabricación a partir de reciclados</v>
      </c>
      <c r="H145" s="211" t="s">
        <v>544</v>
      </c>
      <c r="I145" s="371" t="s">
        <v>31</v>
      </c>
      <c r="J145" s="185" t="s">
        <v>485</v>
      </c>
      <c r="K145" s="185" t="s">
        <v>486</v>
      </c>
    </row>
    <row r="146" spans="3:11" ht="18" customHeight="1" x14ac:dyDescent="0.3">
      <c r="D146" s="219" t="s">
        <v>34</v>
      </c>
      <c r="E146" s="54" t="s">
        <v>528</v>
      </c>
      <c r="F146" s="184" t="s">
        <v>578</v>
      </c>
      <c r="G146" s="54" t="str">
        <f t="shared" si="7"/>
        <v>EspumógenoNueva fabricación</v>
      </c>
      <c r="H146" s="211" t="s">
        <v>543</v>
      </c>
      <c r="I146" s="371">
        <v>2.67</v>
      </c>
      <c r="J146" s="185" t="s">
        <v>485</v>
      </c>
      <c r="K146" s="185" t="s">
        <v>486</v>
      </c>
    </row>
    <row r="147" spans="3:11" ht="18" customHeight="1" x14ac:dyDescent="0.3">
      <c r="D147" s="219" t="s">
        <v>34</v>
      </c>
      <c r="E147" s="54" t="s">
        <v>528</v>
      </c>
      <c r="F147" s="184" t="s">
        <v>578</v>
      </c>
      <c r="G147" s="54" t="str">
        <f t="shared" ref="G147" si="31">E147&amp;H147</f>
        <v>EspumógenoFabricación a partir de reciclados</v>
      </c>
      <c r="H147" s="211" t="s">
        <v>544</v>
      </c>
      <c r="I147" s="371" t="s">
        <v>31</v>
      </c>
      <c r="J147" s="185" t="s">
        <v>485</v>
      </c>
      <c r="K147" s="185" t="s">
        <v>486</v>
      </c>
    </row>
    <row r="148" spans="3:11" ht="18" customHeight="1" x14ac:dyDescent="0.3">
      <c r="D148" s="222" t="s">
        <v>34</v>
      </c>
      <c r="E148" s="54" t="s">
        <v>529</v>
      </c>
      <c r="F148" s="184" t="s">
        <v>578</v>
      </c>
      <c r="G148" s="54" t="str">
        <f>E148&amp;H148</f>
        <v>ArcillaNueva fabricación</v>
      </c>
      <c r="H148" s="211" t="s">
        <v>543</v>
      </c>
      <c r="I148" s="371">
        <v>0.24399999999999999</v>
      </c>
      <c r="J148" s="185" t="s">
        <v>485</v>
      </c>
      <c r="K148" s="185" t="s">
        <v>486</v>
      </c>
    </row>
    <row r="149" spans="3:11" ht="18" customHeight="1" x14ac:dyDescent="0.3">
      <c r="D149" s="222" t="s">
        <v>34</v>
      </c>
      <c r="E149" s="54" t="s">
        <v>529</v>
      </c>
      <c r="F149" s="184" t="s">
        <v>578</v>
      </c>
      <c r="G149" s="54" t="str">
        <f>E149&amp;H149</f>
        <v>ArcillaFabricación a partir de reciclados</v>
      </c>
      <c r="H149" s="211" t="s">
        <v>544</v>
      </c>
      <c r="I149" s="371" t="s">
        <v>31</v>
      </c>
      <c r="J149" s="185" t="s">
        <v>485</v>
      </c>
      <c r="K149" s="185" t="s">
        <v>486</v>
      </c>
    </row>
    <row r="150" spans="3:11" ht="18" customHeight="1" x14ac:dyDescent="0.3">
      <c r="D150" s="222" t="s">
        <v>500</v>
      </c>
      <c r="E150" s="54" t="s">
        <v>534</v>
      </c>
      <c r="F150" s="184" t="s">
        <v>32</v>
      </c>
      <c r="G150" s="54" t="str">
        <f>E150</f>
        <v>Mochila senderismo</v>
      </c>
      <c r="H150" s="211"/>
      <c r="I150" s="371">
        <v>6.3</v>
      </c>
      <c r="J150" s="185" t="s">
        <v>531</v>
      </c>
      <c r="K150" s="185" t="s">
        <v>661</v>
      </c>
    </row>
    <row r="151" spans="3:11" ht="18" customHeight="1" x14ac:dyDescent="0.3">
      <c r="D151" s="222" t="s">
        <v>500</v>
      </c>
      <c r="E151" s="54" t="s">
        <v>535</v>
      </c>
      <c r="F151" s="184" t="s">
        <v>32</v>
      </c>
      <c r="G151" s="54" t="str">
        <f t="shared" ref="G151:G175" si="32">E151</f>
        <v>Mochila escolar</v>
      </c>
      <c r="H151" s="211"/>
      <c r="I151" s="371">
        <v>9.8000000000000007</v>
      </c>
      <c r="J151" s="185" t="s">
        <v>531</v>
      </c>
      <c r="K151" s="185" t="s">
        <v>661</v>
      </c>
    </row>
    <row r="152" spans="3:11" ht="18" customHeight="1" x14ac:dyDescent="0.3">
      <c r="D152" s="222" t="s">
        <v>500</v>
      </c>
      <c r="E152" s="54" t="s">
        <v>501</v>
      </c>
      <c r="F152" s="184" t="s">
        <v>32</v>
      </c>
      <c r="G152" s="54" t="str">
        <f t="shared" si="32"/>
        <v>Cuadernos/ Libros</v>
      </c>
      <c r="H152" s="211"/>
      <c r="I152" s="371">
        <f>(287/1000)*0.86807</f>
        <v>0.24913608999999998</v>
      </c>
      <c r="J152" s="185" t="s">
        <v>976</v>
      </c>
      <c r="K152" s="185"/>
    </row>
    <row r="153" spans="3:11" ht="18" customHeight="1" x14ac:dyDescent="0.3">
      <c r="D153" s="222" t="s">
        <v>500</v>
      </c>
      <c r="E153" s="54" t="s">
        <v>502</v>
      </c>
      <c r="F153" s="184" t="s">
        <v>32</v>
      </c>
      <c r="G153" s="54" t="str">
        <f t="shared" si="32"/>
        <v>Bolígrafo</v>
      </c>
      <c r="H153" s="211"/>
      <c r="I153" s="371">
        <f>(6/1000)*3.10245</f>
        <v>1.8614700000000001E-2</v>
      </c>
      <c r="J153" s="185" t="s">
        <v>976</v>
      </c>
      <c r="K153" s="185"/>
    </row>
    <row r="154" spans="3:11" ht="18" customHeight="1" x14ac:dyDescent="0.3">
      <c r="D154" s="222" t="s">
        <v>548</v>
      </c>
      <c r="E154" s="54" t="s">
        <v>504</v>
      </c>
      <c r="F154" s="184" t="s">
        <v>578</v>
      </c>
      <c r="G154" s="54" t="str">
        <f t="shared" si="32"/>
        <v>Camisetas de algodón</v>
      </c>
      <c r="H154" s="185"/>
      <c r="I154" s="373">
        <v>4</v>
      </c>
      <c r="J154" s="185" t="s">
        <v>485</v>
      </c>
      <c r="K154" s="185" t="s">
        <v>661</v>
      </c>
    </row>
    <row r="155" spans="3:11" ht="18" customHeight="1" x14ac:dyDescent="0.3">
      <c r="C155" s="214" t="s">
        <v>500</v>
      </c>
      <c r="D155" s="222" t="s">
        <v>548</v>
      </c>
      <c r="E155" s="54" t="s">
        <v>505</v>
      </c>
      <c r="F155" s="184" t="s">
        <v>578</v>
      </c>
      <c r="G155" s="54" t="str">
        <f t="shared" si="32"/>
        <v>Camisetas de poliéster</v>
      </c>
      <c r="H155" s="185"/>
      <c r="I155" s="373">
        <v>5</v>
      </c>
      <c r="J155" s="185" t="s">
        <v>485</v>
      </c>
      <c r="K155" s="185" t="s">
        <v>661</v>
      </c>
    </row>
    <row r="156" spans="3:11" ht="18" customHeight="1" x14ac:dyDescent="0.3">
      <c r="C156" s="214" t="s">
        <v>548</v>
      </c>
      <c r="D156" s="222" t="s">
        <v>548</v>
      </c>
      <c r="E156" s="54" t="s">
        <v>506</v>
      </c>
      <c r="F156" s="184" t="s">
        <v>578</v>
      </c>
      <c r="G156" s="54" t="str">
        <f t="shared" si="32"/>
        <v>Polo</v>
      </c>
      <c r="H156" s="185"/>
      <c r="I156" s="373">
        <v>7</v>
      </c>
      <c r="J156" s="185" t="s">
        <v>485</v>
      </c>
      <c r="K156" s="185" t="s">
        <v>661</v>
      </c>
    </row>
    <row r="157" spans="3:11" ht="18" customHeight="1" x14ac:dyDescent="0.3">
      <c r="C157" s="479" t="s">
        <v>542</v>
      </c>
      <c r="D157" s="222" t="s">
        <v>548</v>
      </c>
      <c r="E157" s="54" t="s">
        <v>507</v>
      </c>
      <c r="F157" s="184" t="s">
        <v>578</v>
      </c>
      <c r="G157" s="54" t="str">
        <f t="shared" si="32"/>
        <v>Ropa genérico</v>
      </c>
      <c r="H157" s="185"/>
      <c r="I157" s="373">
        <f>22310/1000</f>
        <v>22.31</v>
      </c>
      <c r="J157" s="185" t="s">
        <v>485</v>
      </c>
      <c r="K157" s="185" t="s">
        <v>661</v>
      </c>
    </row>
    <row r="158" spans="3:11" ht="18" customHeight="1" x14ac:dyDescent="0.3">
      <c r="C158" t="s">
        <v>1089</v>
      </c>
      <c r="D158" s="223" t="s">
        <v>542</v>
      </c>
      <c r="E158" s="54" t="s">
        <v>530</v>
      </c>
      <c r="F158" s="184" t="s">
        <v>32</v>
      </c>
      <c r="G158" s="54" t="str">
        <f t="shared" si="32"/>
        <v>Balón de fútbol</v>
      </c>
      <c r="H158" s="185"/>
      <c r="I158" s="373">
        <v>7</v>
      </c>
      <c r="J158" s="185" t="s">
        <v>531</v>
      </c>
      <c r="K158" s="185" t="s">
        <v>661</v>
      </c>
    </row>
    <row r="159" spans="3:11" ht="18" customHeight="1" x14ac:dyDescent="0.3">
      <c r="D159" s="223" t="s">
        <v>542</v>
      </c>
      <c r="E159" s="54" t="s">
        <v>532</v>
      </c>
      <c r="F159" s="184" t="s">
        <v>32</v>
      </c>
      <c r="G159" s="54" t="str">
        <f t="shared" si="32"/>
        <v>Balón de baloncesto</v>
      </c>
      <c r="H159" s="185"/>
      <c r="I159" s="373">
        <v>6.1</v>
      </c>
      <c r="J159" s="185" t="s">
        <v>531</v>
      </c>
      <c r="K159" s="185" t="s">
        <v>661</v>
      </c>
    </row>
    <row r="160" spans="3:11" ht="18" customHeight="1" x14ac:dyDescent="0.3">
      <c r="D160" s="223" t="s">
        <v>542</v>
      </c>
      <c r="E160" s="54" t="s">
        <v>533</v>
      </c>
      <c r="F160" s="184" t="s">
        <v>32</v>
      </c>
      <c r="G160" s="54" t="str">
        <f t="shared" si="32"/>
        <v>Balón de voley</v>
      </c>
      <c r="H160" s="185"/>
      <c r="I160" s="373">
        <v>3</v>
      </c>
      <c r="J160" s="185" t="s">
        <v>531</v>
      </c>
      <c r="K160" s="185" t="s">
        <v>661</v>
      </c>
    </row>
    <row r="161" spans="3:17" ht="18" customHeight="1" x14ac:dyDescent="0.3">
      <c r="D161" s="223" t="s">
        <v>542</v>
      </c>
      <c r="E161" s="54" t="s">
        <v>536</v>
      </c>
      <c r="F161" s="184" t="s">
        <v>32</v>
      </c>
      <c r="G161" s="54" t="str">
        <f t="shared" si="32"/>
        <v>Raqueta de tenis</v>
      </c>
      <c r="H161" s="185"/>
      <c r="I161" s="373">
        <v>23</v>
      </c>
      <c r="J161" s="185" t="s">
        <v>531</v>
      </c>
      <c r="K161" s="185" t="s">
        <v>661</v>
      </c>
    </row>
    <row r="162" spans="3:17" ht="18" customHeight="1" x14ac:dyDescent="0.3">
      <c r="D162" s="222" t="s">
        <v>551</v>
      </c>
      <c r="E162" s="54" t="s">
        <v>603</v>
      </c>
      <c r="F162" s="184" t="s">
        <v>32</v>
      </c>
      <c r="G162" s="54" t="str">
        <f t="shared" si="32"/>
        <v>Desaryuno estándar</v>
      </c>
      <c r="H162" s="185"/>
      <c r="I162" s="373">
        <v>0.84</v>
      </c>
      <c r="J162" s="185" t="s">
        <v>508</v>
      </c>
      <c r="K162" s="185" t="s">
        <v>509</v>
      </c>
      <c r="N162" s="181"/>
    </row>
    <row r="163" spans="3:17" ht="18" customHeight="1" x14ac:dyDescent="0.3">
      <c r="D163" s="222" t="s">
        <v>551</v>
      </c>
      <c r="E163" s="54" t="s">
        <v>604</v>
      </c>
      <c r="F163" s="184" t="s">
        <v>32</v>
      </c>
      <c r="G163" s="54" t="str">
        <f t="shared" si="32"/>
        <v>Desayuno gourmet</v>
      </c>
      <c r="H163" s="185"/>
      <c r="I163" s="373">
        <v>2.33</v>
      </c>
      <c r="J163" s="185" t="s">
        <v>508</v>
      </c>
      <c r="K163" s="185" t="s">
        <v>509</v>
      </c>
    </row>
    <row r="164" spans="3:17" ht="18" customHeight="1" x14ac:dyDescent="0.3">
      <c r="D164" s="222" t="s">
        <v>552</v>
      </c>
      <c r="E164" s="54" t="s">
        <v>552</v>
      </c>
      <c r="F164" s="184" t="s">
        <v>32</v>
      </c>
      <c r="G164" s="54" t="str">
        <f t="shared" si="32"/>
        <v>Snack</v>
      </c>
      <c r="H164" s="185"/>
      <c r="I164" s="373">
        <v>2.02</v>
      </c>
      <c r="J164" s="185" t="s">
        <v>510</v>
      </c>
      <c r="K164" s="185" t="s">
        <v>509</v>
      </c>
      <c r="N164" s="181" t="s">
        <v>620</v>
      </c>
      <c r="O164" s="213">
        <f>201.3/1000000</f>
        <v>2.0130000000000001E-4</v>
      </c>
      <c r="P164" t="s">
        <v>613</v>
      </c>
    </row>
    <row r="165" spans="3:17" ht="18" customHeight="1" x14ac:dyDescent="0.3">
      <c r="C165" s="214" t="s">
        <v>551</v>
      </c>
      <c r="D165" s="222" t="s">
        <v>553</v>
      </c>
      <c r="E165" s="54" t="s">
        <v>617</v>
      </c>
      <c r="F165" s="184" t="s">
        <v>32</v>
      </c>
      <c r="G165" s="54" t="str">
        <f t="shared" si="32"/>
        <v>Botella de agua 0,5 L</v>
      </c>
      <c r="H165" s="185"/>
      <c r="I165" s="373">
        <f>P167</f>
        <v>3.6267000654639357E-2</v>
      </c>
      <c r="J165" s="185" t="s">
        <v>531</v>
      </c>
      <c r="K165" s="184" t="s">
        <v>622</v>
      </c>
      <c r="N165" s="181" t="s">
        <v>621</v>
      </c>
      <c r="O165" s="13">
        <f>I72</f>
        <v>4.0184834060710397</v>
      </c>
      <c r="P165" t="s">
        <v>614</v>
      </c>
    </row>
    <row r="166" spans="3:17" ht="18" customHeight="1" x14ac:dyDescent="0.3">
      <c r="C166" s="214" t="s">
        <v>552</v>
      </c>
      <c r="D166" s="222" t="s">
        <v>553</v>
      </c>
      <c r="E166" s="54" t="s">
        <v>618</v>
      </c>
      <c r="F166" s="184" t="s">
        <v>32</v>
      </c>
      <c r="G166" s="54" t="str">
        <f t="shared" si="32"/>
        <v>Botella de agua 1,5 L</v>
      </c>
      <c r="H166" s="185"/>
      <c r="I166" s="373">
        <f t="shared" ref="I166" si="33">P168</f>
        <v>0.13411744742216561</v>
      </c>
      <c r="J166" s="185" t="s">
        <v>531</v>
      </c>
      <c r="K166" s="184" t="s">
        <v>622</v>
      </c>
      <c r="N166" s="181" t="s">
        <v>615</v>
      </c>
      <c r="O166" s="181" t="s">
        <v>602</v>
      </c>
    </row>
    <row r="167" spans="3:17" ht="18" customHeight="1" x14ac:dyDescent="0.3">
      <c r="C167" s="479" t="s">
        <v>553</v>
      </c>
      <c r="D167" s="222" t="s">
        <v>553</v>
      </c>
      <c r="E167" s="54" t="s">
        <v>619</v>
      </c>
      <c r="F167" s="184" t="s">
        <v>32</v>
      </c>
      <c r="G167" s="54" t="str">
        <f t="shared" si="32"/>
        <v>Botella de agua 2 L</v>
      </c>
      <c r="H167" s="185"/>
      <c r="I167" s="373">
        <f>P170</f>
        <v>0.18806577506351757</v>
      </c>
      <c r="J167" s="185" t="s">
        <v>531</v>
      </c>
      <c r="K167" s="184" t="s">
        <v>622</v>
      </c>
      <c r="M167" t="s">
        <v>610</v>
      </c>
      <c r="N167" s="181">
        <f>9/1000</f>
        <v>8.9999999999999993E-3</v>
      </c>
      <c r="O167" s="181">
        <v>0.5</v>
      </c>
      <c r="P167">
        <f>N167*$O$165+O167*$O$164</f>
        <v>3.6267000654639357E-2</v>
      </c>
      <c r="Q167" t="s">
        <v>616</v>
      </c>
    </row>
    <row r="168" spans="3:17" ht="18" customHeight="1" x14ac:dyDescent="0.3">
      <c r="C168" s="214" t="s">
        <v>554</v>
      </c>
      <c r="D168" s="222" t="s">
        <v>553</v>
      </c>
      <c r="E168" s="54" t="s">
        <v>512</v>
      </c>
      <c r="F168" s="184" t="s">
        <v>602</v>
      </c>
      <c r="G168" s="54" t="str">
        <f t="shared" si="32"/>
        <v>Bebida no alchólica</v>
      </c>
      <c r="H168" s="185"/>
      <c r="I168" s="373">
        <v>0.2</v>
      </c>
      <c r="J168" s="185" t="s">
        <v>513</v>
      </c>
      <c r="K168" s="185" t="s">
        <v>509</v>
      </c>
      <c r="M168" t="s">
        <v>612</v>
      </c>
      <c r="N168" s="181">
        <f>(30+1.3+2)/1000</f>
        <v>3.3299999999999996E-2</v>
      </c>
      <c r="O168" s="181">
        <v>1.5</v>
      </c>
      <c r="P168">
        <f>N168*$O$165+O168*$O$164</f>
        <v>0.13411744742216561</v>
      </c>
      <c r="Q168" t="s">
        <v>616</v>
      </c>
    </row>
    <row r="169" spans="3:17" ht="18" customHeight="1" x14ac:dyDescent="0.3">
      <c r="C169" s="214" t="s">
        <v>663</v>
      </c>
      <c r="D169" s="548" t="s">
        <v>553</v>
      </c>
      <c r="E169" s="54" t="s">
        <v>986</v>
      </c>
      <c r="F169" s="629" t="s">
        <v>602</v>
      </c>
      <c r="G169" s="549" t="s">
        <v>986</v>
      </c>
      <c r="H169" s="550"/>
      <c r="I169" s="551">
        <v>0.51349999999999996</v>
      </c>
      <c r="J169" s="550" t="s">
        <v>513</v>
      </c>
      <c r="K169" s="550" t="s">
        <v>988</v>
      </c>
      <c r="N169" s="181"/>
      <c r="O169" s="181"/>
    </row>
    <row r="170" spans="3:17" ht="18" customHeight="1" x14ac:dyDescent="0.3">
      <c r="C170" s="214" t="s">
        <v>1089</v>
      </c>
      <c r="D170" s="222" t="s">
        <v>553</v>
      </c>
      <c r="E170" s="54" t="s">
        <v>987</v>
      </c>
      <c r="F170" s="184" t="s">
        <v>602</v>
      </c>
      <c r="G170" s="54" t="str">
        <f t="shared" si="32"/>
        <v>Otras bebidas alchólicas</v>
      </c>
      <c r="H170" s="185"/>
      <c r="I170" s="373">
        <v>1.87</v>
      </c>
      <c r="J170" s="185" t="s">
        <v>513</v>
      </c>
      <c r="K170" s="185" t="s">
        <v>509</v>
      </c>
      <c r="M170" t="s">
        <v>611</v>
      </c>
      <c r="N170" s="181">
        <f>46.7/1000</f>
        <v>4.6700000000000005E-2</v>
      </c>
      <c r="O170" s="181">
        <v>2</v>
      </c>
      <c r="P170">
        <f>N170*$O$165+O170*$O$164</f>
        <v>0.18806577506351757</v>
      </c>
      <c r="Q170" t="s">
        <v>616</v>
      </c>
    </row>
    <row r="171" spans="3:17" ht="18" customHeight="1" x14ac:dyDescent="0.3">
      <c r="D171" s="220" t="s">
        <v>554</v>
      </c>
      <c r="E171" s="54" t="s">
        <v>605</v>
      </c>
      <c r="F171" s="184" t="s">
        <v>32</v>
      </c>
      <c r="G171" s="54" t="str">
        <f t="shared" si="32"/>
        <v>Menú medio</v>
      </c>
      <c r="H171" s="185"/>
      <c r="I171" s="373">
        <v>4.7</v>
      </c>
      <c r="J171" s="185" t="s">
        <v>511</v>
      </c>
      <c r="K171" s="185" t="s">
        <v>509</v>
      </c>
    </row>
    <row r="172" spans="3:17" ht="18" customHeight="1" x14ac:dyDescent="0.3">
      <c r="D172" s="220" t="s">
        <v>554</v>
      </c>
      <c r="E172" s="54" t="s">
        <v>514</v>
      </c>
      <c r="F172" s="184" t="s">
        <v>32</v>
      </c>
      <c r="G172" s="54" t="str">
        <f t="shared" si="32"/>
        <v>Menú vegetariano</v>
      </c>
      <c r="H172" s="185"/>
      <c r="I172" s="373">
        <v>2.85</v>
      </c>
      <c r="J172" s="185" t="s">
        <v>511</v>
      </c>
      <c r="K172" s="185" t="s">
        <v>509</v>
      </c>
    </row>
    <row r="173" spans="3:17" ht="18" customHeight="1" x14ac:dyDescent="0.3">
      <c r="D173" s="220" t="s">
        <v>554</v>
      </c>
      <c r="E173" s="54" t="s">
        <v>515</v>
      </c>
      <c r="F173" s="184" t="s">
        <v>32</v>
      </c>
      <c r="G173" s="54" t="str">
        <f t="shared" si="32"/>
        <v>Menú pollo</v>
      </c>
      <c r="H173" s="185"/>
      <c r="I173" s="373">
        <v>3.39</v>
      </c>
      <c r="J173" s="185" t="s">
        <v>511</v>
      </c>
      <c r="K173" s="185" t="s">
        <v>509</v>
      </c>
    </row>
    <row r="174" spans="3:17" ht="18" customHeight="1" x14ac:dyDescent="0.3">
      <c r="D174" s="220" t="s">
        <v>554</v>
      </c>
      <c r="E174" s="54" t="s">
        <v>516</v>
      </c>
      <c r="F174" s="184" t="s">
        <v>32</v>
      </c>
      <c r="G174" s="54" t="str">
        <f t="shared" si="32"/>
        <v>Menú ternera</v>
      </c>
      <c r="H174" s="185"/>
      <c r="I174" s="373">
        <v>6.93</v>
      </c>
      <c r="J174" s="185" t="s">
        <v>511</v>
      </c>
      <c r="K174" s="185" t="s">
        <v>509</v>
      </c>
    </row>
    <row r="175" spans="3:17" ht="18" customHeight="1" x14ac:dyDescent="0.3">
      <c r="D175" s="224" t="s">
        <v>663</v>
      </c>
      <c r="E175" s="54" t="s">
        <v>664</v>
      </c>
      <c r="F175" s="184" t="s">
        <v>606</v>
      </c>
      <c r="G175" s="54" t="str">
        <f t="shared" si="32"/>
        <v>Comida general</v>
      </c>
      <c r="H175" s="185"/>
      <c r="I175" s="373">
        <f>3701.4035930512/1000</f>
        <v>3.7014035930512001</v>
      </c>
      <c r="J175" s="185" t="s">
        <v>485</v>
      </c>
      <c r="K175" s="185" t="s">
        <v>600</v>
      </c>
    </row>
    <row r="176" spans="3:17" ht="18" customHeight="1" x14ac:dyDescent="0.3">
      <c r="D176" s="180"/>
      <c r="E176" s="181"/>
      <c r="F176" s="182"/>
      <c r="G176" s="182"/>
      <c r="H176" s="180"/>
      <c r="I176" s="38"/>
    </row>
    <row r="177" spans="2:13" ht="18" customHeight="1" x14ac:dyDescent="0.3">
      <c r="B177" s="29" t="s">
        <v>150</v>
      </c>
      <c r="C177" s="180"/>
      <c r="D177" s="181"/>
      <c r="E177" s="182"/>
      <c r="F177" s="182"/>
      <c r="G177" s="180"/>
    </row>
    <row r="178" spans="2:13" ht="18" customHeight="1" x14ac:dyDescent="0.3">
      <c r="B178" s="29"/>
      <c r="C178" s="214" t="s">
        <v>624</v>
      </c>
      <c r="D178" s="181"/>
      <c r="E178" s="182"/>
      <c r="F178" s="182"/>
      <c r="G178" s="180"/>
    </row>
    <row r="179" spans="2:13" ht="18" customHeight="1" x14ac:dyDescent="0.3">
      <c r="C179" s="1038" t="s">
        <v>453</v>
      </c>
      <c r="D179" s="1038" t="s">
        <v>545</v>
      </c>
      <c r="E179" s="1038" t="s">
        <v>456</v>
      </c>
      <c r="F179" s="1038" t="s">
        <v>546</v>
      </c>
      <c r="G179" s="1038" t="s">
        <v>607</v>
      </c>
      <c r="H179" s="1038" t="s">
        <v>132</v>
      </c>
      <c r="I179" s="188" t="s">
        <v>157</v>
      </c>
      <c r="J179" s="188" t="s">
        <v>9</v>
      </c>
      <c r="K179" s="188" t="s">
        <v>146</v>
      </c>
    </row>
    <row r="180" spans="2:13" ht="18" customHeight="1" x14ac:dyDescent="0.3">
      <c r="C180" s="1039"/>
      <c r="D180" s="1039"/>
      <c r="E180" s="1039"/>
      <c r="F180" s="1039"/>
      <c r="G180" s="1039"/>
      <c r="H180" s="1039"/>
      <c r="I180" s="154" t="s">
        <v>109</v>
      </c>
      <c r="J180" s="154" t="s">
        <v>109</v>
      </c>
      <c r="K180" s="154" t="s">
        <v>165</v>
      </c>
    </row>
    <row r="181" spans="2:13" ht="18" customHeight="1" x14ac:dyDescent="0.3">
      <c r="C181" s="136" t="s">
        <v>453</v>
      </c>
      <c r="D181" s="170"/>
      <c r="E181" s="169"/>
      <c r="F181" s="169"/>
      <c r="G181" s="169"/>
      <c r="H181" s="169"/>
      <c r="I181" s="168"/>
      <c r="J181" s="168"/>
      <c r="K181" s="136" t="s">
        <v>50</v>
      </c>
    </row>
    <row r="182" spans="2:13" ht="18" customHeight="1" x14ac:dyDescent="0.3">
      <c r="C182" s="144">
        <f>'2. Fase - Materiales'!E23</f>
        <v>0</v>
      </c>
      <c r="D182" s="144">
        <f>'2. Fase - Materiales'!F23</f>
        <v>0</v>
      </c>
      <c r="E182" s="144">
        <f>'2. Fase - Materiales'!G23</f>
        <v>0</v>
      </c>
      <c r="F182" s="144">
        <f>'2. Fase - Materiales'!H23</f>
        <v>0</v>
      </c>
      <c r="G182" s="144">
        <f>'2. Fase - Materiales'!J23</f>
        <v>0</v>
      </c>
      <c r="H182" s="184" t="str">
        <f t="shared" ref="H182:H196" si="34">IFERROR(INDEX($E$40:$F$175,MATCH($E182,$E$40:$E$175,0),MATCH($H$179,$E$39:$F$39,0)),"")</f>
        <v/>
      </c>
      <c r="I182" s="134" t="str">
        <f t="shared" ref="I182:I196" si="35">IF($E182="Otro (ud)","-",IFERROR(INDEX($I$40:$I$175,MATCH($E182&amp;$F182,$G$40:$G$175,0),MATCH($I$180,$I$39:$J$39,0)),""))</f>
        <v/>
      </c>
      <c r="J182" s="167">
        <f>'2. Fase - Materiales'!L23</f>
        <v>0</v>
      </c>
      <c r="K182" s="166" t="str">
        <f>IFERROR(IF(J182&gt;0,$G182*$J182,$G182*$I182),"")</f>
        <v/>
      </c>
      <c r="M182" s="212" t="str">
        <f>IF($E182="Otro (ud)","-",IFERROR(INDEX(#REF!,MATCH($E182&amp;$F182,$G$40:$G$119,0),MATCH($D$5&amp;$I$180,$H$38:$H$38,0)),""))</f>
        <v/>
      </c>
    </row>
    <row r="183" spans="2:13" ht="18" customHeight="1" x14ac:dyDescent="0.3">
      <c r="C183" s="144">
        <f>'2. Fase - Materiales'!E24</f>
        <v>0</v>
      </c>
      <c r="D183" s="144">
        <f>'2. Fase - Materiales'!F24</f>
        <v>0</v>
      </c>
      <c r="E183" s="144">
        <f>'2. Fase - Materiales'!G24</f>
        <v>0</v>
      </c>
      <c r="F183" s="144">
        <f>'2. Fase - Materiales'!H24</f>
        <v>0</v>
      </c>
      <c r="G183" s="144">
        <f>'2. Fase - Materiales'!J24</f>
        <v>0</v>
      </c>
      <c r="H183" s="184" t="str">
        <f t="shared" si="34"/>
        <v/>
      </c>
      <c r="I183" s="134" t="str">
        <f t="shared" si="35"/>
        <v/>
      </c>
      <c r="J183" s="167">
        <f>'2. Fase - Materiales'!L24</f>
        <v>0</v>
      </c>
      <c r="K183" s="166" t="str">
        <f t="shared" ref="K183:K196" si="36">IFERROR(IF(J183&gt;0,$G183*$J183,$G183*$I183),"")</f>
        <v/>
      </c>
    </row>
    <row r="184" spans="2:13" ht="18" customHeight="1" x14ac:dyDescent="0.3">
      <c r="C184" s="144">
        <f>'2. Fase - Materiales'!E25</f>
        <v>0</v>
      </c>
      <c r="D184" s="144">
        <f>'2. Fase - Materiales'!F25</f>
        <v>0</v>
      </c>
      <c r="E184" s="144">
        <f>'2. Fase - Materiales'!G25</f>
        <v>0</v>
      </c>
      <c r="F184" s="144">
        <f>'2. Fase - Materiales'!H25</f>
        <v>0</v>
      </c>
      <c r="G184" s="144">
        <f>'2. Fase - Materiales'!J25</f>
        <v>0</v>
      </c>
      <c r="H184" s="184" t="str">
        <f t="shared" si="34"/>
        <v/>
      </c>
      <c r="I184" s="134" t="str">
        <f t="shared" si="35"/>
        <v/>
      </c>
      <c r="J184" s="167">
        <f>'2. Fase - Materiales'!L25</f>
        <v>0</v>
      </c>
      <c r="K184" s="166" t="str">
        <f t="shared" si="36"/>
        <v/>
      </c>
    </row>
    <row r="185" spans="2:13" ht="18" customHeight="1" x14ac:dyDescent="0.3">
      <c r="C185" s="144">
        <f>'2. Fase - Materiales'!E26</f>
        <v>0</v>
      </c>
      <c r="D185" s="144">
        <f>'2. Fase - Materiales'!F26</f>
        <v>0</v>
      </c>
      <c r="E185" s="144">
        <f>'2. Fase - Materiales'!G26</f>
        <v>0</v>
      </c>
      <c r="F185" s="144">
        <f>'2. Fase - Materiales'!H26</f>
        <v>0</v>
      </c>
      <c r="G185" s="144">
        <f>'2. Fase - Materiales'!J26</f>
        <v>0</v>
      </c>
      <c r="H185" s="184" t="str">
        <f t="shared" si="34"/>
        <v/>
      </c>
      <c r="I185" s="134" t="str">
        <f t="shared" si="35"/>
        <v/>
      </c>
      <c r="J185" s="167">
        <f>'2. Fase - Materiales'!L26</f>
        <v>0</v>
      </c>
      <c r="K185" s="166" t="str">
        <f t="shared" si="36"/>
        <v/>
      </c>
    </row>
    <row r="186" spans="2:13" ht="18" customHeight="1" x14ac:dyDescent="0.3">
      <c r="C186" s="144">
        <f>'2. Fase - Materiales'!E27</f>
        <v>0</v>
      </c>
      <c r="D186" s="144">
        <f>'2. Fase - Materiales'!F27</f>
        <v>0</v>
      </c>
      <c r="E186" s="144">
        <f>'2. Fase - Materiales'!G27</f>
        <v>0</v>
      </c>
      <c r="F186" s="144">
        <f>'2. Fase - Materiales'!H27</f>
        <v>0</v>
      </c>
      <c r="G186" s="144">
        <f>'2. Fase - Materiales'!J27</f>
        <v>0</v>
      </c>
      <c r="H186" s="184" t="str">
        <f t="shared" si="34"/>
        <v/>
      </c>
      <c r="I186" s="134" t="str">
        <f t="shared" si="35"/>
        <v/>
      </c>
      <c r="J186" s="167">
        <f>'2. Fase - Materiales'!L27</f>
        <v>0</v>
      </c>
      <c r="K186" s="166" t="str">
        <f t="shared" si="36"/>
        <v/>
      </c>
    </row>
    <row r="187" spans="2:13" ht="18" customHeight="1" x14ac:dyDescent="0.3">
      <c r="C187" s="144">
        <f>'2. Fase - Materiales'!E28</f>
        <v>0</v>
      </c>
      <c r="D187" s="144">
        <f>'2. Fase - Materiales'!F28</f>
        <v>0</v>
      </c>
      <c r="E187" s="144">
        <f>'2. Fase - Materiales'!G28</f>
        <v>0</v>
      </c>
      <c r="F187" s="144">
        <f>'2. Fase - Materiales'!H28</f>
        <v>0</v>
      </c>
      <c r="G187" s="144">
        <f>'2. Fase - Materiales'!J28</f>
        <v>0</v>
      </c>
      <c r="H187" s="184" t="str">
        <f t="shared" si="34"/>
        <v/>
      </c>
      <c r="I187" s="134" t="str">
        <f t="shared" si="35"/>
        <v/>
      </c>
      <c r="J187" s="167">
        <f>'2. Fase - Materiales'!L28</f>
        <v>0</v>
      </c>
      <c r="K187" s="166" t="str">
        <f t="shared" si="36"/>
        <v/>
      </c>
    </row>
    <row r="188" spans="2:13" ht="18" customHeight="1" x14ac:dyDescent="0.3">
      <c r="C188" s="144">
        <f>'2. Fase - Materiales'!E29</f>
        <v>0</v>
      </c>
      <c r="D188" s="144">
        <f>'2. Fase - Materiales'!F29</f>
        <v>0</v>
      </c>
      <c r="E188" s="144">
        <f>'2. Fase - Materiales'!G29</f>
        <v>0</v>
      </c>
      <c r="F188" s="144">
        <f>'2. Fase - Materiales'!H29</f>
        <v>0</v>
      </c>
      <c r="G188" s="144">
        <f>'2. Fase - Materiales'!J29</f>
        <v>0</v>
      </c>
      <c r="H188" s="184" t="str">
        <f t="shared" si="34"/>
        <v/>
      </c>
      <c r="I188" s="134" t="str">
        <f t="shared" si="35"/>
        <v/>
      </c>
      <c r="J188" s="167">
        <f>'2. Fase - Materiales'!L29</f>
        <v>0</v>
      </c>
      <c r="K188" s="166" t="str">
        <f t="shared" si="36"/>
        <v/>
      </c>
    </row>
    <row r="189" spans="2:13" ht="18" customHeight="1" x14ac:dyDescent="0.3">
      <c r="C189" s="144">
        <f>'2. Fase - Materiales'!E30</f>
        <v>0</v>
      </c>
      <c r="D189" s="144">
        <f>'2. Fase - Materiales'!F30</f>
        <v>0</v>
      </c>
      <c r="E189" s="144">
        <f>'2. Fase - Materiales'!G30</f>
        <v>0</v>
      </c>
      <c r="F189" s="144">
        <f>'2. Fase - Materiales'!H30</f>
        <v>0</v>
      </c>
      <c r="G189" s="144">
        <f>'2. Fase - Materiales'!J30</f>
        <v>0</v>
      </c>
      <c r="H189" s="184" t="str">
        <f t="shared" si="34"/>
        <v/>
      </c>
      <c r="I189" s="134" t="str">
        <f t="shared" si="35"/>
        <v/>
      </c>
      <c r="J189" s="167">
        <f>'2. Fase - Materiales'!L30</f>
        <v>0</v>
      </c>
      <c r="K189" s="166" t="str">
        <f t="shared" si="36"/>
        <v/>
      </c>
    </row>
    <row r="190" spans="2:13" ht="18" customHeight="1" x14ac:dyDescent="0.3">
      <c r="C190" s="144">
        <f>'2. Fase - Materiales'!E31</f>
        <v>0</v>
      </c>
      <c r="D190" s="144">
        <f>'2. Fase - Materiales'!F31</f>
        <v>0</v>
      </c>
      <c r="E190" s="144">
        <f>'2. Fase - Materiales'!G31</f>
        <v>0</v>
      </c>
      <c r="F190" s="144">
        <f>'2. Fase - Materiales'!H31</f>
        <v>0</v>
      </c>
      <c r="G190" s="144">
        <f>'2. Fase - Materiales'!J31</f>
        <v>0</v>
      </c>
      <c r="H190" s="184" t="str">
        <f t="shared" si="34"/>
        <v/>
      </c>
      <c r="I190" s="134" t="str">
        <f t="shared" si="35"/>
        <v/>
      </c>
      <c r="J190" s="167">
        <f>'2. Fase - Materiales'!L31</f>
        <v>0</v>
      </c>
      <c r="K190" s="166" t="str">
        <f t="shared" si="36"/>
        <v/>
      </c>
    </row>
    <row r="191" spans="2:13" ht="18" customHeight="1" x14ac:dyDescent="0.3">
      <c r="C191" s="144">
        <f>'2. Fase - Materiales'!E32</f>
        <v>0</v>
      </c>
      <c r="D191" s="144">
        <f>'2. Fase - Materiales'!F32</f>
        <v>0</v>
      </c>
      <c r="E191" s="144">
        <f>'2. Fase - Materiales'!G32</f>
        <v>0</v>
      </c>
      <c r="F191" s="144">
        <f>'2. Fase - Materiales'!H32</f>
        <v>0</v>
      </c>
      <c r="G191" s="144">
        <f>'2. Fase - Materiales'!J32</f>
        <v>0</v>
      </c>
      <c r="H191" s="184" t="str">
        <f t="shared" si="34"/>
        <v/>
      </c>
      <c r="I191" s="134" t="str">
        <f t="shared" si="35"/>
        <v/>
      </c>
      <c r="J191" s="167">
        <f>'2. Fase - Materiales'!L32</f>
        <v>0</v>
      </c>
      <c r="K191" s="166" t="str">
        <f t="shared" si="36"/>
        <v/>
      </c>
    </row>
    <row r="192" spans="2:13" ht="18" customHeight="1" x14ac:dyDescent="0.3">
      <c r="C192" s="144">
        <f>'2. Fase - Materiales'!E33</f>
        <v>0</v>
      </c>
      <c r="D192" s="144">
        <f>'2. Fase - Materiales'!F33</f>
        <v>0</v>
      </c>
      <c r="E192" s="144">
        <f>'2. Fase - Materiales'!G33</f>
        <v>0</v>
      </c>
      <c r="F192" s="144">
        <f>'2. Fase - Materiales'!H33</f>
        <v>0</v>
      </c>
      <c r="G192" s="144">
        <f>'2. Fase - Materiales'!J33</f>
        <v>0</v>
      </c>
      <c r="H192" s="184" t="str">
        <f t="shared" si="34"/>
        <v/>
      </c>
      <c r="I192" s="134" t="str">
        <f t="shared" si="35"/>
        <v/>
      </c>
      <c r="J192" s="167">
        <f>'2. Fase - Materiales'!L33</f>
        <v>0</v>
      </c>
      <c r="K192" s="166" t="str">
        <f t="shared" si="36"/>
        <v/>
      </c>
    </row>
    <row r="193" spans="3:28" ht="18" customHeight="1" x14ac:dyDescent="0.3">
      <c r="C193" s="144">
        <f>'2. Fase - Materiales'!E34</f>
        <v>0</v>
      </c>
      <c r="D193" s="144">
        <f>'2. Fase - Materiales'!F34</f>
        <v>0</v>
      </c>
      <c r="E193" s="144">
        <f>'2. Fase - Materiales'!G34</f>
        <v>0</v>
      </c>
      <c r="F193" s="144">
        <f>'2. Fase - Materiales'!H34</f>
        <v>0</v>
      </c>
      <c r="G193" s="144">
        <f>'2. Fase - Materiales'!J34</f>
        <v>0</v>
      </c>
      <c r="H193" s="184" t="str">
        <f t="shared" si="34"/>
        <v/>
      </c>
      <c r="I193" s="134" t="str">
        <f t="shared" si="35"/>
        <v/>
      </c>
      <c r="J193" s="167">
        <f>'2. Fase - Materiales'!L34</f>
        <v>0</v>
      </c>
      <c r="K193" s="166" t="str">
        <f t="shared" si="36"/>
        <v/>
      </c>
    </row>
    <row r="194" spans="3:28" ht="18" customHeight="1" x14ac:dyDescent="0.3">
      <c r="C194" s="144">
        <f>'2. Fase - Materiales'!E35</f>
        <v>0</v>
      </c>
      <c r="D194" s="144">
        <f>'2. Fase - Materiales'!F35</f>
        <v>0</v>
      </c>
      <c r="E194" s="144">
        <f>'2. Fase - Materiales'!G35</f>
        <v>0</v>
      </c>
      <c r="F194" s="144">
        <f>'2. Fase - Materiales'!H35</f>
        <v>0</v>
      </c>
      <c r="G194" s="144">
        <f>'2. Fase - Materiales'!J35</f>
        <v>0</v>
      </c>
      <c r="H194" s="184" t="str">
        <f t="shared" si="34"/>
        <v/>
      </c>
      <c r="I194" s="134" t="str">
        <f t="shared" si="35"/>
        <v/>
      </c>
      <c r="J194" s="167">
        <f>'2. Fase - Materiales'!L35</f>
        <v>0</v>
      </c>
      <c r="K194" s="166" t="str">
        <f t="shared" si="36"/>
        <v/>
      </c>
    </row>
    <row r="195" spans="3:28" ht="18" customHeight="1" x14ac:dyDescent="0.3">
      <c r="C195" s="144">
        <f>'2. Fase - Materiales'!E36</f>
        <v>0</v>
      </c>
      <c r="D195" s="144">
        <f>'2. Fase - Materiales'!F36</f>
        <v>0</v>
      </c>
      <c r="E195" s="144">
        <f>'2. Fase - Materiales'!G36</f>
        <v>0</v>
      </c>
      <c r="F195" s="144">
        <f>'2. Fase - Materiales'!H36</f>
        <v>0</v>
      </c>
      <c r="G195" s="144">
        <f>'2. Fase - Materiales'!J36</f>
        <v>0</v>
      </c>
      <c r="H195" s="184" t="str">
        <f t="shared" si="34"/>
        <v/>
      </c>
      <c r="I195" s="134" t="str">
        <f t="shared" si="35"/>
        <v/>
      </c>
      <c r="J195" s="167">
        <f>'2. Fase - Materiales'!L36</f>
        <v>0</v>
      </c>
      <c r="K195" s="166" t="str">
        <f t="shared" si="36"/>
        <v/>
      </c>
    </row>
    <row r="196" spans="3:28" ht="18" customHeight="1" x14ac:dyDescent="0.3">
      <c r="C196" s="144">
        <f>'2. Fase - Materiales'!E37</f>
        <v>0</v>
      </c>
      <c r="D196" s="144">
        <f>'2. Fase - Materiales'!F37</f>
        <v>0</v>
      </c>
      <c r="E196" s="144">
        <f>'2. Fase - Materiales'!G37</f>
        <v>0</v>
      </c>
      <c r="F196" s="144">
        <f>'2. Fase - Materiales'!H37</f>
        <v>0</v>
      </c>
      <c r="G196" s="144">
        <f>'2. Fase - Materiales'!J37</f>
        <v>0</v>
      </c>
      <c r="H196" s="184" t="str">
        <f t="shared" si="34"/>
        <v/>
      </c>
      <c r="I196" s="134" t="str">
        <f t="shared" si="35"/>
        <v/>
      </c>
      <c r="J196" s="167">
        <f>'2. Fase - Materiales'!L37</f>
        <v>0</v>
      </c>
      <c r="K196" s="166" t="str">
        <f t="shared" si="36"/>
        <v/>
      </c>
    </row>
    <row r="197" spans="3:28" ht="18" customHeight="1" x14ac:dyDescent="0.3">
      <c r="K197" s="130">
        <f>SUM(K182:K196)</f>
        <v>0</v>
      </c>
    </row>
    <row r="198" spans="3:28" ht="18" customHeight="1" x14ac:dyDescent="0.3">
      <c r="J198" s="55"/>
      <c r="T198" s="55"/>
      <c r="AB198" s="55"/>
    </row>
    <row r="199" spans="3:28" ht="18" customHeight="1" x14ac:dyDescent="0.3">
      <c r="C199" t="s">
        <v>500</v>
      </c>
      <c r="T199" s="55"/>
      <c r="AB199" s="55"/>
    </row>
    <row r="200" spans="3:28" ht="18" customHeight="1" x14ac:dyDescent="0.3">
      <c r="C200" s="1038" t="s">
        <v>500</v>
      </c>
      <c r="D200" s="1038" t="s">
        <v>545</v>
      </c>
      <c r="E200" s="1038" t="s">
        <v>456</v>
      </c>
      <c r="F200" s="1044" t="s">
        <v>607</v>
      </c>
      <c r="G200" s="1044" t="s">
        <v>132</v>
      </c>
      <c r="H200" s="188" t="s">
        <v>157</v>
      </c>
      <c r="I200" s="188" t="s">
        <v>158</v>
      </c>
      <c r="J200" s="188" t="s">
        <v>146</v>
      </c>
      <c r="T200" s="55"/>
      <c r="AB200" s="55"/>
    </row>
    <row r="201" spans="3:28" ht="18" customHeight="1" x14ac:dyDescent="0.3">
      <c r="C201" s="1039"/>
      <c r="D201" s="1039"/>
      <c r="E201" s="1039"/>
      <c r="F201" s="1039"/>
      <c r="G201" s="1039"/>
      <c r="H201" s="154" t="s">
        <v>109</v>
      </c>
      <c r="I201" s="154" t="s">
        <v>109</v>
      </c>
      <c r="J201" s="154" t="s">
        <v>165</v>
      </c>
      <c r="T201" s="55"/>
      <c r="AB201" s="55"/>
    </row>
    <row r="202" spans="3:28" ht="18" customHeight="1" x14ac:dyDescent="0.3">
      <c r="C202" s="136" t="s">
        <v>453</v>
      </c>
      <c r="D202" s="170"/>
      <c r="E202" s="169"/>
      <c r="F202" s="169"/>
      <c r="G202" s="169"/>
      <c r="H202" s="168"/>
      <c r="I202" s="168"/>
      <c r="J202" s="136" t="s">
        <v>50</v>
      </c>
      <c r="T202" s="55"/>
      <c r="AB202" s="55"/>
    </row>
    <row r="203" spans="3:28" ht="18" customHeight="1" x14ac:dyDescent="0.3">
      <c r="C203" s="144">
        <f>'2. Fase - Materiales'!E47</f>
        <v>0</v>
      </c>
      <c r="D203" s="144">
        <f>'2. Fase - Materiales'!F47</f>
        <v>0</v>
      </c>
      <c r="E203" s="144">
        <f>'2. Fase - Materiales'!G47</f>
        <v>0</v>
      </c>
      <c r="F203" s="144">
        <f>'2. Fase - Materiales'!I47</f>
        <v>0</v>
      </c>
      <c r="G203" s="184" t="str">
        <f>IFERROR(INDEX($E$40:$F$175,MATCH($E203,$E$40:$E$175,0),MATCH($G$200,$E$39:$F$39,0)),"")</f>
        <v/>
      </c>
      <c r="H203" s="134" t="str">
        <f>IF($E203="Otro (ud)","-",IFERROR(INDEX($I$40:$I$175,MATCH($E203,$G$40:$G$175,0),MATCH($H$201,$I$39:$J$39,0)),""))</f>
        <v/>
      </c>
      <c r="I203" s="167">
        <f>'2. Fase - Materiales'!K47</f>
        <v>0</v>
      </c>
      <c r="J203" s="166" t="str">
        <f>IFERROR(IF(I203&gt;0,$F203*$I203,$F203*$H203),"")</f>
        <v/>
      </c>
      <c r="T203" s="55"/>
      <c r="AB203" s="55"/>
    </row>
    <row r="204" spans="3:28" ht="18" customHeight="1" x14ac:dyDescent="0.3">
      <c r="C204" s="144">
        <f>'2. Fase - Materiales'!E48</f>
        <v>0</v>
      </c>
      <c r="D204" s="144">
        <f>'2. Fase - Materiales'!F48</f>
        <v>0</v>
      </c>
      <c r="E204" s="144">
        <f>'2. Fase - Materiales'!G48</f>
        <v>0</v>
      </c>
      <c r="F204" s="144">
        <f>'2. Fase - Materiales'!I48</f>
        <v>0</v>
      </c>
      <c r="G204" s="184" t="str">
        <f t="shared" ref="G204:G217" si="37">IFERROR(INDEX($E$40:$F$175,MATCH($E204,$E$40:$E$175,0),MATCH($G$200,$E$39:$F$39,0)),"")</f>
        <v/>
      </c>
      <c r="H204" s="134" t="str">
        <f t="shared" ref="H204:H217" si="38">IF($E204="Otro (ud)","-",IFERROR(INDEX($I$40:$I$175,MATCH($E204,$G$40:$G$175,0),MATCH($H$201,$I$39:$J$39,0)),""))</f>
        <v/>
      </c>
      <c r="I204" s="167">
        <f>'2. Fase - Materiales'!K48</f>
        <v>0</v>
      </c>
      <c r="J204" s="166" t="str">
        <f t="shared" ref="J204:J217" si="39">IFERROR(IF(I204&gt;0,$F204*$I204,$F204*$H204),"")</f>
        <v/>
      </c>
      <c r="T204" s="55"/>
      <c r="AB204" s="55"/>
    </row>
    <row r="205" spans="3:28" ht="18" customHeight="1" x14ac:dyDescent="0.3">
      <c r="C205" s="144">
        <f>'2. Fase - Materiales'!E49</f>
        <v>0</v>
      </c>
      <c r="D205" s="144">
        <f>'2. Fase - Materiales'!F49</f>
        <v>0</v>
      </c>
      <c r="E205" s="144">
        <f>'2. Fase - Materiales'!G49</f>
        <v>0</v>
      </c>
      <c r="F205" s="144">
        <f>'2. Fase - Materiales'!I49</f>
        <v>0</v>
      </c>
      <c r="G205" s="184" t="str">
        <f t="shared" si="37"/>
        <v/>
      </c>
      <c r="H205" s="134" t="str">
        <f t="shared" si="38"/>
        <v/>
      </c>
      <c r="I205" s="167">
        <f>'2. Fase - Materiales'!K49</f>
        <v>0</v>
      </c>
      <c r="J205" s="166" t="str">
        <f t="shared" si="39"/>
        <v/>
      </c>
      <c r="T205" s="55"/>
      <c r="AB205" s="55"/>
    </row>
    <row r="206" spans="3:28" ht="18" customHeight="1" x14ac:dyDescent="0.3">
      <c r="C206" s="144">
        <f>'2. Fase - Materiales'!E50</f>
        <v>0</v>
      </c>
      <c r="D206" s="144">
        <f>'2. Fase - Materiales'!F50</f>
        <v>0</v>
      </c>
      <c r="E206" s="144">
        <f>'2. Fase - Materiales'!G50</f>
        <v>0</v>
      </c>
      <c r="F206" s="144">
        <f>'2. Fase - Materiales'!I50</f>
        <v>0</v>
      </c>
      <c r="G206" s="184" t="str">
        <f t="shared" si="37"/>
        <v/>
      </c>
      <c r="H206" s="134" t="str">
        <f t="shared" si="38"/>
        <v/>
      </c>
      <c r="I206" s="167">
        <f>'2. Fase - Materiales'!K50</f>
        <v>0</v>
      </c>
      <c r="J206" s="166" t="str">
        <f t="shared" si="39"/>
        <v/>
      </c>
      <c r="T206" s="55"/>
      <c r="AB206" s="55"/>
    </row>
    <row r="207" spans="3:28" ht="18" customHeight="1" x14ac:dyDescent="0.3">
      <c r="C207" s="144">
        <f>'2. Fase - Materiales'!E51</f>
        <v>0</v>
      </c>
      <c r="D207" s="144">
        <f>'2. Fase - Materiales'!F51</f>
        <v>0</v>
      </c>
      <c r="E207" s="144">
        <f>'2. Fase - Materiales'!G51</f>
        <v>0</v>
      </c>
      <c r="F207" s="144">
        <f>'2. Fase - Materiales'!I51</f>
        <v>0</v>
      </c>
      <c r="G207" s="184" t="str">
        <f t="shared" si="37"/>
        <v/>
      </c>
      <c r="H207" s="134" t="str">
        <f t="shared" si="38"/>
        <v/>
      </c>
      <c r="I207" s="167">
        <f>'2. Fase - Materiales'!K51</f>
        <v>0</v>
      </c>
      <c r="J207" s="166" t="str">
        <f t="shared" si="39"/>
        <v/>
      </c>
      <c r="T207" s="55"/>
      <c r="AB207" s="55"/>
    </row>
    <row r="208" spans="3:28" ht="18" customHeight="1" x14ac:dyDescent="0.3">
      <c r="C208" s="144">
        <f>'2. Fase - Materiales'!E52</f>
        <v>0</v>
      </c>
      <c r="D208" s="144">
        <f>'2. Fase - Materiales'!F52</f>
        <v>0</v>
      </c>
      <c r="E208" s="144">
        <f>'2. Fase - Materiales'!G52</f>
        <v>0</v>
      </c>
      <c r="F208" s="144">
        <f>'2. Fase - Materiales'!I52</f>
        <v>0</v>
      </c>
      <c r="G208" s="184" t="str">
        <f t="shared" si="37"/>
        <v/>
      </c>
      <c r="H208" s="134" t="str">
        <f t="shared" si="38"/>
        <v/>
      </c>
      <c r="I208" s="167">
        <f>'2. Fase - Materiales'!K52</f>
        <v>0</v>
      </c>
      <c r="J208" s="166" t="str">
        <f t="shared" si="39"/>
        <v/>
      </c>
      <c r="T208" s="55"/>
      <c r="AB208" s="55"/>
    </row>
    <row r="209" spans="3:28" ht="18" customHeight="1" x14ac:dyDescent="0.3">
      <c r="C209" s="144">
        <f>'2. Fase - Materiales'!E53</f>
        <v>0</v>
      </c>
      <c r="D209" s="144">
        <f>'2. Fase - Materiales'!F53</f>
        <v>0</v>
      </c>
      <c r="E209" s="144">
        <f>'2. Fase - Materiales'!G53</f>
        <v>0</v>
      </c>
      <c r="F209" s="144">
        <f>'2. Fase - Materiales'!I53</f>
        <v>0</v>
      </c>
      <c r="G209" s="184" t="str">
        <f t="shared" si="37"/>
        <v/>
      </c>
      <c r="H209" s="134" t="str">
        <f t="shared" si="38"/>
        <v/>
      </c>
      <c r="I209" s="167">
        <f>'2. Fase - Materiales'!K53</f>
        <v>0</v>
      </c>
      <c r="J209" s="166" t="str">
        <f t="shared" si="39"/>
        <v/>
      </c>
      <c r="T209" s="55"/>
      <c r="AB209" s="55"/>
    </row>
    <row r="210" spans="3:28" ht="18" customHeight="1" x14ac:dyDescent="0.3">
      <c r="C210" s="144">
        <f>'2. Fase - Materiales'!E54</f>
        <v>0</v>
      </c>
      <c r="D210" s="144">
        <f>'2. Fase - Materiales'!F54</f>
        <v>0</v>
      </c>
      <c r="E210" s="144">
        <f>'2. Fase - Materiales'!G54</f>
        <v>0</v>
      </c>
      <c r="F210" s="144">
        <f>'2. Fase - Materiales'!I54</f>
        <v>0</v>
      </c>
      <c r="G210" s="184" t="str">
        <f t="shared" si="37"/>
        <v/>
      </c>
      <c r="H210" s="134" t="str">
        <f t="shared" si="38"/>
        <v/>
      </c>
      <c r="I210" s="167">
        <f>'2. Fase - Materiales'!K54</f>
        <v>0</v>
      </c>
      <c r="J210" s="166" t="str">
        <f t="shared" si="39"/>
        <v/>
      </c>
      <c r="T210" s="55"/>
      <c r="AB210" s="55"/>
    </row>
    <row r="211" spans="3:28" ht="18" customHeight="1" x14ac:dyDescent="0.3">
      <c r="C211" s="144">
        <f>'2. Fase - Materiales'!E55</f>
        <v>0</v>
      </c>
      <c r="D211" s="144">
        <f>'2. Fase - Materiales'!F55</f>
        <v>0</v>
      </c>
      <c r="E211" s="144">
        <f>'2. Fase - Materiales'!G55</f>
        <v>0</v>
      </c>
      <c r="F211" s="144">
        <f>'2. Fase - Materiales'!I55</f>
        <v>0</v>
      </c>
      <c r="G211" s="184" t="str">
        <f t="shared" si="37"/>
        <v/>
      </c>
      <c r="H211" s="134" t="str">
        <f t="shared" si="38"/>
        <v/>
      </c>
      <c r="I211" s="167">
        <f>'2. Fase - Materiales'!K55</f>
        <v>0</v>
      </c>
      <c r="J211" s="166" t="str">
        <f t="shared" si="39"/>
        <v/>
      </c>
      <c r="T211" s="55"/>
      <c r="AB211" s="55"/>
    </row>
    <row r="212" spans="3:28" ht="18" customHeight="1" x14ac:dyDescent="0.3">
      <c r="C212" s="144">
        <f>'2. Fase - Materiales'!E56</f>
        <v>0</v>
      </c>
      <c r="D212" s="144">
        <f>'2. Fase - Materiales'!F56</f>
        <v>0</v>
      </c>
      <c r="E212" s="144">
        <f>'2. Fase - Materiales'!G56</f>
        <v>0</v>
      </c>
      <c r="F212" s="144">
        <f>'2. Fase - Materiales'!I56</f>
        <v>0</v>
      </c>
      <c r="G212" s="184" t="str">
        <f t="shared" si="37"/>
        <v/>
      </c>
      <c r="H212" s="134" t="str">
        <f t="shared" si="38"/>
        <v/>
      </c>
      <c r="I212" s="167">
        <f>'2. Fase - Materiales'!K56</f>
        <v>0</v>
      </c>
      <c r="J212" s="166" t="str">
        <f t="shared" si="39"/>
        <v/>
      </c>
      <c r="T212" s="55"/>
      <c r="AB212" s="55"/>
    </row>
    <row r="213" spans="3:28" ht="18" customHeight="1" x14ac:dyDescent="0.3">
      <c r="C213" s="144">
        <f>'2. Fase - Materiales'!E57</f>
        <v>0</v>
      </c>
      <c r="D213" s="144">
        <f>'2. Fase - Materiales'!F57</f>
        <v>0</v>
      </c>
      <c r="E213" s="144">
        <f>'2. Fase - Materiales'!G57</f>
        <v>0</v>
      </c>
      <c r="F213" s="144">
        <f>'2. Fase - Materiales'!I57</f>
        <v>0</v>
      </c>
      <c r="G213" s="184" t="str">
        <f t="shared" si="37"/>
        <v/>
      </c>
      <c r="H213" s="134" t="str">
        <f t="shared" si="38"/>
        <v/>
      </c>
      <c r="I213" s="167">
        <f>'2. Fase - Materiales'!K57</f>
        <v>0</v>
      </c>
      <c r="J213" s="166" t="str">
        <f t="shared" si="39"/>
        <v/>
      </c>
      <c r="T213" s="55"/>
      <c r="AB213" s="55"/>
    </row>
    <row r="214" spans="3:28" ht="18" customHeight="1" x14ac:dyDescent="0.3">
      <c r="C214" s="144">
        <f>'2. Fase - Materiales'!E58</f>
        <v>0</v>
      </c>
      <c r="D214" s="144">
        <f>'2. Fase - Materiales'!F58</f>
        <v>0</v>
      </c>
      <c r="E214" s="144">
        <f>'2. Fase - Materiales'!G58</f>
        <v>0</v>
      </c>
      <c r="F214" s="144">
        <f>'2. Fase - Materiales'!I58</f>
        <v>0</v>
      </c>
      <c r="G214" s="184" t="str">
        <f t="shared" si="37"/>
        <v/>
      </c>
      <c r="H214" s="134" t="str">
        <f t="shared" si="38"/>
        <v/>
      </c>
      <c r="I214" s="167">
        <f>'2. Fase - Materiales'!K58</f>
        <v>0</v>
      </c>
      <c r="J214" s="166" t="str">
        <f t="shared" si="39"/>
        <v/>
      </c>
      <c r="T214" s="55"/>
      <c r="AB214" s="55"/>
    </row>
    <row r="215" spans="3:28" ht="18" customHeight="1" x14ac:dyDescent="0.3">
      <c r="C215" s="144">
        <f>'2. Fase - Materiales'!E59</f>
        <v>0</v>
      </c>
      <c r="D215" s="144">
        <f>'2. Fase - Materiales'!F59</f>
        <v>0</v>
      </c>
      <c r="E215" s="144">
        <f>'2. Fase - Materiales'!G59</f>
        <v>0</v>
      </c>
      <c r="F215" s="144">
        <f>'2. Fase - Materiales'!I59</f>
        <v>0</v>
      </c>
      <c r="G215" s="184" t="str">
        <f t="shared" si="37"/>
        <v/>
      </c>
      <c r="H215" s="134" t="str">
        <f t="shared" si="38"/>
        <v/>
      </c>
      <c r="I215" s="167">
        <f>'2. Fase - Materiales'!K59</f>
        <v>0</v>
      </c>
      <c r="J215" s="166" t="str">
        <f t="shared" si="39"/>
        <v/>
      </c>
      <c r="T215" s="55"/>
      <c r="AB215" s="55"/>
    </row>
    <row r="216" spans="3:28" ht="18" customHeight="1" x14ac:dyDescent="0.3">
      <c r="C216" s="144">
        <f>'2. Fase - Materiales'!E60</f>
        <v>0</v>
      </c>
      <c r="D216" s="144">
        <f>'2. Fase - Materiales'!F60</f>
        <v>0</v>
      </c>
      <c r="E216" s="144">
        <f>'2. Fase - Materiales'!G60</f>
        <v>0</v>
      </c>
      <c r="F216" s="144">
        <f>'2. Fase - Materiales'!I60</f>
        <v>0</v>
      </c>
      <c r="G216" s="184" t="str">
        <f t="shared" si="37"/>
        <v/>
      </c>
      <c r="H216" s="134" t="str">
        <f t="shared" si="38"/>
        <v/>
      </c>
      <c r="I216" s="167">
        <f>'2. Fase - Materiales'!K60</f>
        <v>0</v>
      </c>
      <c r="J216" s="166" t="str">
        <f t="shared" si="39"/>
        <v/>
      </c>
      <c r="T216" s="55"/>
      <c r="AB216" s="55"/>
    </row>
    <row r="217" spans="3:28" ht="18" customHeight="1" x14ac:dyDescent="0.3">
      <c r="C217" s="144">
        <f>'2. Fase - Materiales'!E61</f>
        <v>0</v>
      </c>
      <c r="D217" s="144">
        <f>'2. Fase - Materiales'!F61</f>
        <v>0</v>
      </c>
      <c r="E217" s="144">
        <f>'2. Fase - Materiales'!G61</f>
        <v>0</v>
      </c>
      <c r="F217" s="144">
        <f>'2. Fase - Materiales'!I61</f>
        <v>0</v>
      </c>
      <c r="G217" s="184" t="str">
        <f t="shared" si="37"/>
        <v/>
      </c>
      <c r="H217" s="134" t="str">
        <f t="shared" si="38"/>
        <v/>
      </c>
      <c r="I217" s="167">
        <f>'2. Fase - Materiales'!K61</f>
        <v>0</v>
      </c>
      <c r="J217" s="166" t="str">
        <f t="shared" si="39"/>
        <v/>
      </c>
      <c r="T217" s="55"/>
      <c r="AB217" s="55"/>
    </row>
    <row r="218" spans="3:28" ht="18" customHeight="1" x14ac:dyDescent="0.3">
      <c r="J218" s="130">
        <f>SUM(J203:J217)</f>
        <v>0</v>
      </c>
      <c r="T218" s="55"/>
      <c r="AB218" s="55"/>
    </row>
    <row r="219" spans="3:28" ht="18" customHeight="1" x14ac:dyDescent="0.3">
      <c r="J219" s="55"/>
      <c r="T219" s="55"/>
      <c r="AB219" s="55"/>
    </row>
    <row r="220" spans="3:28" ht="18" customHeight="1" x14ac:dyDescent="0.3">
      <c r="C220" t="s">
        <v>541</v>
      </c>
      <c r="J220" s="55"/>
      <c r="T220" s="55"/>
      <c r="AB220" s="55"/>
    </row>
    <row r="221" spans="3:28" ht="18" customHeight="1" x14ac:dyDescent="0.3">
      <c r="C221" s="1038" t="s">
        <v>541</v>
      </c>
      <c r="D221" s="1038" t="s">
        <v>556</v>
      </c>
      <c r="E221" s="1038" t="s">
        <v>555</v>
      </c>
      <c r="F221" s="1044" t="s">
        <v>557</v>
      </c>
      <c r="G221" s="1044" t="s">
        <v>132</v>
      </c>
      <c r="H221" s="188" t="s">
        <v>157</v>
      </c>
      <c r="I221" s="188" t="s">
        <v>158</v>
      </c>
      <c r="J221" s="188" t="s">
        <v>146</v>
      </c>
      <c r="T221" s="55"/>
      <c r="AB221" s="55"/>
    </row>
    <row r="222" spans="3:28" ht="18" customHeight="1" x14ac:dyDescent="0.3">
      <c r="C222" s="1039"/>
      <c r="D222" s="1039"/>
      <c r="E222" s="1039"/>
      <c r="F222" s="1039"/>
      <c r="G222" s="1039"/>
      <c r="H222" s="154" t="s">
        <v>109</v>
      </c>
      <c r="I222" s="154" t="s">
        <v>109</v>
      </c>
      <c r="J222" s="154" t="s">
        <v>165</v>
      </c>
      <c r="T222" s="55"/>
      <c r="AB222" s="55"/>
    </row>
    <row r="223" spans="3:28" ht="18" customHeight="1" x14ac:dyDescent="0.3">
      <c r="C223" s="136" t="s">
        <v>453</v>
      </c>
      <c r="D223" s="170"/>
      <c r="E223" s="169"/>
      <c r="F223" s="169"/>
      <c r="G223" s="169"/>
      <c r="H223" s="168"/>
      <c r="I223" s="168"/>
      <c r="J223" s="136" t="s">
        <v>50</v>
      </c>
      <c r="T223" s="55"/>
      <c r="AB223" s="55"/>
    </row>
    <row r="224" spans="3:28" ht="18" customHeight="1" x14ac:dyDescent="0.3">
      <c r="C224" s="144">
        <f>'2. Fase - Materiales'!E71</f>
        <v>0</v>
      </c>
      <c r="D224" s="144">
        <f>'2. Fase - Materiales'!F71</f>
        <v>0</v>
      </c>
      <c r="E224" s="144">
        <f>'2. Fase - Materiales'!G71</f>
        <v>0</v>
      </c>
      <c r="F224" s="144">
        <f>'2. Fase - Materiales'!I71</f>
        <v>0</v>
      </c>
      <c r="G224" s="54" t="str">
        <f t="shared" ref="G224:G233" si="40">IFERROR(INDEX($E$40:$F$175,MATCH($E224,$E$40:$E$175,0),MATCH($G$221,$E$39:$F$39,0)),"")</f>
        <v/>
      </c>
      <c r="H224" s="134" t="str">
        <f t="shared" ref="H224:H233" si="41">IF($E224="Otro (ud)","-",IFERROR(INDEX($I$40:$J$175,MATCH($E224,$G$40:$G$175,0),MATCH($H$222,$I$39:$J$39,0)),""))</f>
        <v/>
      </c>
      <c r="I224" s="167">
        <f>'2. Fase - Materiales'!K71</f>
        <v>0</v>
      </c>
      <c r="J224" s="166" t="str">
        <f>IFERROR(IF(I224&gt;0,$F224*$I224,$F224*$H224),"")</f>
        <v/>
      </c>
      <c r="T224" s="55"/>
      <c r="AB224" s="55"/>
    </row>
    <row r="225" spans="1:28" ht="18" customHeight="1" x14ac:dyDescent="0.3">
      <c r="C225" s="144">
        <f>'2. Fase - Materiales'!E72</f>
        <v>0</v>
      </c>
      <c r="D225" s="144">
        <f>'2. Fase - Materiales'!F72</f>
        <v>0</v>
      </c>
      <c r="E225" s="144">
        <f>'2. Fase - Materiales'!G72</f>
        <v>0</v>
      </c>
      <c r="F225" s="144">
        <f>'2. Fase - Materiales'!I72</f>
        <v>0</v>
      </c>
      <c r="G225" s="54" t="str">
        <f t="shared" si="40"/>
        <v/>
      </c>
      <c r="H225" s="134" t="str">
        <f t="shared" si="41"/>
        <v/>
      </c>
      <c r="I225" s="167">
        <f>'2. Fase - Materiales'!K72</f>
        <v>0</v>
      </c>
      <c r="J225" s="166" t="str">
        <f t="shared" ref="J225:J233" si="42">IFERROR(IF(I225&gt;0,$F225*$I225,$F225*$H225),"")</f>
        <v/>
      </c>
      <c r="T225" s="55"/>
      <c r="AB225" s="55"/>
    </row>
    <row r="226" spans="1:28" ht="18" customHeight="1" x14ac:dyDescent="0.3">
      <c r="C226" s="144">
        <f>'2. Fase - Materiales'!E73</f>
        <v>0</v>
      </c>
      <c r="D226" s="144">
        <f>'2. Fase - Materiales'!F73</f>
        <v>0</v>
      </c>
      <c r="E226" s="144">
        <f>'2. Fase - Materiales'!G73</f>
        <v>0</v>
      </c>
      <c r="F226" s="144">
        <f>'2. Fase - Materiales'!I73</f>
        <v>0</v>
      </c>
      <c r="G226" s="54" t="str">
        <f t="shared" si="40"/>
        <v/>
      </c>
      <c r="H226" s="134" t="str">
        <f t="shared" si="41"/>
        <v/>
      </c>
      <c r="I226" s="167">
        <f>'2. Fase - Materiales'!K73</f>
        <v>0</v>
      </c>
      <c r="J226" s="166" t="str">
        <f t="shared" si="42"/>
        <v/>
      </c>
      <c r="T226" s="55"/>
      <c r="AB226" s="55"/>
    </row>
    <row r="227" spans="1:28" ht="18" customHeight="1" x14ac:dyDescent="0.3">
      <c r="C227" s="144">
        <f>'2. Fase - Materiales'!E74</f>
        <v>0</v>
      </c>
      <c r="D227" s="144">
        <f>'2. Fase - Materiales'!F74</f>
        <v>0</v>
      </c>
      <c r="E227" s="144">
        <f>'2. Fase - Materiales'!G74</f>
        <v>0</v>
      </c>
      <c r="F227" s="144">
        <f>'2. Fase - Materiales'!I74</f>
        <v>0</v>
      </c>
      <c r="G227" s="54" t="str">
        <f t="shared" si="40"/>
        <v/>
      </c>
      <c r="H227" s="134" t="str">
        <f t="shared" si="41"/>
        <v/>
      </c>
      <c r="I227" s="167">
        <f>'2. Fase - Materiales'!K74</f>
        <v>0</v>
      </c>
      <c r="J227" s="166" t="str">
        <f t="shared" si="42"/>
        <v/>
      </c>
      <c r="T227" s="55"/>
      <c r="AB227" s="55"/>
    </row>
    <row r="228" spans="1:28" ht="18" customHeight="1" x14ac:dyDescent="0.3">
      <c r="C228" s="144">
        <f>'2. Fase - Materiales'!E75</f>
        <v>0</v>
      </c>
      <c r="D228" s="144">
        <f>'2. Fase - Materiales'!F75</f>
        <v>0</v>
      </c>
      <c r="E228" s="144">
        <f>'2. Fase - Materiales'!G75</f>
        <v>0</v>
      </c>
      <c r="F228" s="144">
        <f>'2. Fase - Materiales'!I75</f>
        <v>0</v>
      </c>
      <c r="G228" s="54" t="str">
        <f t="shared" si="40"/>
        <v/>
      </c>
      <c r="H228" s="134" t="str">
        <f t="shared" si="41"/>
        <v/>
      </c>
      <c r="I228" s="167">
        <f>'2. Fase - Materiales'!K75</f>
        <v>0</v>
      </c>
      <c r="J228" s="166" t="str">
        <f t="shared" si="42"/>
        <v/>
      </c>
      <c r="T228" s="55"/>
      <c r="AB228" s="55"/>
    </row>
    <row r="229" spans="1:28" ht="18" customHeight="1" x14ac:dyDescent="0.3">
      <c r="C229" s="144">
        <f>'2. Fase - Materiales'!E76</f>
        <v>0</v>
      </c>
      <c r="D229" s="144">
        <f>'2. Fase - Materiales'!F76</f>
        <v>0</v>
      </c>
      <c r="E229" s="144">
        <f>'2. Fase - Materiales'!G76</f>
        <v>0</v>
      </c>
      <c r="F229" s="144">
        <f>'2. Fase - Materiales'!I76</f>
        <v>0</v>
      </c>
      <c r="G229" s="54" t="str">
        <f t="shared" si="40"/>
        <v/>
      </c>
      <c r="H229" s="134" t="str">
        <f t="shared" si="41"/>
        <v/>
      </c>
      <c r="I229" s="167">
        <f>'2. Fase - Materiales'!K76</f>
        <v>0</v>
      </c>
      <c r="J229" s="166" t="str">
        <f t="shared" si="42"/>
        <v/>
      </c>
      <c r="T229" s="55"/>
      <c r="AB229" s="55"/>
    </row>
    <row r="230" spans="1:28" ht="18" customHeight="1" x14ac:dyDescent="0.3">
      <c r="C230" s="144">
        <f>'2. Fase - Materiales'!E77</f>
        <v>0</v>
      </c>
      <c r="D230" s="144">
        <f>'2. Fase - Materiales'!F77</f>
        <v>0</v>
      </c>
      <c r="E230" s="144">
        <f>'2. Fase - Materiales'!G77</f>
        <v>0</v>
      </c>
      <c r="F230" s="144">
        <f>'2. Fase - Materiales'!I77</f>
        <v>0</v>
      </c>
      <c r="G230" s="54" t="str">
        <f t="shared" si="40"/>
        <v/>
      </c>
      <c r="H230" s="134" t="str">
        <f t="shared" si="41"/>
        <v/>
      </c>
      <c r="I230" s="167">
        <f>'2. Fase - Materiales'!K77</f>
        <v>0</v>
      </c>
      <c r="J230" s="166" t="str">
        <f t="shared" si="42"/>
        <v/>
      </c>
      <c r="T230" s="55"/>
      <c r="AB230" s="55"/>
    </row>
    <row r="231" spans="1:28" ht="18" customHeight="1" x14ac:dyDescent="0.3">
      <c r="C231" s="144">
        <f>'2. Fase - Materiales'!E78</f>
        <v>0</v>
      </c>
      <c r="D231" s="144">
        <f>'2. Fase - Materiales'!F78</f>
        <v>0</v>
      </c>
      <c r="E231" s="144">
        <f>'2. Fase - Materiales'!G78</f>
        <v>0</v>
      </c>
      <c r="F231" s="144">
        <f>'2. Fase - Materiales'!I78</f>
        <v>0</v>
      </c>
      <c r="G231" s="54" t="str">
        <f t="shared" si="40"/>
        <v/>
      </c>
      <c r="H231" s="134" t="str">
        <f t="shared" si="41"/>
        <v/>
      </c>
      <c r="I231" s="167">
        <f>'2. Fase - Materiales'!K78</f>
        <v>0</v>
      </c>
      <c r="J231" s="166" t="str">
        <f t="shared" si="42"/>
        <v/>
      </c>
      <c r="T231" s="55"/>
      <c r="AB231" s="55"/>
    </row>
    <row r="232" spans="1:28" ht="18" customHeight="1" x14ac:dyDescent="0.3">
      <c r="C232" s="144">
        <f>'2. Fase - Materiales'!E79</f>
        <v>0</v>
      </c>
      <c r="D232" s="144">
        <f>'2. Fase - Materiales'!F79</f>
        <v>0</v>
      </c>
      <c r="E232" s="144">
        <f>'2. Fase - Materiales'!G79</f>
        <v>0</v>
      </c>
      <c r="F232" s="144">
        <f>'2. Fase - Materiales'!I79</f>
        <v>0</v>
      </c>
      <c r="G232" s="54" t="str">
        <f t="shared" si="40"/>
        <v/>
      </c>
      <c r="H232" s="134" t="str">
        <f t="shared" si="41"/>
        <v/>
      </c>
      <c r="I232" s="167">
        <f>'2. Fase - Materiales'!K79</f>
        <v>0</v>
      </c>
      <c r="J232" s="166" t="str">
        <f t="shared" si="42"/>
        <v/>
      </c>
      <c r="T232" s="55"/>
      <c r="AB232" s="55"/>
    </row>
    <row r="233" spans="1:28" ht="18" customHeight="1" x14ac:dyDescent="0.3">
      <c r="C233" s="144">
        <f>'2. Fase - Materiales'!E80</f>
        <v>0</v>
      </c>
      <c r="D233" s="144">
        <f>'2. Fase - Materiales'!F80</f>
        <v>0</v>
      </c>
      <c r="E233" s="144">
        <f>'2. Fase - Materiales'!G80</f>
        <v>0</v>
      </c>
      <c r="F233" s="144">
        <f>'2. Fase - Materiales'!I80</f>
        <v>0</v>
      </c>
      <c r="G233" s="54" t="str">
        <f t="shared" si="40"/>
        <v/>
      </c>
      <c r="H233" s="134" t="str">
        <f t="shared" si="41"/>
        <v/>
      </c>
      <c r="I233" s="167">
        <f>'2. Fase - Materiales'!K80</f>
        <v>0</v>
      </c>
      <c r="J233" s="166" t="str">
        <f t="shared" si="42"/>
        <v/>
      </c>
      <c r="T233" s="55"/>
      <c r="AB233" s="55"/>
    </row>
    <row r="234" spans="1:28" ht="18" customHeight="1" x14ac:dyDescent="0.3">
      <c r="J234" s="130">
        <f>SUM(J224:J233)</f>
        <v>0</v>
      </c>
      <c r="T234" s="55"/>
      <c r="AB234" s="55"/>
    </row>
    <row r="235" spans="1:28" ht="18" customHeight="1" x14ac:dyDescent="0.3"/>
    <row r="236" spans="1:28" ht="18" customHeight="1" x14ac:dyDescent="0.3"/>
    <row r="237" spans="1:28" ht="18" customHeight="1" x14ac:dyDescent="0.3"/>
    <row r="238" spans="1:28" s="5" customFormat="1" ht="18" customHeight="1" x14ac:dyDescent="0.4">
      <c r="A238" s="23" t="s">
        <v>13</v>
      </c>
      <c r="B238" s="25" t="s">
        <v>115</v>
      </c>
      <c r="C238" s="6"/>
      <c r="D238" s="6"/>
      <c r="E238" s="6"/>
      <c r="F238" s="6"/>
      <c r="G238" s="6"/>
      <c r="H238" s="6"/>
      <c r="I238" s="6"/>
      <c r="J238" s="6"/>
      <c r="K238" s="6"/>
      <c r="L238" s="6"/>
      <c r="M238" s="6"/>
    </row>
    <row r="239" spans="1:28" ht="18" customHeight="1" x14ac:dyDescent="0.3"/>
    <row r="240" spans="1:28" ht="18" customHeight="1" x14ac:dyDescent="0.3">
      <c r="B240" s="31" t="s">
        <v>183</v>
      </c>
      <c r="C240" s="31"/>
      <c r="D240" s="31"/>
      <c r="E240" s="31"/>
      <c r="F240" s="31"/>
      <c r="G240" s="31"/>
      <c r="H240" s="31"/>
      <c r="I240" s="31"/>
      <c r="J240" s="31"/>
      <c r="K240" s="31"/>
    </row>
    <row r="241" spans="1:53" ht="18" customHeight="1" x14ac:dyDescent="0.3">
      <c r="B241" s="1"/>
      <c r="C241" s="1"/>
      <c r="D241" s="1"/>
      <c r="E241" s="1"/>
      <c r="F241" s="1"/>
      <c r="G241" s="1"/>
      <c r="H241" s="1"/>
      <c r="I241" s="1"/>
      <c r="J241" s="1"/>
      <c r="K241" s="1"/>
      <c r="L241" s="1"/>
      <c r="M241" s="1"/>
      <c r="N241" s="1"/>
    </row>
    <row r="242" spans="1:53" ht="18" customHeight="1" x14ac:dyDescent="0.3">
      <c r="D242" s="129" t="s">
        <v>172</v>
      </c>
      <c r="E242" s="129" t="s">
        <v>173</v>
      </c>
      <c r="F242" s="129" t="s">
        <v>174</v>
      </c>
      <c r="G242" s="129" t="s">
        <v>175</v>
      </c>
    </row>
    <row r="243" spans="1:53" ht="18" customHeight="1" x14ac:dyDescent="0.3">
      <c r="B243">
        <v>1</v>
      </c>
      <c r="C243" s="128" t="s">
        <v>176</v>
      </c>
      <c r="D243" s="126">
        <f>I295+I311+I327</f>
        <v>0</v>
      </c>
      <c r="E243" s="126">
        <f>J295+J311+J327</f>
        <v>0</v>
      </c>
      <c r="F243" s="126">
        <f>K295+K311+K327</f>
        <v>0</v>
      </c>
      <c r="G243" s="126">
        <f>L295+L311+L327</f>
        <v>0</v>
      </c>
    </row>
    <row r="244" spans="1:53" s="17" customFormat="1" ht="18" customHeight="1" x14ac:dyDescent="0.3">
      <c r="A244" s="1"/>
      <c r="B244"/>
      <c r="C244"/>
      <c r="D244"/>
      <c r="E244"/>
      <c r="F244"/>
      <c r="G244" s="38">
        <f>D243+E243*$I$8/1000+F243*$I$9/1000</f>
        <v>0</v>
      </c>
      <c r="H244"/>
      <c r="I244"/>
      <c r="J244"/>
      <c r="K244"/>
      <c r="L244"/>
      <c r="M244"/>
      <c r="N244"/>
      <c r="O244"/>
      <c r="W244"/>
      <c r="X244"/>
      <c r="Y244"/>
      <c r="Z244"/>
      <c r="AA244"/>
      <c r="AB244"/>
      <c r="AC244"/>
      <c r="AD244"/>
      <c r="AE244"/>
      <c r="AF244"/>
      <c r="AG244"/>
      <c r="AH244"/>
      <c r="AI244"/>
      <c r="AJ244"/>
      <c r="AK244"/>
      <c r="AL244"/>
      <c r="AM244"/>
      <c r="AN244"/>
      <c r="AO244"/>
      <c r="AP244"/>
      <c r="AQ244"/>
      <c r="AR244"/>
      <c r="AS244"/>
      <c r="AT244"/>
      <c r="AU244"/>
      <c r="AV244"/>
      <c r="AW244"/>
      <c r="AX244"/>
      <c r="AY244"/>
      <c r="AZ244"/>
      <c r="BA244"/>
    </row>
    <row r="245" spans="1:53" ht="18" customHeight="1" x14ac:dyDescent="0.3">
      <c r="B245" s="29" t="s">
        <v>148</v>
      </c>
      <c r="C245" s="18"/>
      <c r="D245" s="17"/>
      <c r="F245" s="17"/>
      <c r="G245" s="17"/>
      <c r="H245" s="17"/>
      <c r="J245" s="17"/>
      <c r="K245" s="19"/>
      <c r="L245" s="19"/>
      <c r="M245" s="19"/>
      <c r="N245" s="19"/>
      <c r="O245" s="19"/>
      <c r="W245" s="19"/>
      <c r="X245" s="19"/>
      <c r="Y245" s="19"/>
      <c r="Z245" s="19"/>
      <c r="AA245" s="19"/>
      <c r="AB245" s="19"/>
      <c r="AC245" s="17"/>
      <c r="AD245" s="17"/>
      <c r="AE245" s="17"/>
      <c r="AF245" s="17"/>
      <c r="AG245" s="17"/>
      <c r="AH245" s="17"/>
      <c r="AI245" s="19"/>
      <c r="AJ245" s="19"/>
      <c r="AK245" s="19"/>
      <c r="AL245" s="19"/>
      <c r="AM245" s="19"/>
      <c r="AN245" s="19"/>
      <c r="AP245" s="17"/>
      <c r="AQ245" s="17"/>
      <c r="AR245" s="17"/>
      <c r="AS245" s="17"/>
      <c r="AT245" s="17"/>
      <c r="AU245" s="19"/>
      <c r="AV245" s="19"/>
      <c r="AW245" s="19"/>
      <c r="AX245" s="19"/>
      <c r="AY245" s="19"/>
      <c r="AZ245" s="19"/>
      <c r="BA245" s="17"/>
    </row>
    <row r="246" spans="1:53" ht="18" customHeight="1" x14ac:dyDescent="0.3">
      <c r="A246"/>
      <c r="B246" s="17"/>
      <c r="C246" s="16"/>
    </row>
    <row r="247" spans="1:53" ht="18" customHeight="1" x14ac:dyDescent="0.3">
      <c r="B247" s="17"/>
      <c r="C247" s="17"/>
      <c r="E247" s="150">
        <v>2024</v>
      </c>
      <c r="F247" s="150">
        <v>2024</v>
      </c>
      <c r="G247" s="150">
        <v>2024</v>
      </c>
    </row>
    <row r="248" spans="1:53" ht="18" customHeight="1" x14ac:dyDescent="0.3">
      <c r="B248" s="17"/>
      <c r="C248" s="17"/>
      <c r="E248" s="150" t="s">
        <v>109</v>
      </c>
      <c r="F248" s="150" t="s">
        <v>110</v>
      </c>
      <c r="G248" s="150" t="s">
        <v>111</v>
      </c>
    </row>
    <row r="249" spans="1:53" ht="18" customHeight="1" x14ac:dyDescent="0.3">
      <c r="B249" s="8"/>
      <c r="C249" s="17"/>
      <c r="D249" s="708" t="s">
        <v>44</v>
      </c>
      <c r="E249" s="709">
        <v>2.8809999999999998</v>
      </c>
      <c r="F249" s="709">
        <v>0.38900000000000001</v>
      </c>
      <c r="G249" s="709">
        <v>2.3E-2</v>
      </c>
    </row>
    <row r="250" spans="1:53" ht="18" customHeight="1" x14ac:dyDescent="0.3">
      <c r="B250" s="8"/>
      <c r="C250" s="17"/>
      <c r="D250" s="708" t="s">
        <v>81</v>
      </c>
      <c r="E250" s="709">
        <v>2.7210000000000001</v>
      </c>
      <c r="F250" s="709">
        <v>0.36699999999999999</v>
      </c>
      <c r="G250" s="709">
        <v>2.1999999999999999E-2</v>
      </c>
    </row>
    <row r="251" spans="1:53" ht="18" customHeight="1" x14ac:dyDescent="0.3">
      <c r="B251" s="8"/>
      <c r="C251" s="17"/>
      <c r="D251" s="708" t="s">
        <v>200</v>
      </c>
      <c r="E251" s="709">
        <v>0.182</v>
      </c>
      <c r="F251" s="709">
        <v>1.6E-2</v>
      </c>
      <c r="G251" s="709">
        <v>0</v>
      </c>
    </row>
    <row r="252" spans="1:53" ht="18" customHeight="1" x14ac:dyDescent="0.3">
      <c r="B252" s="8"/>
      <c r="C252" s="17"/>
      <c r="D252" s="708" t="s">
        <v>127</v>
      </c>
      <c r="E252" s="709">
        <v>3.0169999999999999</v>
      </c>
      <c r="F252" s="709">
        <v>0.39</v>
      </c>
      <c r="G252" s="709">
        <v>1.2E-2</v>
      </c>
    </row>
    <row r="253" spans="1:53" ht="18" customHeight="1" x14ac:dyDescent="0.3">
      <c r="B253" s="8"/>
      <c r="C253" s="17"/>
      <c r="D253" s="708" t="s">
        <v>75</v>
      </c>
      <c r="E253" s="709">
        <v>1.5409999999999999</v>
      </c>
      <c r="F253" s="709">
        <v>0.122</v>
      </c>
      <c r="G253" s="709">
        <v>2E-3</v>
      </c>
    </row>
    <row r="254" spans="1:53" ht="18" customHeight="1" x14ac:dyDescent="0.3">
      <c r="B254" s="8"/>
      <c r="C254" s="17"/>
      <c r="D254" s="708" t="s">
        <v>147</v>
      </c>
      <c r="E254" s="709">
        <v>2.4849999999999999</v>
      </c>
      <c r="F254" s="709">
        <v>0.34599999999999997</v>
      </c>
      <c r="G254" s="709">
        <v>2.1000000000000001E-2</v>
      </c>
    </row>
    <row r="255" spans="1:53" ht="18" customHeight="1" x14ac:dyDescent="0.3">
      <c r="B255" s="8"/>
      <c r="C255" s="17"/>
      <c r="D255" s="708" t="s">
        <v>89</v>
      </c>
      <c r="E255" s="709">
        <v>2.9660000000000002</v>
      </c>
      <c r="F255" s="710" t="s">
        <v>31</v>
      </c>
      <c r="G255" s="710" t="s">
        <v>31</v>
      </c>
    </row>
    <row r="256" spans="1:53" ht="18" customHeight="1" x14ac:dyDescent="0.3">
      <c r="B256" s="8"/>
      <c r="C256" s="17"/>
      <c r="D256" s="708" t="s">
        <v>1</v>
      </c>
      <c r="E256" s="709">
        <v>2.996</v>
      </c>
      <c r="F256" s="710" t="s">
        <v>31</v>
      </c>
      <c r="G256" s="710" t="s">
        <v>31</v>
      </c>
    </row>
    <row r="257" spans="2:7" ht="18" customHeight="1" x14ac:dyDescent="0.3">
      <c r="B257" s="8"/>
      <c r="C257" s="17"/>
      <c r="D257" s="708" t="s">
        <v>196</v>
      </c>
      <c r="E257" s="709">
        <v>0.878</v>
      </c>
      <c r="F257" s="709">
        <v>9.9000000000000005E-2</v>
      </c>
      <c r="G257" s="709">
        <v>2E-3</v>
      </c>
    </row>
    <row r="258" spans="2:7" ht="18" customHeight="1" x14ac:dyDescent="0.3">
      <c r="B258" s="8"/>
      <c r="C258" s="17"/>
      <c r="D258" s="708" t="s">
        <v>333</v>
      </c>
      <c r="E258" s="709">
        <v>0</v>
      </c>
      <c r="F258" s="709">
        <v>2.5000000000000001E-2</v>
      </c>
      <c r="G258" s="709">
        <v>3.0000000000000001E-3</v>
      </c>
    </row>
    <row r="259" spans="2:7" ht="18" customHeight="1" x14ac:dyDescent="0.3">
      <c r="B259" s="8"/>
      <c r="C259" s="17"/>
      <c r="D259" s="708" t="s">
        <v>201</v>
      </c>
      <c r="E259" s="709">
        <v>0</v>
      </c>
      <c r="F259" s="709">
        <v>4.3319999999999999</v>
      </c>
      <c r="G259" s="709">
        <v>5.8000000000000003E-2</v>
      </c>
    </row>
    <row r="260" spans="2:7" ht="18" customHeight="1" x14ac:dyDescent="0.3">
      <c r="B260" s="8"/>
      <c r="C260" s="17"/>
      <c r="D260" s="708" t="s">
        <v>202</v>
      </c>
      <c r="E260" s="709">
        <v>0</v>
      </c>
      <c r="F260" s="709">
        <v>5.4240000000000004</v>
      </c>
      <c r="G260" s="709">
        <v>7.1999999999999995E-2</v>
      </c>
    </row>
    <row r="261" spans="2:7" ht="18" customHeight="1" x14ac:dyDescent="0.3">
      <c r="B261" s="8"/>
      <c r="C261" s="17"/>
      <c r="D261" s="708" t="s">
        <v>406</v>
      </c>
      <c r="E261" s="709">
        <v>0</v>
      </c>
      <c r="F261" s="709">
        <v>4.5330000000000004</v>
      </c>
      <c r="G261" s="709">
        <v>0.06</v>
      </c>
    </row>
    <row r="262" spans="2:7" ht="18" customHeight="1" x14ac:dyDescent="0.3">
      <c r="B262" s="8"/>
      <c r="C262" s="17"/>
      <c r="D262" s="708" t="s">
        <v>405</v>
      </c>
      <c r="E262" s="709">
        <v>0</v>
      </c>
      <c r="F262" s="709">
        <v>4.7489999999999997</v>
      </c>
      <c r="G262" s="709">
        <v>6.3E-2</v>
      </c>
    </row>
    <row r="263" spans="2:7" ht="18" customHeight="1" x14ac:dyDescent="0.3">
      <c r="B263" s="8"/>
      <c r="C263" s="17"/>
      <c r="D263" s="708" t="s">
        <v>404</v>
      </c>
      <c r="E263" s="709">
        <v>0</v>
      </c>
      <c r="F263" s="709">
        <v>4.665</v>
      </c>
      <c r="G263" s="709">
        <v>6.2E-2</v>
      </c>
    </row>
    <row r="264" spans="2:7" ht="18" customHeight="1" x14ac:dyDescent="0.3">
      <c r="B264" s="8"/>
      <c r="C264" s="17"/>
      <c r="D264" s="708" t="s">
        <v>403</v>
      </c>
      <c r="E264" s="709">
        <v>0</v>
      </c>
      <c r="F264" s="709">
        <v>4.8479999999999999</v>
      </c>
      <c r="G264" s="709">
        <v>6.5000000000000002E-2</v>
      </c>
    </row>
    <row r="265" spans="2:7" ht="18" customHeight="1" x14ac:dyDescent="0.3">
      <c r="B265" s="8"/>
      <c r="C265" s="17"/>
      <c r="D265" s="708" t="s">
        <v>402</v>
      </c>
      <c r="E265" s="709">
        <v>0</v>
      </c>
      <c r="F265" s="709">
        <v>6.2779999999999996</v>
      </c>
      <c r="G265" s="709">
        <v>3.1E-2</v>
      </c>
    </row>
    <row r="266" spans="2:7" ht="18" customHeight="1" x14ac:dyDescent="0.3">
      <c r="B266" s="8"/>
      <c r="C266" s="17"/>
      <c r="D266" s="708" t="s">
        <v>45</v>
      </c>
      <c r="E266" s="709">
        <v>3.169</v>
      </c>
      <c r="F266" s="709">
        <v>0.32500000000000001</v>
      </c>
      <c r="G266" s="709">
        <v>0.02</v>
      </c>
    </row>
    <row r="267" spans="2:7" ht="18" customHeight="1" x14ac:dyDescent="0.3">
      <c r="B267" s="8"/>
      <c r="C267" s="17"/>
      <c r="D267" s="708" t="s">
        <v>197</v>
      </c>
      <c r="E267" s="709">
        <v>3.0169999999999999</v>
      </c>
      <c r="F267" s="709">
        <v>0.28199999999999997</v>
      </c>
      <c r="G267" s="709">
        <v>4.2000000000000003E-2</v>
      </c>
    </row>
    <row r="268" spans="2:7" ht="18" customHeight="1" x14ac:dyDescent="0.3">
      <c r="B268" s="8"/>
      <c r="C268" s="17"/>
      <c r="D268" s="630" t="s">
        <v>198</v>
      </c>
      <c r="E268" s="709">
        <v>3.117</v>
      </c>
      <c r="F268" s="709">
        <v>0.30299999999999999</v>
      </c>
      <c r="G268" s="709">
        <v>4.5999999999999999E-2</v>
      </c>
    </row>
    <row r="269" spans="2:7" ht="18" customHeight="1" x14ac:dyDescent="0.3">
      <c r="B269" s="8"/>
      <c r="C269" s="17"/>
      <c r="D269" s="630" t="s">
        <v>199</v>
      </c>
      <c r="E269" s="709">
        <v>1.331</v>
      </c>
      <c r="F269" s="709">
        <v>0.13400000000000001</v>
      </c>
      <c r="G269" s="709">
        <v>0.02</v>
      </c>
    </row>
    <row r="270" spans="2:7" ht="18" customHeight="1" x14ac:dyDescent="0.3">
      <c r="B270" s="8"/>
      <c r="C270" s="17"/>
      <c r="D270" s="630" t="s">
        <v>63</v>
      </c>
      <c r="E270" s="709">
        <v>2.5009999999999999</v>
      </c>
      <c r="F270" s="709">
        <v>0.36199999999999999</v>
      </c>
      <c r="G270" s="709">
        <v>2.1999999999999999E-2</v>
      </c>
    </row>
    <row r="271" spans="2:7" ht="18" customHeight="1" x14ac:dyDescent="0.3">
      <c r="B271" s="8"/>
      <c r="C271" s="17"/>
      <c r="D271" s="630" t="s">
        <v>46</v>
      </c>
      <c r="E271" s="709">
        <v>2.4249999999999998</v>
      </c>
      <c r="F271" s="709">
        <v>0.36199999999999999</v>
      </c>
      <c r="G271" s="709">
        <v>2.1999999999999999E-2</v>
      </c>
    </row>
    <row r="272" spans="2:7" ht="18" customHeight="1" x14ac:dyDescent="0.3">
      <c r="B272" s="8"/>
      <c r="C272" s="17"/>
      <c r="D272" s="630" t="s">
        <v>77</v>
      </c>
      <c r="E272" s="709">
        <v>2.1709999999999998</v>
      </c>
      <c r="F272" s="709">
        <v>0.36199999999999999</v>
      </c>
      <c r="G272" s="709">
        <v>2.1999999999999999E-2</v>
      </c>
    </row>
    <row r="273" spans="1:54" ht="18" customHeight="1" x14ac:dyDescent="0.3">
      <c r="B273" s="8"/>
      <c r="C273" s="17"/>
      <c r="D273" s="630" t="s">
        <v>78</v>
      </c>
      <c r="E273" s="709">
        <v>1.9159999999999999</v>
      </c>
      <c r="F273" s="709">
        <v>0.36199999999999999</v>
      </c>
      <c r="G273" s="709">
        <v>2.1999999999999999E-2</v>
      </c>
    </row>
    <row r="274" spans="1:54" ht="18" customHeight="1" x14ac:dyDescent="0.3">
      <c r="B274" s="8"/>
      <c r="C274" s="17"/>
      <c r="D274" s="630" t="s">
        <v>79</v>
      </c>
      <c r="E274" s="709">
        <v>0.13600000000000001</v>
      </c>
      <c r="F274" s="709">
        <v>0.36199999999999999</v>
      </c>
      <c r="G274" s="709">
        <v>2.1999999999999999E-2</v>
      </c>
    </row>
    <row r="275" spans="1:54" ht="18" customHeight="1" x14ac:dyDescent="0.3">
      <c r="B275" s="8"/>
      <c r="C275" s="17"/>
      <c r="D275" s="630" t="s">
        <v>76</v>
      </c>
      <c r="E275" s="709">
        <v>2.0649999999999999</v>
      </c>
      <c r="F275" s="709">
        <v>0.314</v>
      </c>
      <c r="G275" s="709">
        <v>1.9E-2</v>
      </c>
    </row>
    <row r="276" spans="1:54" ht="18" customHeight="1" x14ac:dyDescent="0.3">
      <c r="B276" s="8"/>
      <c r="C276" s="17"/>
      <c r="D276" s="630" t="s">
        <v>7</v>
      </c>
      <c r="E276" s="709">
        <v>1.9570000000000001</v>
      </c>
      <c r="F276" s="709">
        <v>0.314</v>
      </c>
      <c r="G276" s="709">
        <v>1.9E-2</v>
      </c>
    </row>
    <row r="277" spans="1:54" ht="18" customHeight="1" x14ac:dyDescent="0.3">
      <c r="B277" s="8"/>
      <c r="C277" s="17"/>
      <c r="D277" s="630" t="s">
        <v>8</v>
      </c>
      <c r="E277" s="709">
        <v>0.32600000000000001</v>
      </c>
      <c r="F277" s="709">
        <v>0.314</v>
      </c>
      <c r="G277" s="709">
        <v>1.9E-2</v>
      </c>
    </row>
    <row r="278" spans="1:54" ht="18" customHeight="1" x14ac:dyDescent="0.3">
      <c r="B278" s="8"/>
      <c r="C278" s="17"/>
      <c r="D278" s="630" t="s">
        <v>82</v>
      </c>
      <c r="E278" s="709">
        <v>0</v>
      </c>
      <c r="F278" s="709">
        <v>0.314</v>
      </c>
      <c r="G278" s="709">
        <v>1.9E-2</v>
      </c>
    </row>
    <row r="279" spans="1:54" s="1" customFormat="1" ht="18" customHeight="1" x14ac:dyDescent="0.3">
      <c r="B279" s="8"/>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row>
    <row r="280" spans="1:54" ht="18" customHeight="1" x14ac:dyDescent="0.3">
      <c r="A280" s="24"/>
      <c r="B280" s="29" t="s">
        <v>150</v>
      </c>
    </row>
    <row r="281" spans="1:54" ht="18" customHeight="1" x14ac:dyDescent="0.3">
      <c r="A281" s="24"/>
      <c r="B281" s="29"/>
      <c r="C281" t="s">
        <v>558</v>
      </c>
    </row>
    <row r="282" spans="1:54" ht="18" customHeight="1" x14ac:dyDescent="0.3">
      <c r="C282" s="1038" t="s">
        <v>323</v>
      </c>
      <c r="D282" s="1038" t="s">
        <v>118</v>
      </c>
      <c r="E282" s="1038" t="s">
        <v>119</v>
      </c>
      <c r="F282" s="1033" t="s">
        <v>157</v>
      </c>
      <c r="G282" s="1034"/>
      <c r="H282" s="1035"/>
      <c r="I282" s="1033" t="s">
        <v>146</v>
      </c>
      <c r="J282" s="1034"/>
      <c r="K282" s="1034"/>
      <c r="L282" s="1035"/>
    </row>
    <row r="283" spans="1:54" ht="18" customHeight="1" x14ac:dyDescent="0.3">
      <c r="C283" s="1039"/>
      <c r="D283" s="1039"/>
      <c r="E283" s="1039"/>
      <c r="F283" s="154" t="s">
        <v>109</v>
      </c>
      <c r="G283" s="154" t="s">
        <v>110</v>
      </c>
      <c r="H283" s="154" t="s">
        <v>111</v>
      </c>
      <c r="I283" s="154" t="s">
        <v>162</v>
      </c>
      <c r="J283" s="154" t="s">
        <v>163</v>
      </c>
      <c r="K283" s="154" t="s">
        <v>164</v>
      </c>
      <c r="L283" s="154" t="s">
        <v>165</v>
      </c>
    </row>
    <row r="284" spans="1:54" ht="18" customHeight="1" x14ac:dyDescent="0.3">
      <c r="C284" s="136"/>
      <c r="D284" s="170"/>
      <c r="E284" s="169"/>
      <c r="F284" s="168"/>
      <c r="G284" s="168"/>
      <c r="H284" s="168"/>
      <c r="I284" s="168"/>
      <c r="J284" s="168"/>
      <c r="K284" s="168"/>
      <c r="L284" s="136" t="s">
        <v>50</v>
      </c>
    </row>
    <row r="285" spans="1:54" ht="18" customHeight="1" x14ac:dyDescent="0.3">
      <c r="C285" s="144">
        <f>'3. Fase - Montaje'!E23</f>
        <v>0</v>
      </c>
      <c r="D285" s="144">
        <f>'3. Fase - Montaje'!F23</f>
        <v>0</v>
      </c>
      <c r="E285" s="144">
        <f>'3. Fase - Montaje'!G23</f>
        <v>0</v>
      </c>
      <c r="F285" s="134" t="str">
        <f t="shared" ref="F285:F294" si="43">IF(D285="Otro (ud)","-",IFERROR(INDEX($E$249:$G$278,MATCH(D285,$D$249:$D$278,0),MATCH(F$283,$E$248:$G$248,0)),""))</f>
        <v/>
      </c>
      <c r="G285" s="134" t="str">
        <f t="shared" ref="G285:G294" si="44">IF($D285="Otro (ud)","-",IFERROR(INDEX($E$249:$G$278,MATCH($D285,$D$249:$D$278,0),MATCH($G$283,$E$248:$G$248,0)),""))</f>
        <v/>
      </c>
      <c r="H285" s="134" t="str">
        <f t="shared" ref="H285:H294" si="45">IF($D285="Otro (ud)","-",IFERROR(INDEX($E$249:$G$278,MATCH($D285,$D$249:$D$278,0),MATCH($H$283,$E$248:$G$248,0)),""))</f>
        <v/>
      </c>
      <c r="I285" s="184" t="str">
        <f>IFERROR(IF($D285="Otro (ud)",$E285*$I285,$E285*$F285),"")</f>
        <v/>
      </c>
      <c r="J285" s="184" t="str">
        <f>IFERROR(IF($D285="Otro (ud)",$E285*$J285,IF($G285="-",0,$E285*$G285)),"")</f>
        <v/>
      </c>
      <c r="K285" s="184" t="str">
        <f>IFERROR(IF($D285="Otro (ud)",$E285*$K285,IF($H285="-",0,$E285*$H285)),"")</f>
        <v/>
      </c>
      <c r="L285" s="215" t="str">
        <f>IF(ISNUMBER(I285+J285*$I$8/1000+K285*$I$9/1000),I285+J285*$I$8/1000+K285*$I$9/1000,"")</f>
        <v/>
      </c>
    </row>
    <row r="286" spans="1:54" ht="18" customHeight="1" x14ac:dyDescent="0.3">
      <c r="C286" s="144">
        <f>'3. Fase - Montaje'!E24</f>
        <v>0</v>
      </c>
      <c r="D286" s="144">
        <f>'3. Fase - Montaje'!F24</f>
        <v>0</v>
      </c>
      <c r="E286" s="144">
        <f>'3. Fase - Montaje'!G24</f>
        <v>0</v>
      </c>
      <c r="F286" s="134" t="str">
        <f t="shared" si="43"/>
        <v/>
      </c>
      <c r="G286" s="134" t="str">
        <f t="shared" si="44"/>
        <v/>
      </c>
      <c r="H286" s="134" t="str">
        <f t="shared" si="45"/>
        <v/>
      </c>
      <c r="I286" s="184" t="str">
        <f t="shared" ref="I286:I294" si="46">IFERROR(IF($D286="Otro (ud)",$E286*$I286,$E286*$F286),"")</f>
        <v/>
      </c>
      <c r="J286" s="184" t="str">
        <f t="shared" ref="J286:J294" si="47">IFERROR(IF($D286="Otro (ud)",$E286*$J286,IF($G286="-",0,$E286*$G286)),"")</f>
        <v/>
      </c>
      <c r="K286" s="184" t="str">
        <f t="shared" ref="K286:K294" si="48">IFERROR(IF($D286="Otro (ud)",$E286*$K286,IF($H286="-",0,$E286*$H286)),"")</f>
        <v/>
      </c>
      <c r="L286" s="215" t="str">
        <f t="shared" ref="L286:L294" si="49">IF(ISNUMBER(I286+J286*$I$8/1000+K286*$I$9/1000),I286+J286*$I$8/1000+K286*$I$9/1000,"")</f>
        <v/>
      </c>
    </row>
    <row r="287" spans="1:54" ht="18" customHeight="1" x14ac:dyDescent="0.3">
      <c r="C287" s="144">
        <f>'3. Fase - Montaje'!E25</f>
        <v>0</v>
      </c>
      <c r="D287" s="144">
        <f>'3. Fase - Montaje'!F25</f>
        <v>0</v>
      </c>
      <c r="E287" s="144">
        <f>'3. Fase - Montaje'!G25</f>
        <v>0</v>
      </c>
      <c r="F287" s="134" t="str">
        <f t="shared" si="43"/>
        <v/>
      </c>
      <c r="G287" s="134" t="str">
        <f t="shared" si="44"/>
        <v/>
      </c>
      <c r="H287" s="134" t="str">
        <f t="shared" si="45"/>
        <v/>
      </c>
      <c r="I287" s="184" t="str">
        <f t="shared" si="46"/>
        <v/>
      </c>
      <c r="J287" s="184" t="str">
        <f t="shared" si="47"/>
        <v/>
      </c>
      <c r="K287" s="184" t="str">
        <f t="shared" si="48"/>
        <v/>
      </c>
      <c r="L287" s="215" t="str">
        <f t="shared" si="49"/>
        <v/>
      </c>
    </row>
    <row r="288" spans="1:54" ht="18" customHeight="1" x14ac:dyDescent="0.3">
      <c r="C288" s="144">
        <f>'3. Fase - Montaje'!E26</f>
        <v>0</v>
      </c>
      <c r="D288" s="144">
        <f>'3. Fase - Montaje'!F26</f>
        <v>0</v>
      </c>
      <c r="E288" s="144">
        <f>'3. Fase - Montaje'!G26</f>
        <v>0</v>
      </c>
      <c r="F288" s="134" t="str">
        <f t="shared" si="43"/>
        <v/>
      </c>
      <c r="G288" s="134" t="str">
        <f t="shared" si="44"/>
        <v/>
      </c>
      <c r="H288" s="134" t="str">
        <f t="shared" si="45"/>
        <v/>
      </c>
      <c r="I288" s="184" t="str">
        <f t="shared" si="46"/>
        <v/>
      </c>
      <c r="J288" s="184" t="str">
        <f t="shared" si="47"/>
        <v/>
      </c>
      <c r="K288" s="184" t="str">
        <f t="shared" si="48"/>
        <v/>
      </c>
      <c r="L288" s="215" t="str">
        <f t="shared" si="49"/>
        <v/>
      </c>
    </row>
    <row r="289" spans="3:43" ht="18" customHeight="1" x14ac:dyDescent="0.3">
      <c r="C289" s="144">
        <f>'3. Fase - Montaje'!E27</f>
        <v>0</v>
      </c>
      <c r="D289" s="144">
        <f>'3. Fase - Montaje'!F27</f>
        <v>0</v>
      </c>
      <c r="E289" s="144">
        <f>'3. Fase - Montaje'!G27</f>
        <v>0</v>
      </c>
      <c r="F289" s="134" t="str">
        <f t="shared" si="43"/>
        <v/>
      </c>
      <c r="G289" s="134" t="str">
        <f t="shared" si="44"/>
        <v/>
      </c>
      <c r="H289" s="134" t="str">
        <f t="shared" si="45"/>
        <v/>
      </c>
      <c r="I289" s="184" t="str">
        <f t="shared" si="46"/>
        <v/>
      </c>
      <c r="J289" s="184" t="str">
        <f t="shared" si="47"/>
        <v/>
      </c>
      <c r="K289" s="184" t="str">
        <f t="shared" si="48"/>
        <v/>
      </c>
      <c r="L289" s="215" t="str">
        <f t="shared" si="49"/>
        <v/>
      </c>
    </row>
    <row r="290" spans="3:43" ht="18" customHeight="1" x14ac:dyDescent="0.3">
      <c r="C290" s="144">
        <f>'3. Fase - Montaje'!E28</f>
        <v>0</v>
      </c>
      <c r="D290" s="144">
        <f>'3. Fase - Montaje'!F28</f>
        <v>0</v>
      </c>
      <c r="E290" s="144">
        <f>'3. Fase - Montaje'!G28</f>
        <v>0</v>
      </c>
      <c r="F290" s="134" t="str">
        <f t="shared" si="43"/>
        <v/>
      </c>
      <c r="G290" s="134" t="str">
        <f t="shared" si="44"/>
        <v/>
      </c>
      <c r="H290" s="134" t="str">
        <f t="shared" si="45"/>
        <v/>
      </c>
      <c r="I290" s="184" t="str">
        <f t="shared" si="46"/>
        <v/>
      </c>
      <c r="J290" s="184" t="str">
        <f t="shared" si="47"/>
        <v/>
      </c>
      <c r="K290" s="184" t="str">
        <f t="shared" si="48"/>
        <v/>
      </c>
      <c r="L290" s="215" t="str">
        <f t="shared" si="49"/>
        <v/>
      </c>
    </row>
    <row r="291" spans="3:43" ht="18" customHeight="1" x14ac:dyDescent="0.3">
      <c r="C291" s="144">
        <f>'3. Fase - Montaje'!E29</f>
        <v>0</v>
      </c>
      <c r="D291" s="144">
        <f>'3. Fase - Montaje'!F29</f>
        <v>0</v>
      </c>
      <c r="E291" s="144">
        <f>'3. Fase - Montaje'!G29</f>
        <v>0</v>
      </c>
      <c r="F291" s="134" t="str">
        <f t="shared" si="43"/>
        <v/>
      </c>
      <c r="G291" s="134" t="str">
        <f t="shared" si="44"/>
        <v/>
      </c>
      <c r="H291" s="134" t="str">
        <f t="shared" si="45"/>
        <v/>
      </c>
      <c r="I291" s="184" t="str">
        <f t="shared" si="46"/>
        <v/>
      </c>
      <c r="J291" s="184" t="str">
        <f t="shared" si="47"/>
        <v/>
      </c>
      <c r="K291" s="184" t="str">
        <f t="shared" si="48"/>
        <v/>
      </c>
      <c r="L291" s="215" t="str">
        <f t="shared" si="49"/>
        <v/>
      </c>
    </row>
    <row r="292" spans="3:43" ht="18" customHeight="1" x14ac:dyDescent="0.3">
      <c r="C292" s="144">
        <f>'3. Fase - Montaje'!E30</f>
        <v>0</v>
      </c>
      <c r="D292" s="144">
        <f>'3. Fase - Montaje'!F30</f>
        <v>0</v>
      </c>
      <c r="E292" s="144">
        <f>'3. Fase - Montaje'!G30</f>
        <v>0</v>
      </c>
      <c r="F292" s="134" t="str">
        <f t="shared" si="43"/>
        <v/>
      </c>
      <c r="G292" s="134" t="str">
        <f t="shared" si="44"/>
        <v/>
      </c>
      <c r="H292" s="134" t="str">
        <f t="shared" si="45"/>
        <v/>
      </c>
      <c r="I292" s="184" t="str">
        <f t="shared" si="46"/>
        <v/>
      </c>
      <c r="J292" s="184" t="str">
        <f t="shared" si="47"/>
        <v/>
      </c>
      <c r="K292" s="184" t="str">
        <f t="shared" si="48"/>
        <v/>
      </c>
      <c r="L292" s="215" t="str">
        <f t="shared" si="49"/>
        <v/>
      </c>
    </row>
    <row r="293" spans="3:43" ht="18" customHeight="1" x14ac:dyDescent="0.3">
      <c r="C293" s="144">
        <f>'3. Fase - Montaje'!E31</f>
        <v>0</v>
      </c>
      <c r="D293" s="144">
        <f>'3. Fase - Montaje'!F31</f>
        <v>0</v>
      </c>
      <c r="E293" s="144">
        <f>'3. Fase - Montaje'!G31</f>
        <v>0</v>
      </c>
      <c r="F293" s="134" t="str">
        <f t="shared" si="43"/>
        <v/>
      </c>
      <c r="G293" s="134" t="str">
        <f t="shared" si="44"/>
        <v/>
      </c>
      <c r="H293" s="134" t="str">
        <f t="shared" si="45"/>
        <v/>
      </c>
      <c r="I293" s="184" t="str">
        <f t="shared" si="46"/>
        <v/>
      </c>
      <c r="J293" s="184" t="str">
        <f t="shared" si="47"/>
        <v/>
      </c>
      <c r="K293" s="184" t="str">
        <f t="shared" si="48"/>
        <v/>
      </c>
      <c r="L293" s="215" t="str">
        <f t="shared" si="49"/>
        <v/>
      </c>
    </row>
    <row r="294" spans="3:43" ht="18" customHeight="1" x14ac:dyDescent="0.3">
      <c r="C294" s="144">
        <f>'3. Fase - Montaje'!E32</f>
        <v>0</v>
      </c>
      <c r="D294" s="144">
        <f>'3. Fase - Montaje'!F32</f>
        <v>0</v>
      </c>
      <c r="E294" s="144">
        <f>'3. Fase - Montaje'!G32</f>
        <v>0</v>
      </c>
      <c r="F294" s="134" t="str">
        <f t="shared" si="43"/>
        <v/>
      </c>
      <c r="G294" s="134" t="str">
        <f t="shared" si="44"/>
        <v/>
      </c>
      <c r="H294" s="134" t="str">
        <f t="shared" si="45"/>
        <v/>
      </c>
      <c r="I294" s="184" t="str">
        <f t="shared" si="46"/>
        <v/>
      </c>
      <c r="J294" s="184" t="str">
        <f t="shared" si="47"/>
        <v/>
      </c>
      <c r="K294" s="184" t="str">
        <f t="shared" si="48"/>
        <v/>
      </c>
      <c r="L294" s="215" t="str">
        <f t="shared" si="49"/>
        <v/>
      </c>
    </row>
    <row r="295" spans="3:43" ht="18" customHeight="1" x14ac:dyDescent="0.3">
      <c r="I295" s="130">
        <f>SUM(I285:I294)</f>
        <v>0</v>
      </c>
      <c r="J295" s="130">
        <f t="shared" ref="J295:K295" si="50">SUM(J285:J294)</f>
        <v>0</v>
      </c>
      <c r="K295" s="130">
        <f t="shared" si="50"/>
        <v>0</v>
      </c>
      <c r="L295" s="130">
        <f>SUM(L285:L294)</f>
        <v>0</v>
      </c>
    </row>
    <row r="296" spans="3:43" ht="18" customHeight="1" x14ac:dyDescent="0.3">
      <c r="L296" s="55"/>
      <c r="M296" s="55"/>
      <c r="N296" s="55"/>
      <c r="O296" s="55"/>
      <c r="Z296" s="55"/>
      <c r="AA296" s="55"/>
      <c r="AB296" s="55"/>
      <c r="AC296" s="55"/>
      <c r="AN296" s="55"/>
      <c r="AO296" s="55"/>
      <c r="AP296" s="55"/>
      <c r="AQ296" s="55"/>
    </row>
    <row r="297" spans="3:43" ht="18" customHeight="1" x14ac:dyDescent="0.3">
      <c r="C297" t="s">
        <v>559</v>
      </c>
      <c r="Z297" s="55"/>
      <c r="AA297" s="55"/>
      <c r="AB297" s="55"/>
      <c r="AC297" s="55"/>
      <c r="AN297" s="55"/>
      <c r="AO297" s="55"/>
      <c r="AP297" s="55"/>
      <c r="AQ297" s="55"/>
    </row>
    <row r="298" spans="3:43" ht="18" customHeight="1" x14ac:dyDescent="0.3">
      <c r="C298" s="1038" t="s">
        <v>177</v>
      </c>
      <c r="D298" s="1038" t="s">
        <v>118</v>
      </c>
      <c r="E298" s="1038" t="s">
        <v>119</v>
      </c>
      <c r="F298" s="1033" t="s">
        <v>157</v>
      </c>
      <c r="G298" s="1034"/>
      <c r="H298" s="1035"/>
      <c r="I298" s="1033" t="s">
        <v>146</v>
      </c>
      <c r="J298" s="1034"/>
      <c r="K298" s="1034"/>
      <c r="L298" s="1035"/>
      <c r="W298" s="55"/>
      <c r="X298" s="55"/>
      <c r="Y298" s="55"/>
      <c r="Z298" s="55"/>
      <c r="AK298" s="55"/>
      <c r="AL298" s="55"/>
      <c r="AM298" s="55"/>
      <c r="AN298" s="55"/>
    </row>
    <row r="299" spans="3:43" ht="18" customHeight="1" x14ac:dyDescent="0.3">
      <c r="C299" s="1039"/>
      <c r="D299" s="1039"/>
      <c r="E299" s="1039"/>
      <c r="F299" s="154" t="s">
        <v>109</v>
      </c>
      <c r="G299" s="154" t="s">
        <v>110</v>
      </c>
      <c r="H299" s="154" t="s">
        <v>111</v>
      </c>
      <c r="I299" s="154" t="s">
        <v>162</v>
      </c>
      <c r="J299" s="154" t="s">
        <v>163</v>
      </c>
      <c r="K299" s="154" t="s">
        <v>164</v>
      </c>
      <c r="L299" s="154" t="s">
        <v>165</v>
      </c>
      <c r="W299" s="55"/>
      <c r="X299" s="55"/>
      <c r="Y299" s="55"/>
      <c r="Z299" s="55"/>
      <c r="AK299" s="55"/>
      <c r="AL299" s="55"/>
      <c r="AM299" s="55"/>
      <c r="AN299" s="55"/>
    </row>
    <row r="300" spans="3:43" ht="18" customHeight="1" x14ac:dyDescent="0.3">
      <c r="C300" s="136" t="s">
        <v>51</v>
      </c>
      <c r="D300" s="170"/>
      <c r="E300" s="169"/>
      <c r="F300" s="168"/>
      <c r="G300" s="168"/>
      <c r="H300" s="168"/>
      <c r="I300" s="168"/>
      <c r="J300" s="168"/>
      <c r="K300" s="168"/>
      <c r="L300" s="136" t="s">
        <v>50</v>
      </c>
      <c r="W300" s="55"/>
      <c r="X300" s="55"/>
      <c r="Y300" s="55"/>
      <c r="Z300" s="55"/>
      <c r="AK300" s="55"/>
      <c r="AL300" s="55"/>
      <c r="AM300" s="55"/>
      <c r="AN300" s="55"/>
    </row>
    <row r="301" spans="3:43" ht="18" customHeight="1" x14ac:dyDescent="0.3">
      <c r="C301" s="144">
        <f>'4. Fase - Celebración'!E27</f>
        <v>0</v>
      </c>
      <c r="D301" s="144">
        <f>'4. Fase - Celebración'!F27</f>
        <v>0</v>
      </c>
      <c r="E301" s="144">
        <f>'4. Fase - Celebración'!G27</f>
        <v>0</v>
      </c>
      <c r="F301" s="134" t="str">
        <f t="shared" ref="F301:F310" si="51">IF($D301="Otro (ud)","-",IFERROR(INDEX($E$249:$G$278,MATCH($D301,$D$249:$D$278,0),MATCH($F$299,$E$248:$G$248,0)),""))</f>
        <v/>
      </c>
      <c r="G301" s="134" t="str">
        <f t="shared" ref="G301:G310" si="52">IF($D301="Otro (ud)","-",IFERROR(INDEX($E$249:$G$278,MATCH($D301,$D$249:$D$278,0),MATCH($G$299,$E$248:$G$248,0)),""))</f>
        <v/>
      </c>
      <c r="H301" s="134" t="str">
        <f t="shared" ref="H301:H310" si="53">IF($D301="Otro (ud)","-",IFERROR(INDEX($E$249:$G$278,MATCH($D301,$D$249:$D$278,0),MATCH($H$299,$E$248:$G$248,0)),""))</f>
        <v/>
      </c>
      <c r="I301" s="152" t="str">
        <f>IFERROR(IF($D301="Otro (ud)",$E301*$I301,$E301*$F301),"")</f>
        <v/>
      </c>
      <c r="J301" s="152" t="str">
        <f>IFERROR(IF($D301="Otro (ud)",$E301*$J301,IF($G301="-",0,$E301*$G301)),"")</f>
        <v/>
      </c>
      <c r="K301" s="152" t="str">
        <f>IFERROR(IF($D301="Otro (ud)",$E301*$K301,IF($H301="-",0,$E301*$H301)),"")</f>
        <v/>
      </c>
      <c r="L301" s="166" t="str">
        <f>IF(ISNUMBER(I301+J301*$I$8/1000+K301*$I$9/1000),I301+J301*$I$8/1000+K301*$I$9/1000,"")</f>
        <v/>
      </c>
      <c r="W301" s="55"/>
      <c r="X301" s="55"/>
      <c r="Y301" s="55"/>
      <c r="Z301" s="55"/>
      <c r="AK301" s="55"/>
      <c r="AL301" s="55"/>
      <c r="AM301" s="55"/>
      <c r="AN301" s="55"/>
    </row>
    <row r="302" spans="3:43" ht="18" customHeight="1" x14ac:dyDescent="0.3">
      <c r="C302" s="144">
        <f>'4. Fase - Celebración'!E28</f>
        <v>0</v>
      </c>
      <c r="D302" s="144">
        <f>'4. Fase - Celebración'!F28</f>
        <v>0</v>
      </c>
      <c r="E302" s="144">
        <f>'4. Fase - Celebración'!G28</f>
        <v>0</v>
      </c>
      <c r="F302" s="134" t="str">
        <f t="shared" si="51"/>
        <v/>
      </c>
      <c r="G302" s="134" t="str">
        <f t="shared" si="52"/>
        <v/>
      </c>
      <c r="H302" s="134" t="str">
        <f t="shared" si="53"/>
        <v/>
      </c>
      <c r="I302" s="152" t="str">
        <f t="shared" ref="I302:I310" si="54">IFERROR(IF($D302="Otro (ud)",$E302*$I302,$E302*$F302),"")</f>
        <v/>
      </c>
      <c r="J302" s="152" t="str">
        <f t="shared" ref="J302:J310" si="55">IFERROR(IF($D302="Otro (ud)",$E302*$J302,IF($G302="-",0,$E302*$G302)),"")</f>
        <v/>
      </c>
      <c r="K302" s="152" t="str">
        <f t="shared" ref="K302:K310" si="56">IFERROR(IF($D302="Otro (ud)",$E302*$K302,IF($H302="-",0,$E302*$H302)),"")</f>
        <v/>
      </c>
      <c r="L302" s="166" t="str">
        <f>IF(ISNUMBER(I302+J302*$I$8/1000+K302*$I$9/1000),I302+J302*$I$8/1000+K302*$I$9/1000,"")</f>
        <v/>
      </c>
      <c r="W302" s="55"/>
      <c r="X302" s="55"/>
      <c r="Y302" s="55"/>
      <c r="Z302" s="55"/>
      <c r="AK302" s="55"/>
      <c r="AL302" s="55"/>
      <c r="AM302" s="55"/>
      <c r="AN302" s="55"/>
    </row>
    <row r="303" spans="3:43" ht="18" customHeight="1" x14ac:dyDescent="0.3">
      <c r="C303" s="144">
        <f>'4. Fase - Celebración'!E29</f>
        <v>0</v>
      </c>
      <c r="D303" s="144">
        <f>'4. Fase - Celebración'!F29</f>
        <v>0</v>
      </c>
      <c r="E303" s="144">
        <f>'4. Fase - Celebración'!G29</f>
        <v>0</v>
      </c>
      <c r="F303" s="134" t="str">
        <f t="shared" si="51"/>
        <v/>
      </c>
      <c r="G303" s="134" t="str">
        <f t="shared" si="52"/>
        <v/>
      </c>
      <c r="H303" s="134" t="str">
        <f t="shared" si="53"/>
        <v/>
      </c>
      <c r="I303" s="152" t="str">
        <f t="shared" si="54"/>
        <v/>
      </c>
      <c r="J303" s="152" t="str">
        <f t="shared" si="55"/>
        <v/>
      </c>
      <c r="K303" s="152" t="str">
        <f t="shared" si="56"/>
        <v/>
      </c>
      <c r="L303" s="166" t="str">
        <f t="shared" ref="L303:L310" si="57">IF(ISNUMBER(I303+J303*$I$8/1000+K303*$I$9/1000),I303+J303*$I$8/1000+K303*$I$9/1000,"")</f>
        <v/>
      </c>
      <c r="W303" s="55"/>
      <c r="X303" s="55"/>
      <c r="Y303" s="55"/>
      <c r="Z303" s="55"/>
      <c r="AK303" s="55"/>
      <c r="AL303" s="55"/>
      <c r="AM303" s="55"/>
      <c r="AN303" s="55"/>
    </row>
    <row r="304" spans="3:43" ht="18" customHeight="1" x14ac:dyDescent="0.3">
      <c r="C304" s="144">
        <f>'4. Fase - Celebración'!E30</f>
        <v>0</v>
      </c>
      <c r="D304" s="144">
        <f>'4. Fase - Celebración'!F30</f>
        <v>0</v>
      </c>
      <c r="E304" s="144">
        <f>'4. Fase - Celebración'!G30</f>
        <v>0</v>
      </c>
      <c r="F304" s="134" t="str">
        <f t="shared" si="51"/>
        <v/>
      </c>
      <c r="G304" s="134" t="str">
        <f t="shared" si="52"/>
        <v/>
      </c>
      <c r="H304" s="134" t="str">
        <f t="shared" si="53"/>
        <v/>
      </c>
      <c r="I304" s="152" t="str">
        <f t="shared" si="54"/>
        <v/>
      </c>
      <c r="J304" s="152" t="str">
        <f t="shared" si="55"/>
        <v/>
      </c>
      <c r="K304" s="152" t="str">
        <f t="shared" si="56"/>
        <v/>
      </c>
      <c r="L304" s="166" t="str">
        <f t="shared" si="57"/>
        <v/>
      </c>
      <c r="W304" s="55"/>
      <c r="X304" s="55"/>
      <c r="Y304" s="55"/>
      <c r="Z304" s="55"/>
      <c r="AK304" s="55"/>
      <c r="AL304" s="55"/>
      <c r="AM304" s="55"/>
      <c r="AN304" s="55"/>
    </row>
    <row r="305" spans="3:43" ht="18" customHeight="1" x14ac:dyDescent="0.3">
      <c r="C305" s="144">
        <f>'4. Fase - Celebración'!E31</f>
        <v>0</v>
      </c>
      <c r="D305" s="144">
        <f>'4. Fase - Celebración'!F31</f>
        <v>0</v>
      </c>
      <c r="E305" s="144">
        <f>'4. Fase - Celebración'!G31</f>
        <v>0</v>
      </c>
      <c r="F305" s="134" t="str">
        <f t="shared" si="51"/>
        <v/>
      </c>
      <c r="G305" s="134" t="str">
        <f t="shared" si="52"/>
        <v/>
      </c>
      <c r="H305" s="134" t="str">
        <f t="shared" si="53"/>
        <v/>
      </c>
      <c r="I305" s="152" t="str">
        <f t="shared" si="54"/>
        <v/>
      </c>
      <c r="J305" s="152" t="str">
        <f t="shared" si="55"/>
        <v/>
      </c>
      <c r="K305" s="152" t="str">
        <f t="shared" si="56"/>
        <v/>
      </c>
      <c r="L305" s="166" t="str">
        <f t="shared" si="57"/>
        <v/>
      </c>
      <c r="W305" s="55"/>
      <c r="X305" s="55"/>
      <c r="Y305" s="55"/>
      <c r="Z305" s="55"/>
      <c r="AK305" s="55"/>
      <c r="AL305" s="55"/>
      <c r="AM305" s="55"/>
      <c r="AN305" s="55"/>
    </row>
    <row r="306" spans="3:43" ht="18" customHeight="1" x14ac:dyDescent="0.3">
      <c r="C306" s="144">
        <f>'4. Fase - Celebración'!E32</f>
        <v>0</v>
      </c>
      <c r="D306" s="144">
        <f>'4. Fase - Celebración'!F32</f>
        <v>0</v>
      </c>
      <c r="E306" s="144">
        <f>'4. Fase - Celebración'!G32</f>
        <v>0</v>
      </c>
      <c r="F306" s="134" t="str">
        <f t="shared" si="51"/>
        <v/>
      </c>
      <c r="G306" s="134" t="str">
        <f t="shared" si="52"/>
        <v/>
      </c>
      <c r="H306" s="134" t="str">
        <f t="shared" si="53"/>
        <v/>
      </c>
      <c r="I306" s="152" t="str">
        <f t="shared" si="54"/>
        <v/>
      </c>
      <c r="J306" s="152" t="str">
        <f t="shared" si="55"/>
        <v/>
      </c>
      <c r="K306" s="152" t="str">
        <f t="shared" si="56"/>
        <v/>
      </c>
      <c r="L306" s="166" t="str">
        <f t="shared" si="57"/>
        <v/>
      </c>
      <c r="W306" s="55"/>
      <c r="X306" s="55"/>
      <c r="Y306" s="55"/>
      <c r="Z306" s="55"/>
      <c r="AK306" s="55"/>
      <c r="AL306" s="55"/>
      <c r="AM306" s="55"/>
      <c r="AN306" s="55"/>
    </row>
    <row r="307" spans="3:43" ht="18" customHeight="1" x14ac:dyDescent="0.3">
      <c r="C307" s="144">
        <f>'4. Fase - Celebración'!E33</f>
        <v>0</v>
      </c>
      <c r="D307" s="144">
        <f>'4. Fase - Celebración'!F33</f>
        <v>0</v>
      </c>
      <c r="E307" s="144">
        <f>'4. Fase - Celebración'!G33</f>
        <v>0</v>
      </c>
      <c r="F307" s="134" t="str">
        <f t="shared" si="51"/>
        <v/>
      </c>
      <c r="G307" s="134" t="str">
        <f t="shared" si="52"/>
        <v/>
      </c>
      <c r="H307" s="134" t="str">
        <f t="shared" si="53"/>
        <v/>
      </c>
      <c r="I307" s="152" t="str">
        <f t="shared" si="54"/>
        <v/>
      </c>
      <c r="J307" s="152" t="str">
        <f t="shared" si="55"/>
        <v/>
      </c>
      <c r="K307" s="152" t="str">
        <f t="shared" si="56"/>
        <v/>
      </c>
      <c r="L307" s="166" t="str">
        <f t="shared" si="57"/>
        <v/>
      </c>
      <c r="W307" s="55"/>
      <c r="X307" s="55"/>
      <c r="Y307" s="55"/>
      <c r="Z307" s="55"/>
      <c r="AK307" s="55"/>
      <c r="AL307" s="55"/>
      <c r="AM307" s="55"/>
      <c r="AN307" s="55"/>
    </row>
    <row r="308" spans="3:43" ht="18" customHeight="1" x14ac:dyDescent="0.3">
      <c r="C308" s="144">
        <f>'4. Fase - Celebración'!E34</f>
        <v>0</v>
      </c>
      <c r="D308" s="144">
        <f>'4. Fase - Celebración'!F34</f>
        <v>0</v>
      </c>
      <c r="E308" s="144">
        <f>'4. Fase - Celebración'!G34</f>
        <v>0</v>
      </c>
      <c r="F308" s="134" t="str">
        <f t="shared" si="51"/>
        <v/>
      </c>
      <c r="G308" s="134" t="str">
        <f t="shared" si="52"/>
        <v/>
      </c>
      <c r="H308" s="134" t="str">
        <f t="shared" si="53"/>
        <v/>
      </c>
      <c r="I308" s="152" t="str">
        <f t="shared" si="54"/>
        <v/>
      </c>
      <c r="J308" s="152" t="str">
        <f t="shared" si="55"/>
        <v/>
      </c>
      <c r="K308" s="152" t="str">
        <f t="shared" si="56"/>
        <v/>
      </c>
      <c r="L308" s="166" t="str">
        <f t="shared" si="57"/>
        <v/>
      </c>
      <c r="W308" s="55"/>
      <c r="X308" s="55"/>
      <c r="Y308" s="55"/>
      <c r="Z308" s="55"/>
      <c r="AK308" s="55"/>
      <c r="AL308" s="55"/>
      <c r="AM308" s="55"/>
      <c r="AN308" s="55"/>
    </row>
    <row r="309" spans="3:43" ht="18" customHeight="1" x14ac:dyDescent="0.3">
      <c r="C309" s="144">
        <f>'4. Fase - Celebración'!E35</f>
        <v>0</v>
      </c>
      <c r="D309" s="144">
        <f>'4. Fase - Celebración'!F35</f>
        <v>0</v>
      </c>
      <c r="E309" s="144">
        <f>'4. Fase - Celebración'!G35</f>
        <v>0</v>
      </c>
      <c r="F309" s="134" t="str">
        <f t="shared" si="51"/>
        <v/>
      </c>
      <c r="G309" s="134" t="str">
        <f t="shared" si="52"/>
        <v/>
      </c>
      <c r="H309" s="134" t="str">
        <f t="shared" si="53"/>
        <v/>
      </c>
      <c r="I309" s="152" t="str">
        <f t="shared" si="54"/>
        <v/>
      </c>
      <c r="J309" s="152" t="str">
        <f t="shared" si="55"/>
        <v/>
      </c>
      <c r="K309" s="152" t="str">
        <f t="shared" si="56"/>
        <v/>
      </c>
      <c r="L309" s="166" t="str">
        <f t="shared" si="57"/>
        <v/>
      </c>
      <c r="W309" s="55"/>
      <c r="X309" s="55"/>
      <c r="Y309" s="55"/>
      <c r="Z309" s="55"/>
      <c r="AK309" s="55"/>
      <c r="AL309" s="55"/>
      <c r="AM309" s="55"/>
      <c r="AN309" s="55"/>
    </row>
    <row r="310" spans="3:43" ht="18" customHeight="1" x14ac:dyDescent="0.3">
      <c r="C310" s="144">
        <f>'4. Fase - Celebración'!E36</f>
        <v>0</v>
      </c>
      <c r="D310" s="144">
        <f>'4. Fase - Celebración'!F36</f>
        <v>0</v>
      </c>
      <c r="E310" s="144">
        <f>'4. Fase - Celebración'!G36</f>
        <v>0</v>
      </c>
      <c r="F310" s="134" t="str">
        <f t="shared" si="51"/>
        <v/>
      </c>
      <c r="G310" s="134" t="str">
        <f t="shared" si="52"/>
        <v/>
      </c>
      <c r="H310" s="134" t="str">
        <f t="shared" si="53"/>
        <v/>
      </c>
      <c r="I310" s="152" t="str">
        <f t="shared" si="54"/>
        <v/>
      </c>
      <c r="J310" s="152" t="str">
        <f t="shared" si="55"/>
        <v/>
      </c>
      <c r="K310" s="152" t="str">
        <f t="shared" si="56"/>
        <v/>
      </c>
      <c r="L310" s="166" t="str">
        <f t="shared" si="57"/>
        <v/>
      </c>
      <c r="W310" s="55"/>
      <c r="X310" s="55"/>
      <c r="Y310" s="55"/>
      <c r="Z310" s="55"/>
      <c r="AK310" s="55"/>
      <c r="AL310" s="55"/>
      <c r="AM310" s="55"/>
      <c r="AN310" s="55"/>
    </row>
    <row r="311" spans="3:43" ht="18" customHeight="1" x14ac:dyDescent="0.3">
      <c r="I311" s="130">
        <f>SUM(I301:I310)</f>
        <v>0</v>
      </c>
      <c r="J311" s="130">
        <f t="shared" ref="J311:L311" si="58">SUM(J301:J310)</f>
        <v>0</v>
      </c>
      <c r="K311" s="130">
        <f t="shared" si="58"/>
        <v>0</v>
      </c>
      <c r="L311" s="130">
        <f t="shared" si="58"/>
        <v>0</v>
      </c>
      <c r="W311" s="55"/>
      <c r="X311" s="55"/>
      <c r="Y311" s="55"/>
      <c r="Z311" s="55"/>
      <c r="AK311" s="55"/>
      <c r="AL311" s="55"/>
      <c r="AM311" s="55"/>
      <c r="AN311" s="55"/>
    </row>
    <row r="312" spans="3:43" ht="18" customHeight="1" x14ac:dyDescent="0.3">
      <c r="L312" s="55"/>
      <c r="M312" s="55"/>
      <c r="N312" s="55"/>
      <c r="O312" s="55"/>
      <c r="Z312" s="55"/>
      <c r="AA312" s="55"/>
      <c r="AB312" s="55"/>
      <c r="AC312" s="55"/>
      <c r="AN312" s="55"/>
      <c r="AO312" s="55"/>
      <c r="AP312" s="55"/>
      <c r="AQ312" s="55"/>
    </row>
    <row r="313" spans="3:43" ht="18" customHeight="1" x14ac:dyDescent="0.3">
      <c r="C313" t="s">
        <v>451</v>
      </c>
      <c r="Z313" s="55"/>
      <c r="AA313" s="55"/>
      <c r="AB313" s="55"/>
      <c r="AC313" s="55"/>
      <c r="AN313" s="55"/>
      <c r="AO313" s="55"/>
      <c r="AP313" s="55"/>
      <c r="AQ313" s="55"/>
    </row>
    <row r="314" spans="3:43" ht="18" customHeight="1" x14ac:dyDescent="0.3">
      <c r="C314" s="1038" t="s">
        <v>177</v>
      </c>
      <c r="D314" s="1038" t="s">
        <v>118</v>
      </c>
      <c r="E314" s="1038" t="s">
        <v>119</v>
      </c>
      <c r="F314" s="1033" t="s">
        <v>157</v>
      </c>
      <c r="G314" s="1034"/>
      <c r="H314" s="1035"/>
      <c r="I314" s="1033" t="s">
        <v>146</v>
      </c>
      <c r="J314" s="1034"/>
      <c r="K314" s="1034"/>
      <c r="L314" s="1035"/>
      <c r="W314" s="55"/>
      <c r="X314" s="55"/>
      <c r="Y314" s="55"/>
      <c r="Z314" s="55"/>
      <c r="AK314" s="55"/>
      <c r="AL314" s="55"/>
      <c r="AM314" s="55"/>
      <c r="AN314" s="55"/>
    </row>
    <row r="315" spans="3:43" ht="18" customHeight="1" x14ac:dyDescent="0.3">
      <c r="C315" s="1039"/>
      <c r="D315" s="1039"/>
      <c r="E315" s="1039"/>
      <c r="F315" s="154" t="s">
        <v>109</v>
      </c>
      <c r="G315" s="154" t="s">
        <v>110</v>
      </c>
      <c r="H315" s="154" t="s">
        <v>111</v>
      </c>
      <c r="I315" s="154" t="s">
        <v>162</v>
      </c>
      <c r="J315" s="154" t="s">
        <v>163</v>
      </c>
      <c r="K315" s="154" t="s">
        <v>164</v>
      </c>
      <c r="L315" s="154" t="s">
        <v>165</v>
      </c>
      <c r="W315" s="55"/>
      <c r="X315" s="55"/>
      <c r="Y315" s="55"/>
      <c r="Z315" s="55"/>
      <c r="AK315" s="55"/>
      <c r="AL315" s="55"/>
      <c r="AM315" s="55"/>
      <c r="AN315" s="55"/>
    </row>
    <row r="316" spans="3:43" ht="18" customHeight="1" x14ac:dyDescent="0.3">
      <c r="C316" s="136" t="s">
        <v>51</v>
      </c>
      <c r="D316" s="170"/>
      <c r="E316" s="169"/>
      <c r="F316" s="168"/>
      <c r="G316" s="168"/>
      <c r="H316" s="168"/>
      <c r="I316" s="168"/>
      <c r="J316" s="168"/>
      <c r="K316" s="168"/>
      <c r="L316" s="136" t="s">
        <v>50</v>
      </c>
      <c r="W316" s="55"/>
      <c r="X316" s="55"/>
      <c r="Y316" s="55"/>
      <c r="Z316" s="55"/>
      <c r="AK316" s="55"/>
      <c r="AL316" s="55"/>
      <c r="AM316" s="55"/>
      <c r="AN316" s="55"/>
    </row>
    <row r="317" spans="3:43" ht="18" customHeight="1" x14ac:dyDescent="0.3">
      <c r="C317" s="144">
        <f>'5. Fase - Desmontaje'!E23</f>
        <v>0</v>
      </c>
      <c r="D317" s="144">
        <f>'5. Fase - Desmontaje'!F23</f>
        <v>0</v>
      </c>
      <c r="E317" s="144">
        <f>'5. Fase - Desmontaje'!G23</f>
        <v>0</v>
      </c>
      <c r="F317" s="134" t="str">
        <f t="shared" ref="F317:F326" si="59">IF($D317="Otro (ud)","-",IFERROR(INDEX($E$249:$G$278,MATCH($D317,$D$249:$D$278,0),MATCH($F$315,$E$248:$G$248,0)),""))</f>
        <v/>
      </c>
      <c r="G317" s="134" t="str">
        <f t="shared" ref="G317:G326" si="60">IF($D317="Otro (ud)","-",IFERROR(INDEX($E$249:$G$278,MATCH($D317,$D$249:$D$278,0),MATCH($G$315,$E$248:$G$248,0)),""))</f>
        <v/>
      </c>
      <c r="H317" s="134" t="str">
        <f t="shared" ref="H317:H326" si="61">IF($D317="Otro (ud)","-",IFERROR(INDEX($E$249:$G$278,MATCH($D317,$D$249:$D$278,0),MATCH($H$315,$E$248:$G$248,0)),""))</f>
        <v/>
      </c>
      <c r="I317" s="152" t="str">
        <f>IFERROR(IF($D317="Otro (ud)",$E317*$I317,$E317*$F317),"")</f>
        <v/>
      </c>
      <c r="J317" s="152" t="str">
        <f>IFERROR(IF($D317="Otro (ud)",$E317*$J317,IF($G317="-",0,$E317*$G317)),"")</f>
        <v/>
      </c>
      <c r="K317" s="152" t="str">
        <f>IFERROR(IF($D317="Otro (ud)",$E317*$K317,IF($H317="-",0,$E317*$H317)),"")</f>
        <v/>
      </c>
      <c r="L317" s="166" t="str">
        <f>IF(ISNUMBER(I317+J317*$I$8/1000+K317*$I$9/1000),I317+J317*$I$8/1000+K317*$I$9/1000,"")</f>
        <v/>
      </c>
      <c r="W317" s="55"/>
      <c r="X317" s="55"/>
      <c r="Y317" s="55"/>
      <c r="Z317" s="55"/>
      <c r="AK317" s="55"/>
      <c r="AL317" s="55"/>
      <c r="AM317" s="55"/>
      <c r="AN317" s="55"/>
    </row>
    <row r="318" spans="3:43" ht="18" customHeight="1" x14ac:dyDescent="0.3">
      <c r="C318" s="144">
        <f>'5. Fase - Desmontaje'!E24</f>
        <v>0</v>
      </c>
      <c r="D318" s="144">
        <f>'5. Fase - Desmontaje'!F24</f>
        <v>0</v>
      </c>
      <c r="E318" s="144">
        <f>'5. Fase - Desmontaje'!G24</f>
        <v>0</v>
      </c>
      <c r="F318" s="134" t="str">
        <f t="shared" si="59"/>
        <v/>
      </c>
      <c r="G318" s="134" t="str">
        <f t="shared" si="60"/>
        <v/>
      </c>
      <c r="H318" s="134" t="str">
        <f t="shared" si="61"/>
        <v/>
      </c>
      <c r="I318" s="152" t="str">
        <f t="shared" ref="I318:I326" si="62">IFERROR(IF($D318="Otro (ud)",$E318*$I318,$E318*$F318),"")</f>
        <v/>
      </c>
      <c r="J318" s="152" t="str">
        <f t="shared" ref="J318:J326" si="63">IFERROR(IF($D318="Otro (ud)",$E318*$J318,IF($G318="-",0,$E318*$G318)),"")</f>
        <v/>
      </c>
      <c r="K318" s="152" t="str">
        <f t="shared" ref="K318:K326" si="64">IFERROR(IF($D318="Otro (ud)",$E318*$K318,IF($H318="-",0,$E318*$H318)),"")</f>
        <v/>
      </c>
      <c r="L318" s="166" t="str">
        <f t="shared" ref="L318:L326" si="65">IF(ISNUMBER(I318+J318*$I$8/1000+K318*$I$9/1000),I318+J318*$I$8/1000+K318*$I$9/1000,"")</f>
        <v/>
      </c>
      <c r="W318" s="55"/>
      <c r="X318" s="55"/>
      <c r="Y318" s="55"/>
      <c r="Z318" s="55"/>
      <c r="AK318" s="55"/>
      <c r="AL318" s="55"/>
      <c r="AM318" s="55"/>
      <c r="AN318" s="55"/>
    </row>
    <row r="319" spans="3:43" ht="18" customHeight="1" x14ac:dyDescent="0.3">
      <c r="C319" s="144">
        <f>'5. Fase - Desmontaje'!E25</f>
        <v>0</v>
      </c>
      <c r="D319" s="144">
        <f>'5. Fase - Desmontaje'!F25</f>
        <v>0</v>
      </c>
      <c r="E319" s="144">
        <f>'5. Fase - Desmontaje'!G25</f>
        <v>0</v>
      </c>
      <c r="F319" s="134" t="str">
        <f t="shared" si="59"/>
        <v/>
      </c>
      <c r="G319" s="134" t="str">
        <f t="shared" si="60"/>
        <v/>
      </c>
      <c r="H319" s="134" t="str">
        <f t="shared" si="61"/>
        <v/>
      </c>
      <c r="I319" s="152" t="str">
        <f t="shared" si="62"/>
        <v/>
      </c>
      <c r="J319" s="152" t="str">
        <f t="shared" si="63"/>
        <v/>
      </c>
      <c r="K319" s="152" t="str">
        <f t="shared" si="64"/>
        <v/>
      </c>
      <c r="L319" s="166" t="str">
        <f t="shared" si="65"/>
        <v/>
      </c>
      <c r="W319" s="55"/>
      <c r="X319" s="55"/>
      <c r="Y319" s="55"/>
      <c r="Z319" s="55"/>
      <c r="AK319" s="55"/>
      <c r="AL319" s="55"/>
      <c r="AM319" s="55"/>
      <c r="AN319" s="55"/>
    </row>
    <row r="320" spans="3:43" ht="18" customHeight="1" x14ac:dyDescent="0.3">
      <c r="C320" s="144">
        <f>'5. Fase - Desmontaje'!E26</f>
        <v>0</v>
      </c>
      <c r="D320" s="144">
        <f>'5. Fase - Desmontaje'!F26</f>
        <v>0</v>
      </c>
      <c r="E320" s="144">
        <f>'5. Fase - Desmontaje'!G26</f>
        <v>0</v>
      </c>
      <c r="F320" s="134" t="str">
        <f t="shared" si="59"/>
        <v/>
      </c>
      <c r="G320" s="134" t="str">
        <f t="shared" si="60"/>
        <v/>
      </c>
      <c r="H320" s="134" t="str">
        <f t="shared" si="61"/>
        <v/>
      </c>
      <c r="I320" s="152" t="str">
        <f t="shared" si="62"/>
        <v/>
      </c>
      <c r="J320" s="152" t="str">
        <f t="shared" si="63"/>
        <v/>
      </c>
      <c r="K320" s="152" t="str">
        <f t="shared" si="64"/>
        <v/>
      </c>
      <c r="L320" s="166" t="str">
        <f t="shared" si="65"/>
        <v/>
      </c>
      <c r="W320" s="55"/>
      <c r="X320" s="55"/>
      <c r="Y320" s="55"/>
      <c r="Z320" s="55"/>
      <c r="AK320" s="55"/>
      <c r="AL320" s="55"/>
      <c r="AM320" s="55"/>
      <c r="AN320" s="55"/>
    </row>
    <row r="321" spans="1:53" ht="18" customHeight="1" x14ac:dyDescent="0.3">
      <c r="C321" s="144">
        <f>'5. Fase - Desmontaje'!E27</f>
        <v>0</v>
      </c>
      <c r="D321" s="144">
        <f>'5. Fase - Desmontaje'!F27</f>
        <v>0</v>
      </c>
      <c r="E321" s="144">
        <f>'5. Fase - Desmontaje'!G27</f>
        <v>0</v>
      </c>
      <c r="F321" s="134" t="str">
        <f t="shared" si="59"/>
        <v/>
      </c>
      <c r="G321" s="134" t="str">
        <f t="shared" si="60"/>
        <v/>
      </c>
      <c r="H321" s="134" t="str">
        <f t="shared" si="61"/>
        <v/>
      </c>
      <c r="I321" s="152" t="str">
        <f t="shared" si="62"/>
        <v/>
      </c>
      <c r="J321" s="152" t="str">
        <f t="shared" si="63"/>
        <v/>
      </c>
      <c r="K321" s="152" t="str">
        <f t="shared" si="64"/>
        <v/>
      </c>
      <c r="L321" s="166" t="str">
        <f t="shared" si="65"/>
        <v/>
      </c>
      <c r="W321" s="55"/>
      <c r="X321" s="55"/>
      <c r="Y321" s="55"/>
      <c r="Z321" s="55"/>
      <c r="AK321" s="55"/>
      <c r="AL321" s="55"/>
      <c r="AM321" s="55"/>
      <c r="AN321" s="55"/>
    </row>
    <row r="322" spans="1:53" ht="18" customHeight="1" x14ac:dyDescent="0.3">
      <c r="C322" s="144">
        <f>'5. Fase - Desmontaje'!E28</f>
        <v>0</v>
      </c>
      <c r="D322" s="144">
        <f>'5. Fase - Desmontaje'!F28</f>
        <v>0</v>
      </c>
      <c r="E322" s="144">
        <f>'5. Fase - Desmontaje'!G28</f>
        <v>0</v>
      </c>
      <c r="F322" s="134" t="str">
        <f t="shared" si="59"/>
        <v/>
      </c>
      <c r="G322" s="134" t="str">
        <f t="shared" si="60"/>
        <v/>
      </c>
      <c r="H322" s="134" t="str">
        <f t="shared" si="61"/>
        <v/>
      </c>
      <c r="I322" s="152" t="str">
        <f t="shared" si="62"/>
        <v/>
      </c>
      <c r="J322" s="152" t="str">
        <f t="shared" si="63"/>
        <v/>
      </c>
      <c r="K322" s="152" t="str">
        <f t="shared" si="64"/>
        <v/>
      </c>
      <c r="L322" s="166" t="str">
        <f t="shared" si="65"/>
        <v/>
      </c>
      <c r="W322" s="55"/>
      <c r="X322" s="55"/>
      <c r="Y322" s="55"/>
      <c r="Z322" s="55"/>
      <c r="AK322" s="55"/>
      <c r="AL322" s="55"/>
      <c r="AM322" s="55"/>
      <c r="AN322" s="55"/>
    </row>
    <row r="323" spans="1:53" ht="18" customHeight="1" x14ac:dyDescent="0.3">
      <c r="C323" s="144">
        <f>'5. Fase - Desmontaje'!E29</f>
        <v>0</v>
      </c>
      <c r="D323" s="144">
        <f>'5. Fase - Desmontaje'!F29</f>
        <v>0</v>
      </c>
      <c r="E323" s="144">
        <f>'5. Fase - Desmontaje'!G29</f>
        <v>0</v>
      </c>
      <c r="F323" s="134" t="str">
        <f t="shared" si="59"/>
        <v/>
      </c>
      <c r="G323" s="134" t="str">
        <f t="shared" si="60"/>
        <v/>
      </c>
      <c r="H323" s="134" t="str">
        <f t="shared" si="61"/>
        <v/>
      </c>
      <c r="I323" s="152" t="str">
        <f t="shared" si="62"/>
        <v/>
      </c>
      <c r="J323" s="152" t="str">
        <f t="shared" si="63"/>
        <v/>
      </c>
      <c r="K323" s="152" t="str">
        <f t="shared" si="64"/>
        <v/>
      </c>
      <c r="L323" s="166" t="str">
        <f t="shared" si="65"/>
        <v/>
      </c>
      <c r="W323" s="55"/>
      <c r="X323" s="55"/>
      <c r="Y323" s="55"/>
      <c r="Z323" s="55"/>
      <c r="AK323" s="55"/>
      <c r="AL323" s="55"/>
      <c r="AM323" s="55"/>
      <c r="AN323" s="55"/>
    </row>
    <row r="324" spans="1:53" ht="18" customHeight="1" x14ac:dyDescent="0.3">
      <c r="C324" s="144">
        <f>'5. Fase - Desmontaje'!E30</f>
        <v>0</v>
      </c>
      <c r="D324" s="144">
        <f>'5. Fase - Desmontaje'!F30</f>
        <v>0</v>
      </c>
      <c r="E324" s="144">
        <f>'5. Fase - Desmontaje'!G30</f>
        <v>0</v>
      </c>
      <c r="F324" s="134" t="str">
        <f t="shared" si="59"/>
        <v/>
      </c>
      <c r="G324" s="134" t="str">
        <f t="shared" si="60"/>
        <v/>
      </c>
      <c r="H324" s="134" t="str">
        <f t="shared" si="61"/>
        <v/>
      </c>
      <c r="I324" s="152" t="str">
        <f t="shared" si="62"/>
        <v/>
      </c>
      <c r="J324" s="152" t="str">
        <f t="shared" si="63"/>
        <v/>
      </c>
      <c r="K324" s="152" t="str">
        <f t="shared" si="64"/>
        <v/>
      </c>
      <c r="L324" s="166" t="str">
        <f t="shared" si="65"/>
        <v/>
      </c>
      <c r="W324" s="55"/>
      <c r="X324" s="55"/>
      <c r="Y324" s="55"/>
      <c r="Z324" s="55"/>
      <c r="AK324" s="55"/>
      <c r="AL324" s="55"/>
      <c r="AM324" s="55"/>
      <c r="AN324" s="55"/>
    </row>
    <row r="325" spans="1:53" ht="18" customHeight="1" x14ac:dyDescent="0.3">
      <c r="C325" s="144">
        <f>'5. Fase - Desmontaje'!E31</f>
        <v>0</v>
      </c>
      <c r="D325" s="144">
        <f>'5. Fase - Desmontaje'!F31</f>
        <v>0</v>
      </c>
      <c r="E325" s="144">
        <f>'5. Fase - Desmontaje'!G31</f>
        <v>0</v>
      </c>
      <c r="F325" s="134" t="str">
        <f t="shared" si="59"/>
        <v/>
      </c>
      <c r="G325" s="134" t="str">
        <f t="shared" si="60"/>
        <v/>
      </c>
      <c r="H325" s="134" t="str">
        <f t="shared" si="61"/>
        <v/>
      </c>
      <c r="I325" s="152" t="str">
        <f t="shared" si="62"/>
        <v/>
      </c>
      <c r="J325" s="152" t="str">
        <f t="shared" si="63"/>
        <v/>
      </c>
      <c r="K325" s="152" t="str">
        <f t="shared" si="64"/>
        <v/>
      </c>
      <c r="L325" s="166" t="str">
        <f t="shared" si="65"/>
        <v/>
      </c>
      <c r="W325" s="55"/>
      <c r="X325" s="55"/>
      <c r="Y325" s="55"/>
      <c r="Z325" s="55"/>
      <c r="AK325" s="55"/>
      <c r="AL325" s="55"/>
      <c r="AM325" s="55"/>
      <c r="AN325" s="55"/>
    </row>
    <row r="326" spans="1:53" ht="18" customHeight="1" x14ac:dyDescent="0.3">
      <c r="C326" s="144">
        <f>'5. Fase - Desmontaje'!E32</f>
        <v>0</v>
      </c>
      <c r="D326" s="144">
        <f>'5. Fase - Desmontaje'!F32</f>
        <v>0</v>
      </c>
      <c r="E326" s="144">
        <f>'5. Fase - Desmontaje'!G32</f>
        <v>0</v>
      </c>
      <c r="F326" s="134" t="str">
        <f t="shared" si="59"/>
        <v/>
      </c>
      <c r="G326" s="134" t="str">
        <f t="shared" si="60"/>
        <v/>
      </c>
      <c r="H326" s="134" t="str">
        <f t="shared" si="61"/>
        <v/>
      </c>
      <c r="I326" s="152" t="str">
        <f t="shared" si="62"/>
        <v/>
      </c>
      <c r="J326" s="152" t="str">
        <f t="shared" si="63"/>
        <v/>
      </c>
      <c r="K326" s="152" t="str">
        <f t="shared" si="64"/>
        <v/>
      </c>
      <c r="L326" s="166" t="str">
        <f t="shared" si="65"/>
        <v/>
      </c>
      <c r="W326" s="55"/>
      <c r="X326" s="55"/>
      <c r="Y326" s="55"/>
      <c r="Z326" s="55"/>
      <c r="AK326" s="55"/>
      <c r="AL326" s="55"/>
      <c r="AM326" s="55"/>
      <c r="AN326" s="55"/>
    </row>
    <row r="327" spans="1:53" ht="18" customHeight="1" x14ac:dyDescent="0.3">
      <c r="I327" s="130">
        <f>SUM(I317:I326)</f>
        <v>0</v>
      </c>
      <c r="J327" s="130">
        <f t="shared" ref="J327:K327" si="66">SUM(J317:J326)</f>
        <v>0</v>
      </c>
      <c r="K327" s="130">
        <f t="shared" si="66"/>
        <v>0</v>
      </c>
      <c r="L327" s="130">
        <f>SUM(L317:L326)</f>
        <v>0</v>
      </c>
      <c r="W327" s="55"/>
      <c r="X327" s="55"/>
      <c r="Y327" s="55"/>
      <c r="Z327" s="55"/>
      <c r="AK327" s="55"/>
      <c r="AL327" s="55"/>
      <c r="AM327" s="55"/>
      <c r="AN327" s="55"/>
    </row>
    <row r="328" spans="1:53" ht="18" customHeight="1" x14ac:dyDescent="0.3">
      <c r="L328" s="55"/>
      <c r="M328" s="55"/>
      <c r="N328" s="55"/>
      <c r="O328" s="55"/>
      <c r="Z328" s="55"/>
      <c r="AA328" s="55"/>
      <c r="AB328" s="55"/>
      <c r="AC328" s="55"/>
      <c r="AN328" s="55"/>
      <c r="AO328" s="55"/>
      <c r="AP328" s="55"/>
      <c r="AQ328" s="55"/>
    </row>
    <row r="329" spans="1:53" ht="18" customHeight="1" x14ac:dyDescent="0.3">
      <c r="L329" s="55"/>
      <c r="M329" s="55"/>
      <c r="N329" s="55"/>
      <c r="O329" s="55"/>
      <c r="Z329" s="55"/>
      <c r="AA329" s="55"/>
      <c r="AB329" s="55"/>
      <c r="AC329" s="55"/>
      <c r="AN329" s="55"/>
      <c r="AO329" s="55"/>
      <c r="AP329" s="55"/>
      <c r="AQ329" s="55"/>
    </row>
    <row r="330" spans="1:53" s="17" customFormat="1" ht="18" customHeight="1" x14ac:dyDescent="0.3">
      <c r="A330" s="1"/>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row>
    <row r="331" spans="1:53" s="21" customFormat="1" ht="18" customHeight="1" x14ac:dyDescent="0.4">
      <c r="A331" s="23" t="s">
        <v>14</v>
      </c>
      <c r="B331" s="25" t="s">
        <v>1134</v>
      </c>
      <c r="C331" s="6"/>
      <c r="D331" s="6"/>
      <c r="E331" s="6"/>
      <c r="F331" s="6"/>
      <c r="G331" s="6"/>
      <c r="H331" s="6"/>
      <c r="I331" s="6"/>
      <c r="J331" s="6"/>
      <c r="K331" s="6"/>
      <c r="L331" s="6"/>
      <c r="M331" s="6"/>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row>
    <row r="332" spans="1:53" s="17" customFormat="1" ht="18" customHeight="1" x14ac:dyDescent="0.3">
      <c r="A332" s="1"/>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row>
    <row r="333" spans="1:53" ht="18" customHeight="1" x14ac:dyDescent="0.35">
      <c r="B333" s="1043" t="s">
        <v>1126</v>
      </c>
      <c r="C333" s="1043"/>
      <c r="D333" s="1043"/>
      <c r="E333" s="1043"/>
    </row>
    <row r="334" spans="1:53" ht="18" customHeight="1" x14ac:dyDescent="0.3"/>
    <row r="335" spans="1:53" ht="18" customHeight="1" x14ac:dyDescent="0.3">
      <c r="B335" s="31" t="s">
        <v>777</v>
      </c>
      <c r="C335" s="31"/>
      <c r="D335" s="31"/>
      <c r="E335" s="31"/>
      <c r="F335" s="31"/>
      <c r="G335" s="31"/>
      <c r="H335" s="31"/>
      <c r="I335" s="31"/>
      <c r="J335" s="31"/>
      <c r="K335" s="31"/>
    </row>
    <row r="336" spans="1:53" ht="18" customHeight="1" x14ac:dyDescent="0.3"/>
    <row r="337" spans="1:53" ht="18" customHeight="1" x14ac:dyDescent="0.3">
      <c r="C337" s="32" t="s">
        <v>1132</v>
      </c>
    </row>
    <row r="338" spans="1:53" ht="18" customHeight="1" x14ac:dyDescent="0.3"/>
    <row r="339" spans="1:53" ht="18" customHeight="1" x14ac:dyDescent="0.3">
      <c r="D339" s="129" t="s">
        <v>172</v>
      </c>
      <c r="E339" s="129" t="s">
        <v>173</v>
      </c>
      <c r="F339" s="129" t="s">
        <v>174</v>
      </c>
      <c r="G339" s="129" t="s">
        <v>175</v>
      </c>
    </row>
    <row r="340" spans="1:53" ht="18" customHeight="1" x14ac:dyDescent="0.3">
      <c r="B340" t="s">
        <v>181</v>
      </c>
      <c r="C340" s="128" t="s">
        <v>155</v>
      </c>
      <c r="D340" s="165">
        <f>J454+J470+J486</f>
        <v>0</v>
      </c>
      <c r="E340" s="165">
        <f>K454+K470+K486</f>
        <v>0</v>
      </c>
      <c r="F340" s="165">
        <f>L454+L470+L486</f>
        <v>0</v>
      </c>
      <c r="G340" s="165">
        <f>M454+M470+M486</f>
        <v>0</v>
      </c>
    </row>
    <row r="341" spans="1:53" ht="18" customHeight="1" x14ac:dyDescent="0.3">
      <c r="A341" s="24"/>
      <c r="B341" s="20"/>
      <c r="C341" s="17"/>
      <c r="D341" s="17"/>
      <c r="E341" s="17"/>
      <c r="F341" s="17"/>
      <c r="G341" s="38">
        <f>D340+E340*$I$8/1000+F340*$I$9/1000</f>
        <v>0</v>
      </c>
      <c r="H341" s="17"/>
      <c r="J341" s="19"/>
      <c r="P341" s="17"/>
      <c r="Q341" s="17"/>
      <c r="R341" s="17"/>
      <c r="S341" s="17"/>
      <c r="T341" s="17"/>
      <c r="U341" s="17"/>
      <c r="V341" s="19"/>
      <c r="W341" s="19"/>
      <c r="X341" s="19"/>
      <c r="Y341" s="19"/>
      <c r="Z341" s="19"/>
      <c r="AA341" s="19"/>
      <c r="AB341" s="17"/>
      <c r="AC341" s="17"/>
      <c r="AD341" s="17"/>
      <c r="AE341" s="17"/>
      <c r="AF341" s="17"/>
      <c r="AG341" s="17"/>
      <c r="AH341" s="19"/>
      <c r="AI341" s="19"/>
      <c r="AJ341" s="19"/>
      <c r="AK341" s="19"/>
      <c r="AL341" s="19"/>
      <c r="AM341" s="19"/>
      <c r="AN341" s="17"/>
      <c r="AO341" s="17"/>
      <c r="AP341" s="17"/>
      <c r="AQ341" s="17"/>
      <c r="AR341" s="17"/>
      <c r="AS341" s="17"/>
      <c r="AT341" s="19"/>
      <c r="AU341" s="19"/>
      <c r="AV341" s="19"/>
      <c r="AW341" s="19"/>
      <c r="AX341" s="19"/>
      <c r="AY341" s="19"/>
      <c r="AZ341" s="17"/>
      <c r="BA341" s="17"/>
    </row>
    <row r="342" spans="1:53" ht="18" customHeight="1" x14ac:dyDescent="0.3">
      <c r="B342" s="29" t="s">
        <v>148</v>
      </c>
      <c r="C342" s="18"/>
      <c r="D342" s="17"/>
      <c r="F342" s="17"/>
      <c r="G342" s="17"/>
      <c r="H342" s="17"/>
      <c r="J342" s="17"/>
      <c r="P342" s="19"/>
      <c r="R342" s="17"/>
      <c r="S342" s="17"/>
      <c r="T342" s="17"/>
      <c r="U342" s="17"/>
      <c r="V342" s="17"/>
      <c r="W342" s="19"/>
      <c r="X342" s="19"/>
      <c r="Y342" s="19"/>
      <c r="Z342" s="19"/>
      <c r="AA342" s="19"/>
      <c r="AB342" s="19"/>
      <c r="AC342" s="17"/>
      <c r="AD342" s="17"/>
      <c r="AE342" s="17"/>
      <c r="AF342" s="17"/>
      <c r="AG342" s="17"/>
      <c r="AH342" s="17"/>
      <c r="AI342" s="19"/>
      <c r="AJ342" s="19"/>
      <c r="AK342" s="19"/>
      <c r="AL342" s="19"/>
      <c r="AM342" s="19"/>
      <c r="AN342" s="19"/>
      <c r="AP342" s="17"/>
      <c r="AQ342" s="17"/>
      <c r="AR342" s="17"/>
      <c r="AS342" s="17"/>
      <c r="AT342" s="17"/>
      <c r="AU342" s="19"/>
      <c r="AV342" s="19"/>
      <c r="AW342" s="19"/>
      <c r="AX342" s="19"/>
      <c r="AY342" s="19"/>
      <c r="AZ342" s="19"/>
      <c r="BA342" s="17"/>
    </row>
    <row r="343" spans="1:53" ht="18" customHeight="1" x14ac:dyDescent="0.3">
      <c r="B343" s="17"/>
      <c r="C343" s="18"/>
      <c r="D343" s="17"/>
      <c r="F343" s="17"/>
      <c r="G343" s="17"/>
      <c r="H343" s="17"/>
      <c r="I343" s="17"/>
      <c r="J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row>
    <row r="344" spans="1:53" ht="18" customHeight="1" x14ac:dyDescent="0.3">
      <c r="A344"/>
      <c r="B344" s="17"/>
      <c r="C344" s="18"/>
      <c r="D344" s="17"/>
    </row>
    <row r="345" spans="1:53" ht="18" customHeight="1" x14ac:dyDescent="0.3">
      <c r="B345" s="17"/>
      <c r="C345" s="18"/>
      <c r="D345" s="17"/>
      <c r="F345" s="631">
        <v>2024</v>
      </c>
      <c r="G345" s="631">
        <v>2024</v>
      </c>
      <c r="H345" s="631">
        <v>2024</v>
      </c>
    </row>
    <row r="346" spans="1:53" ht="18" customHeight="1" x14ac:dyDescent="0.3">
      <c r="B346" s="17"/>
      <c r="C346" s="18"/>
      <c r="D346" s="17"/>
      <c r="F346" s="632" t="s">
        <v>109</v>
      </c>
      <c r="G346" s="632" t="s">
        <v>110</v>
      </c>
      <c r="H346" s="632" t="s">
        <v>111</v>
      </c>
    </row>
    <row r="347" spans="1:53" ht="18" customHeight="1" x14ac:dyDescent="0.3">
      <c r="B347" s="8"/>
      <c r="C347" s="633" t="s">
        <v>61</v>
      </c>
      <c r="D347" s="634" t="s">
        <v>326</v>
      </c>
      <c r="E347" s="635" t="str">
        <f>C347&amp;D347</f>
        <v>Gasolina (l)Turismos (M1)</v>
      </c>
      <c r="F347" s="709" t="s">
        <v>31</v>
      </c>
      <c r="G347" s="709" t="s">
        <v>31</v>
      </c>
      <c r="H347" s="709" t="s">
        <v>31</v>
      </c>
    </row>
    <row r="348" spans="1:53" ht="18" customHeight="1" x14ac:dyDescent="0.3">
      <c r="B348" s="8"/>
      <c r="C348" s="633" t="s">
        <v>61</v>
      </c>
      <c r="D348" s="636" t="s">
        <v>327</v>
      </c>
      <c r="E348" s="635" t="str">
        <f t="shared" ref="E348:E404" si="67">C348&amp;D348</f>
        <v>Gasolina (l)Furgonetas y furgones (N1)</v>
      </c>
      <c r="F348" s="709" t="s">
        <v>31</v>
      </c>
      <c r="G348" s="709" t="s">
        <v>31</v>
      </c>
      <c r="H348" s="709" t="s">
        <v>31</v>
      </c>
    </row>
    <row r="349" spans="1:53" ht="18" customHeight="1" x14ac:dyDescent="0.3">
      <c r="B349" s="8"/>
      <c r="C349" s="633" t="s">
        <v>61</v>
      </c>
      <c r="D349" s="636" t="s">
        <v>989</v>
      </c>
      <c r="E349" s="635" t="str">
        <f t="shared" si="67"/>
        <v>Gasolina (l)Camiones (N2, N3)</v>
      </c>
      <c r="F349" s="709" t="s">
        <v>31</v>
      </c>
      <c r="G349" s="709" t="s">
        <v>31</v>
      </c>
      <c r="H349" s="709" t="s">
        <v>31</v>
      </c>
    </row>
    <row r="350" spans="1:53" ht="18" customHeight="1" x14ac:dyDescent="0.3">
      <c r="B350" s="8"/>
      <c r="C350" s="633" t="s">
        <v>61</v>
      </c>
      <c r="D350" s="636" t="s">
        <v>990</v>
      </c>
      <c r="E350" s="635" t="str">
        <f t="shared" si="67"/>
        <v>Gasolina (l)Ciclomotores (L1e, L2e)</v>
      </c>
      <c r="F350" s="709" t="s">
        <v>31</v>
      </c>
      <c r="G350" s="709" t="s">
        <v>31</v>
      </c>
      <c r="H350" s="709" t="s">
        <v>31</v>
      </c>
    </row>
    <row r="351" spans="1:53" ht="18" customHeight="1" x14ac:dyDescent="0.3">
      <c r="B351" s="8"/>
      <c r="C351" s="633" t="s">
        <v>61</v>
      </c>
      <c r="D351" s="636" t="s">
        <v>991</v>
      </c>
      <c r="E351" s="635" t="str">
        <f t="shared" si="67"/>
        <v>Gasolina (l)Motocicletas (L3e, L4e, L5e, L6e, L7e)</v>
      </c>
      <c r="F351" s="709" t="s">
        <v>31</v>
      </c>
      <c r="G351" s="709" t="s">
        <v>31</v>
      </c>
      <c r="H351" s="709" t="s">
        <v>31</v>
      </c>
    </row>
    <row r="352" spans="1:53" ht="18" customHeight="1" x14ac:dyDescent="0.3">
      <c r="B352" s="8"/>
      <c r="C352" s="633" t="s">
        <v>135</v>
      </c>
      <c r="D352" s="636" t="s">
        <v>326</v>
      </c>
      <c r="E352" s="635" t="str">
        <f t="shared" si="67"/>
        <v>E5 (l)Turismos (M1)</v>
      </c>
      <c r="F352" s="709">
        <v>2.2370000000000001</v>
      </c>
      <c r="G352" s="709">
        <v>0.22600000000000001</v>
      </c>
      <c r="H352" s="709">
        <v>2.1999999999999999E-2</v>
      </c>
    </row>
    <row r="353" spans="2:15" ht="18" customHeight="1" x14ac:dyDescent="0.3">
      <c r="B353" s="8"/>
      <c r="C353" s="633" t="s">
        <v>76</v>
      </c>
      <c r="D353" s="636" t="s">
        <v>327</v>
      </c>
      <c r="E353" s="635" t="str">
        <f t="shared" si="67"/>
        <v>E5 (l)Furgonetas y furgones (N1)</v>
      </c>
      <c r="F353" s="709">
        <v>2.2349999999999999</v>
      </c>
      <c r="G353" s="709">
        <v>0.18099999999999999</v>
      </c>
      <c r="H353" s="709">
        <v>2.1000000000000001E-2</v>
      </c>
    </row>
    <row r="354" spans="2:15" ht="18" customHeight="1" x14ac:dyDescent="0.3">
      <c r="B354" s="8"/>
      <c r="C354" s="633" t="s">
        <v>76</v>
      </c>
      <c r="D354" s="636" t="s">
        <v>989</v>
      </c>
      <c r="E354" s="635" t="str">
        <f t="shared" si="67"/>
        <v>E5 (l)Camiones (N2, N3)</v>
      </c>
      <c r="F354" s="709">
        <v>2.2349999999999999</v>
      </c>
      <c r="G354" s="709">
        <v>0.47</v>
      </c>
      <c r="H354" s="709">
        <v>0.02</v>
      </c>
    </row>
    <row r="355" spans="2:15" ht="18" customHeight="1" x14ac:dyDescent="0.3">
      <c r="B355" s="8"/>
      <c r="C355" s="633" t="s">
        <v>76</v>
      </c>
      <c r="D355" s="636" t="s">
        <v>990</v>
      </c>
      <c r="E355" s="635" t="str">
        <f t="shared" si="67"/>
        <v>E5 (l)Ciclomotores (L1e, L2e)</v>
      </c>
      <c r="F355" s="709">
        <v>2.27</v>
      </c>
      <c r="G355" s="709">
        <v>0.98099999999999998</v>
      </c>
      <c r="H355" s="709">
        <v>0.04</v>
      </c>
    </row>
    <row r="356" spans="2:15" ht="18" customHeight="1" x14ac:dyDescent="0.3">
      <c r="B356" s="8"/>
      <c r="C356" s="633" t="s">
        <v>76</v>
      </c>
      <c r="D356" s="636" t="s">
        <v>991</v>
      </c>
      <c r="E356" s="635" t="str">
        <f t="shared" si="67"/>
        <v>E5 (l)Motocicletas (L3e, L4e, L5e, L6e, L7e)</v>
      </c>
      <c r="F356" s="709">
        <v>2.27</v>
      </c>
      <c r="G356" s="709">
        <v>1.911</v>
      </c>
      <c r="H356" s="709">
        <v>4.7E-2</v>
      </c>
    </row>
    <row r="357" spans="2:15" ht="18" customHeight="1" x14ac:dyDescent="0.3">
      <c r="B357" s="8"/>
      <c r="C357" s="633" t="s">
        <v>136</v>
      </c>
      <c r="D357" s="636" t="s">
        <v>326</v>
      </c>
      <c r="E357" s="635" t="str">
        <f t="shared" si="67"/>
        <v>E10 (l)Turismos (M1)</v>
      </c>
      <c r="F357" s="709">
        <v>2.1190000000000002</v>
      </c>
      <c r="G357" s="709">
        <v>0.22600000000000001</v>
      </c>
      <c r="H357" s="709">
        <v>2.1999999999999999E-2</v>
      </c>
    </row>
    <row r="358" spans="2:15" ht="18" customHeight="1" x14ac:dyDescent="0.3">
      <c r="B358" s="8"/>
      <c r="C358" s="633" t="s">
        <v>7</v>
      </c>
      <c r="D358" s="636" t="s">
        <v>327</v>
      </c>
      <c r="E358" s="635" t="str">
        <f t="shared" si="67"/>
        <v>E10 (l)Furgonetas y furgones (N1)</v>
      </c>
      <c r="F358" s="709">
        <v>2.117</v>
      </c>
      <c r="G358" s="709">
        <v>0.18099999999999999</v>
      </c>
      <c r="H358" s="709">
        <v>2.1000000000000001E-2</v>
      </c>
    </row>
    <row r="359" spans="2:15" s="1" customFormat="1" ht="18" customHeight="1" x14ac:dyDescent="0.3">
      <c r="B359" s="8"/>
      <c r="C359" s="633" t="s">
        <v>7</v>
      </c>
      <c r="D359" s="636" t="s">
        <v>989</v>
      </c>
      <c r="E359" s="635" t="str">
        <f t="shared" si="67"/>
        <v>E10 (l)Camiones (N2, N3)</v>
      </c>
      <c r="F359" s="709">
        <v>2.117</v>
      </c>
      <c r="G359" s="709">
        <v>0.47</v>
      </c>
      <c r="H359" s="709">
        <v>0.02</v>
      </c>
      <c r="K359"/>
      <c r="L359"/>
      <c r="M359"/>
      <c r="N359"/>
      <c r="O359"/>
    </row>
    <row r="360" spans="2:15" s="1" customFormat="1" ht="18" customHeight="1" x14ac:dyDescent="0.3">
      <c r="B360" s="8"/>
      <c r="C360" s="633" t="s">
        <v>7</v>
      </c>
      <c r="D360" s="636" t="s">
        <v>990</v>
      </c>
      <c r="E360" s="635" t="str">
        <f t="shared" si="67"/>
        <v>E10 (l)Ciclomotores (L1e, L2e)</v>
      </c>
      <c r="F360" s="709">
        <v>2.153</v>
      </c>
      <c r="G360" s="709">
        <v>0.98099999999999998</v>
      </c>
      <c r="H360" s="709">
        <v>0.04</v>
      </c>
      <c r="K360"/>
      <c r="L360"/>
      <c r="M360"/>
      <c r="N360"/>
      <c r="O360"/>
    </row>
    <row r="361" spans="2:15" s="1" customFormat="1" ht="18" customHeight="1" x14ac:dyDescent="0.3">
      <c r="B361" s="8"/>
      <c r="C361" s="633" t="s">
        <v>7</v>
      </c>
      <c r="D361" s="636" t="s">
        <v>991</v>
      </c>
      <c r="E361" s="635" t="str">
        <f t="shared" si="67"/>
        <v>E10 (l)Motocicletas (L3e, L4e, L5e, L6e, L7e)</v>
      </c>
      <c r="F361" s="709">
        <v>2.153</v>
      </c>
      <c r="G361" s="709">
        <v>1.911</v>
      </c>
      <c r="H361" s="709">
        <v>4.7E-2</v>
      </c>
      <c r="K361"/>
      <c r="L361"/>
      <c r="M361"/>
      <c r="N361"/>
      <c r="O361"/>
    </row>
    <row r="362" spans="2:15" s="1" customFormat="1" ht="18" customHeight="1" x14ac:dyDescent="0.3">
      <c r="B362" s="8"/>
      <c r="C362" s="633" t="s">
        <v>137</v>
      </c>
      <c r="D362" s="636" t="s">
        <v>326</v>
      </c>
      <c r="E362" s="635" t="str">
        <f t="shared" si="67"/>
        <v>E85 (l)Turismos (M1)</v>
      </c>
      <c r="F362" s="709">
        <v>0.35899999999999999</v>
      </c>
      <c r="G362" s="709">
        <v>0.22600000000000001</v>
      </c>
      <c r="H362" s="709">
        <v>2.1999999999999999E-2</v>
      </c>
      <c r="K362"/>
      <c r="L362"/>
      <c r="M362"/>
      <c r="N362"/>
      <c r="O362"/>
    </row>
    <row r="363" spans="2:15" ht="18" customHeight="1" x14ac:dyDescent="0.3">
      <c r="B363" s="8"/>
      <c r="C363" s="633" t="s">
        <v>8</v>
      </c>
      <c r="D363" s="636" t="s">
        <v>327</v>
      </c>
      <c r="E363" s="635" t="str">
        <f t="shared" si="67"/>
        <v>E85 (l)Furgonetas y furgones (N1)</v>
      </c>
      <c r="F363" s="709">
        <v>0.35699999999999998</v>
      </c>
      <c r="G363" s="709">
        <v>0.18099999999999999</v>
      </c>
      <c r="H363" s="709">
        <v>2.1000000000000001E-2</v>
      </c>
    </row>
    <row r="364" spans="2:15" ht="18" customHeight="1" x14ac:dyDescent="0.3">
      <c r="B364" s="8"/>
      <c r="C364" s="633" t="s">
        <v>8</v>
      </c>
      <c r="D364" s="636" t="s">
        <v>989</v>
      </c>
      <c r="E364" s="635" t="str">
        <f t="shared" si="67"/>
        <v>E85 (l)Camiones (N2, N3)</v>
      </c>
      <c r="F364" s="709">
        <v>0.35699999999999998</v>
      </c>
      <c r="G364" s="709">
        <v>0.47</v>
      </c>
      <c r="H364" s="709">
        <v>0.02</v>
      </c>
    </row>
    <row r="365" spans="2:15" ht="18" customHeight="1" x14ac:dyDescent="0.3">
      <c r="B365" s="8"/>
      <c r="C365" s="633" t="s">
        <v>8</v>
      </c>
      <c r="D365" s="636" t="s">
        <v>990</v>
      </c>
      <c r="E365" s="635" t="str">
        <f t="shared" si="67"/>
        <v>E85 (l)Ciclomotores (L1e, L2e)</v>
      </c>
      <c r="F365" s="709">
        <v>0.39200000000000002</v>
      </c>
      <c r="G365" s="709">
        <v>0.98099999999999998</v>
      </c>
      <c r="H365" s="709">
        <v>0.04</v>
      </c>
    </row>
    <row r="366" spans="2:15" ht="18" customHeight="1" x14ac:dyDescent="0.3">
      <c r="B366" s="8"/>
      <c r="C366" s="633" t="s">
        <v>8</v>
      </c>
      <c r="D366" s="636" t="s">
        <v>991</v>
      </c>
      <c r="E366" s="635" t="str">
        <f t="shared" si="67"/>
        <v>E85 (l)Motocicletas (L3e, L4e, L5e, L6e, L7e)</v>
      </c>
      <c r="F366" s="709">
        <v>0.39200000000000002</v>
      </c>
      <c r="G366" s="709">
        <v>1.911</v>
      </c>
      <c r="H366" s="709">
        <v>4.7E-2</v>
      </c>
    </row>
    <row r="367" spans="2:15" ht="18" customHeight="1" x14ac:dyDescent="0.3">
      <c r="B367" s="8"/>
      <c r="C367" s="633" t="s">
        <v>138</v>
      </c>
      <c r="D367" s="636" t="s">
        <v>326</v>
      </c>
      <c r="E367" s="635" t="str">
        <f t="shared" si="67"/>
        <v>E100 (l)Turismos (M1)</v>
      </c>
      <c r="F367" s="709">
        <v>7.0000000000000001E-3</v>
      </c>
      <c r="G367" s="709">
        <v>0.22600000000000001</v>
      </c>
      <c r="H367" s="709">
        <v>2.1999999999999999E-2</v>
      </c>
    </row>
    <row r="368" spans="2:15" ht="18" customHeight="1" x14ac:dyDescent="0.3">
      <c r="B368" s="8"/>
      <c r="C368" s="633" t="s">
        <v>82</v>
      </c>
      <c r="D368" s="636" t="s">
        <v>327</v>
      </c>
      <c r="E368" s="635" t="str">
        <f t="shared" si="67"/>
        <v>E100 (l)Furgonetas y furgones (N1)</v>
      </c>
      <c r="F368" s="709">
        <v>5.0000000000000001E-3</v>
      </c>
      <c r="G368" s="709">
        <v>0.18099999999999999</v>
      </c>
      <c r="H368" s="709">
        <v>2.1000000000000001E-2</v>
      </c>
    </row>
    <row r="369" spans="2:8" ht="18" customHeight="1" x14ac:dyDescent="0.3">
      <c r="B369" s="8"/>
      <c r="C369" s="633" t="s">
        <v>82</v>
      </c>
      <c r="D369" s="636" t="s">
        <v>989</v>
      </c>
      <c r="E369" s="635" t="str">
        <f t="shared" si="67"/>
        <v>E100 (l)Camiones (N2, N3)</v>
      </c>
      <c r="F369" s="709">
        <v>5.0000000000000001E-3</v>
      </c>
      <c r="G369" s="709">
        <v>0.47</v>
      </c>
      <c r="H369" s="709">
        <v>0.02</v>
      </c>
    </row>
    <row r="370" spans="2:8" ht="18" customHeight="1" x14ac:dyDescent="0.3">
      <c r="B370" s="8"/>
      <c r="C370" s="633" t="s">
        <v>82</v>
      </c>
      <c r="D370" s="637" t="s">
        <v>990</v>
      </c>
      <c r="E370" s="635" t="str">
        <f t="shared" si="67"/>
        <v>E100 (l)Ciclomotores (L1e, L2e)</v>
      </c>
      <c r="F370" s="709">
        <v>0.04</v>
      </c>
      <c r="G370" s="709">
        <v>0.98099999999999998</v>
      </c>
      <c r="H370" s="709">
        <v>0.04</v>
      </c>
    </row>
    <row r="371" spans="2:8" ht="18" customHeight="1" x14ac:dyDescent="0.3">
      <c r="B371" s="8"/>
      <c r="C371" s="633" t="s">
        <v>82</v>
      </c>
      <c r="D371" s="637" t="s">
        <v>991</v>
      </c>
      <c r="E371" s="635" t="str">
        <f t="shared" si="67"/>
        <v>E100 (l)Motocicletas (L3e, L4e, L5e, L6e, L7e)</v>
      </c>
      <c r="F371" s="709">
        <v>0.04</v>
      </c>
      <c r="G371" s="709">
        <v>1.911</v>
      </c>
      <c r="H371" s="709">
        <v>4.7E-2</v>
      </c>
    </row>
    <row r="372" spans="2:8" ht="18" customHeight="1" x14ac:dyDescent="0.3">
      <c r="B372" s="8"/>
      <c r="C372" s="633" t="s">
        <v>139</v>
      </c>
      <c r="D372" s="634" t="s">
        <v>326</v>
      </c>
      <c r="E372" s="635" t="str">
        <f t="shared" si="67"/>
        <v>Gasóleo (l)Turismos (M1)</v>
      </c>
      <c r="F372" s="709" t="s">
        <v>31</v>
      </c>
      <c r="G372" s="709" t="s">
        <v>31</v>
      </c>
      <c r="H372" s="709" t="s">
        <v>31</v>
      </c>
    </row>
    <row r="373" spans="2:8" ht="18" customHeight="1" x14ac:dyDescent="0.3">
      <c r="B373" s="8"/>
      <c r="C373" s="633" t="s">
        <v>126</v>
      </c>
      <c r="D373" s="636" t="s">
        <v>327</v>
      </c>
      <c r="E373" s="635" t="str">
        <f t="shared" si="67"/>
        <v>Gasóleo (l)Furgonetas y furgones (N1)</v>
      </c>
      <c r="F373" s="709" t="s">
        <v>31</v>
      </c>
      <c r="G373" s="709" t="s">
        <v>31</v>
      </c>
      <c r="H373" s="709" t="s">
        <v>31</v>
      </c>
    </row>
    <row r="374" spans="2:8" ht="18" customHeight="1" x14ac:dyDescent="0.3">
      <c r="B374" s="8"/>
      <c r="C374" s="633" t="s">
        <v>126</v>
      </c>
      <c r="D374" s="636" t="s">
        <v>989</v>
      </c>
      <c r="E374" s="635" t="str">
        <f t="shared" si="67"/>
        <v>Gasóleo (l)Camiones (N2, N3)</v>
      </c>
      <c r="F374" s="709" t="s">
        <v>31</v>
      </c>
      <c r="G374" s="709" t="s">
        <v>31</v>
      </c>
      <c r="H374" s="709" t="s">
        <v>31</v>
      </c>
    </row>
    <row r="375" spans="2:8" ht="18" customHeight="1" x14ac:dyDescent="0.3">
      <c r="B375" s="8"/>
      <c r="C375" s="633" t="s">
        <v>126</v>
      </c>
      <c r="D375" s="636" t="s">
        <v>992</v>
      </c>
      <c r="E375" s="635" t="str">
        <f t="shared" si="67"/>
        <v>Gasóleo (l)Autobuses (M2, M3)</v>
      </c>
      <c r="F375" s="709" t="s">
        <v>31</v>
      </c>
      <c r="G375" s="709" t="s">
        <v>31</v>
      </c>
      <c r="H375" s="709" t="s">
        <v>31</v>
      </c>
    </row>
    <row r="376" spans="2:8" ht="18" customHeight="1" x14ac:dyDescent="0.3">
      <c r="B376" s="8"/>
      <c r="C376" s="633" t="s">
        <v>140</v>
      </c>
      <c r="D376" s="636" t="s">
        <v>326</v>
      </c>
      <c r="E376" s="635" t="str">
        <f t="shared" si="67"/>
        <v>B7 (l)Turismos (M1)</v>
      </c>
      <c r="F376" s="709">
        <v>2.488</v>
      </c>
      <c r="G376" s="709">
        <v>4.0000000000000001E-3</v>
      </c>
      <c r="H376" s="709">
        <v>0.105</v>
      </c>
    </row>
    <row r="377" spans="2:8" ht="18" customHeight="1" x14ac:dyDescent="0.3">
      <c r="B377" s="8"/>
      <c r="C377" s="633" t="s">
        <v>63</v>
      </c>
      <c r="D377" s="636" t="s">
        <v>327</v>
      </c>
      <c r="E377" s="635" t="str">
        <f t="shared" si="67"/>
        <v>B7 (l)Furgonetas y furgones (N1)</v>
      </c>
      <c r="F377" s="709">
        <v>2.4860000000000002</v>
      </c>
      <c r="G377" s="709">
        <v>3.0000000000000001E-3</v>
      </c>
      <c r="H377" s="709">
        <v>7.0999999999999994E-2</v>
      </c>
    </row>
    <row r="378" spans="2:8" ht="18" customHeight="1" x14ac:dyDescent="0.3">
      <c r="B378" s="8"/>
      <c r="C378" s="633" t="s">
        <v>63</v>
      </c>
      <c r="D378" s="636" t="s">
        <v>989</v>
      </c>
      <c r="E378" s="635" t="str">
        <f t="shared" si="67"/>
        <v>B7 (l)Camiones (N2, N3)</v>
      </c>
      <c r="F378" s="709">
        <v>2.4820000000000002</v>
      </c>
      <c r="G378" s="709">
        <v>4.7E-2</v>
      </c>
      <c r="H378" s="709">
        <v>0.13600000000000001</v>
      </c>
    </row>
    <row r="379" spans="2:8" ht="18" customHeight="1" x14ac:dyDescent="0.3">
      <c r="B379" s="8"/>
      <c r="C379" s="633" t="s">
        <v>63</v>
      </c>
      <c r="D379" s="636" t="s">
        <v>992</v>
      </c>
      <c r="E379" s="635" t="str">
        <f t="shared" si="67"/>
        <v>B7 (l)Autobuses (M2, M3)</v>
      </c>
      <c r="F379" s="709">
        <v>2.4820000000000002</v>
      </c>
      <c r="G379" s="709">
        <v>1.4E-2</v>
      </c>
      <c r="H379" s="709">
        <v>8.8999999999999996E-2</v>
      </c>
    </row>
    <row r="380" spans="2:8" ht="18" customHeight="1" x14ac:dyDescent="0.3">
      <c r="B380" s="8"/>
      <c r="C380" s="633" t="s">
        <v>141</v>
      </c>
      <c r="D380" s="636" t="s">
        <v>326</v>
      </c>
      <c r="E380" s="635" t="str">
        <f t="shared" si="67"/>
        <v>B10 (l)Turismos (M1)</v>
      </c>
      <c r="F380" s="709">
        <v>2.4119999999999999</v>
      </c>
      <c r="G380" s="709">
        <v>4.0000000000000001E-3</v>
      </c>
      <c r="H380" s="709">
        <v>0.105</v>
      </c>
    </row>
    <row r="381" spans="2:8" ht="18" customHeight="1" x14ac:dyDescent="0.3">
      <c r="B381" s="8"/>
      <c r="C381" s="633" t="s">
        <v>46</v>
      </c>
      <c r="D381" s="636" t="s">
        <v>327</v>
      </c>
      <c r="E381" s="635" t="str">
        <f t="shared" si="67"/>
        <v>B10 (l)Furgonetas y furgones (N1)</v>
      </c>
      <c r="F381" s="709">
        <v>2.41</v>
      </c>
      <c r="G381" s="709">
        <v>3.0000000000000001E-3</v>
      </c>
      <c r="H381" s="709">
        <v>7.0999999999999994E-2</v>
      </c>
    </row>
    <row r="382" spans="2:8" ht="18" customHeight="1" x14ac:dyDescent="0.3">
      <c r="B382" s="8"/>
      <c r="C382" s="633" t="s">
        <v>46</v>
      </c>
      <c r="D382" s="636" t="s">
        <v>989</v>
      </c>
      <c r="E382" s="635" t="str">
        <f t="shared" si="67"/>
        <v>B10 (l)Camiones (N2, N3)</v>
      </c>
      <c r="F382" s="709">
        <v>2.407</v>
      </c>
      <c r="G382" s="709">
        <v>4.7E-2</v>
      </c>
      <c r="H382" s="709">
        <v>0.13600000000000001</v>
      </c>
    </row>
    <row r="383" spans="2:8" ht="18" customHeight="1" x14ac:dyDescent="0.3">
      <c r="B383" s="8"/>
      <c r="C383" s="633" t="s">
        <v>46</v>
      </c>
      <c r="D383" s="636" t="s">
        <v>992</v>
      </c>
      <c r="E383" s="635" t="str">
        <f t="shared" si="67"/>
        <v>B10 (l)Autobuses (M2, M3)</v>
      </c>
      <c r="F383" s="709">
        <v>2.407</v>
      </c>
      <c r="G383" s="709">
        <v>1.4E-2</v>
      </c>
      <c r="H383" s="709">
        <v>8.8999999999999996E-2</v>
      </c>
    </row>
    <row r="384" spans="2:8" ht="18" customHeight="1" x14ac:dyDescent="0.3">
      <c r="B384" s="8"/>
      <c r="C384" s="633" t="s">
        <v>142</v>
      </c>
      <c r="D384" s="636" t="s">
        <v>326</v>
      </c>
      <c r="E384" s="635" t="str">
        <f t="shared" si="67"/>
        <v>B20 (l)Turismos (M1)</v>
      </c>
      <c r="F384" s="709">
        <v>2.16</v>
      </c>
      <c r="G384" s="709">
        <v>4.0000000000000001E-3</v>
      </c>
      <c r="H384" s="709">
        <v>0.105</v>
      </c>
    </row>
    <row r="385" spans="2:8" ht="18" customHeight="1" x14ac:dyDescent="0.3">
      <c r="B385" s="8"/>
      <c r="C385" s="633" t="s">
        <v>77</v>
      </c>
      <c r="D385" s="636" t="s">
        <v>327</v>
      </c>
      <c r="E385" s="635" t="str">
        <f t="shared" si="67"/>
        <v>B20 (l)Furgonetas y furgones (N1)</v>
      </c>
      <c r="F385" s="709">
        <v>2.1579999999999999</v>
      </c>
      <c r="G385" s="709">
        <v>3.0000000000000001E-3</v>
      </c>
      <c r="H385" s="709">
        <v>7.0999999999999994E-2</v>
      </c>
    </row>
    <row r="386" spans="2:8" ht="18" customHeight="1" x14ac:dyDescent="0.3">
      <c r="B386" s="8"/>
      <c r="C386" s="633" t="s">
        <v>77</v>
      </c>
      <c r="D386" s="636" t="s">
        <v>989</v>
      </c>
      <c r="E386" s="635" t="str">
        <f t="shared" si="67"/>
        <v>B20 (l)Camiones (N2, N3)</v>
      </c>
      <c r="F386" s="709">
        <v>2.1549999999999998</v>
      </c>
      <c r="G386" s="709">
        <v>4.7E-2</v>
      </c>
      <c r="H386" s="709">
        <v>0.13600000000000001</v>
      </c>
    </row>
    <row r="387" spans="2:8" ht="18" customHeight="1" x14ac:dyDescent="0.3">
      <c r="B387" s="8"/>
      <c r="C387" s="633" t="s">
        <v>77</v>
      </c>
      <c r="D387" s="636" t="s">
        <v>992</v>
      </c>
      <c r="E387" s="635" t="str">
        <f t="shared" si="67"/>
        <v>B20 (l)Autobuses (M2, M3)</v>
      </c>
      <c r="F387" s="709">
        <v>2.1549999999999998</v>
      </c>
      <c r="G387" s="709">
        <v>1.4E-2</v>
      </c>
      <c r="H387" s="709">
        <v>8.8999999999999996E-2</v>
      </c>
    </row>
    <row r="388" spans="2:8" ht="18" customHeight="1" x14ac:dyDescent="0.3">
      <c r="B388" s="8"/>
      <c r="C388" s="633" t="s">
        <v>143</v>
      </c>
      <c r="D388" s="636" t="s">
        <v>326</v>
      </c>
      <c r="E388" s="635" t="str">
        <f t="shared" si="67"/>
        <v>B30 (l)Turismos (M1)</v>
      </c>
      <c r="F388" s="709">
        <v>1.9079999999999999</v>
      </c>
      <c r="G388" s="709">
        <v>4.0000000000000001E-3</v>
      </c>
      <c r="H388" s="709">
        <v>0.105</v>
      </c>
    </row>
    <row r="389" spans="2:8" ht="18" customHeight="1" x14ac:dyDescent="0.3">
      <c r="B389" s="8"/>
      <c r="C389" s="633" t="s">
        <v>78</v>
      </c>
      <c r="D389" s="636" t="s">
        <v>327</v>
      </c>
      <c r="E389" s="635" t="str">
        <f t="shared" si="67"/>
        <v>B30 (l)Furgonetas y furgones (N1)</v>
      </c>
      <c r="F389" s="709">
        <v>1.9059999999999999</v>
      </c>
      <c r="G389" s="709">
        <v>3.0000000000000001E-3</v>
      </c>
      <c r="H389" s="709">
        <v>7.0999999999999994E-2</v>
      </c>
    </row>
    <row r="390" spans="2:8" ht="18" customHeight="1" x14ac:dyDescent="0.3">
      <c r="B390" s="8"/>
      <c r="C390" s="633" t="s">
        <v>78</v>
      </c>
      <c r="D390" s="636" t="s">
        <v>989</v>
      </c>
      <c r="E390" s="635" t="str">
        <f t="shared" si="67"/>
        <v>B30 (l)Camiones (N2, N3)</v>
      </c>
      <c r="F390" s="709">
        <v>1.903</v>
      </c>
      <c r="G390" s="709">
        <v>4.7E-2</v>
      </c>
      <c r="H390" s="709">
        <v>0.13600000000000001</v>
      </c>
    </row>
    <row r="391" spans="2:8" ht="18" customHeight="1" x14ac:dyDescent="0.3">
      <c r="B391" s="8"/>
      <c r="C391" s="633" t="s">
        <v>78</v>
      </c>
      <c r="D391" s="636" t="s">
        <v>992</v>
      </c>
      <c r="E391" s="635" t="str">
        <f t="shared" si="67"/>
        <v>B30 (l)Autobuses (M2, M3)</v>
      </c>
      <c r="F391" s="709">
        <v>1.903</v>
      </c>
      <c r="G391" s="709">
        <v>1.4E-2</v>
      </c>
      <c r="H391" s="709">
        <v>8.8999999999999996E-2</v>
      </c>
    </row>
    <row r="392" spans="2:8" ht="18" customHeight="1" x14ac:dyDescent="0.3">
      <c r="B392" s="8"/>
      <c r="C392" s="633" t="s">
        <v>144</v>
      </c>
      <c r="D392" s="636" t="s">
        <v>326</v>
      </c>
      <c r="E392" s="635" t="str">
        <f t="shared" si="67"/>
        <v>B100 (l)Turismos (M1)</v>
      </c>
      <c r="F392" s="709">
        <v>0.14299999999999999</v>
      </c>
      <c r="G392" s="709">
        <v>4.0000000000000001E-3</v>
      </c>
      <c r="H392" s="709">
        <v>0.105</v>
      </c>
    </row>
    <row r="393" spans="2:8" ht="18" customHeight="1" x14ac:dyDescent="0.3">
      <c r="B393" s="8"/>
      <c r="C393" s="633" t="s">
        <v>79</v>
      </c>
      <c r="D393" s="636" t="s">
        <v>327</v>
      </c>
      <c r="E393" s="635" t="str">
        <f t="shared" si="67"/>
        <v>B100 (l)Furgonetas y furgones (N1)</v>
      </c>
      <c r="F393" s="709">
        <v>0.14099999999999999</v>
      </c>
      <c r="G393" s="709">
        <v>3.0000000000000001E-3</v>
      </c>
      <c r="H393" s="709">
        <v>7.0999999999999994E-2</v>
      </c>
    </row>
    <row r="394" spans="2:8" ht="18" customHeight="1" x14ac:dyDescent="0.3">
      <c r="B394" s="8"/>
      <c r="C394" s="633" t="s">
        <v>79</v>
      </c>
      <c r="D394" s="637" t="s">
        <v>989</v>
      </c>
      <c r="E394" s="635" t="str">
        <f t="shared" si="67"/>
        <v>B100 (l)Camiones (N2, N3)</v>
      </c>
      <c r="F394" s="709">
        <v>0.13800000000000001</v>
      </c>
      <c r="G394" s="709">
        <v>4.7E-2</v>
      </c>
      <c r="H394" s="709">
        <v>0.13600000000000001</v>
      </c>
    </row>
    <row r="395" spans="2:8" ht="18" customHeight="1" x14ac:dyDescent="0.3">
      <c r="B395" s="8"/>
      <c r="C395" s="633" t="s">
        <v>79</v>
      </c>
      <c r="D395" s="637" t="s">
        <v>992</v>
      </c>
      <c r="E395" s="635" t="str">
        <f t="shared" si="67"/>
        <v>B100 (l)Autobuses (M2, M3)</v>
      </c>
      <c r="F395" s="709">
        <v>0.13800000000000001</v>
      </c>
      <c r="G395" s="709">
        <v>1.4E-2</v>
      </c>
      <c r="H395" s="709">
        <v>8.8999999999999996E-2</v>
      </c>
    </row>
    <row r="396" spans="2:8" ht="18" customHeight="1" x14ac:dyDescent="0.3">
      <c r="B396" s="8"/>
      <c r="C396" s="633" t="s">
        <v>75</v>
      </c>
      <c r="D396" s="638" t="s">
        <v>326</v>
      </c>
      <c r="E396" s="635" t="str">
        <f t="shared" si="67"/>
        <v>LPG (l)Turismos (M1)</v>
      </c>
      <c r="F396" s="709">
        <v>1.6519999999999999</v>
      </c>
      <c r="G396" s="709">
        <v>0.20100000000000001</v>
      </c>
      <c r="H396" s="709">
        <v>1.2999999999999999E-2</v>
      </c>
    </row>
    <row r="397" spans="2:8" ht="18" customHeight="1" x14ac:dyDescent="0.3">
      <c r="B397" s="8"/>
      <c r="C397" s="633" t="s">
        <v>102</v>
      </c>
      <c r="D397" s="639" t="s">
        <v>326</v>
      </c>
      <c r="E397" s="635" t="str">
        <f t="shared" si="67"/>
        <v>CNG (kg)Turismos (M1)</v>
      </c>
      <c r="F397" s="709">
        <v>2.7309999999999999</v>
      </c>
      <c r="G397" s="709">
        <v>1.0960000000000001</v>
      </c>
      <c r="H397" s="709">
        <v>2.9000000000000001E-2</v>
      </c>
    </row>
    <row r="398" spans="2:8" ht="18" customHeight="1" x14ac:dyDescent="0.3">
      <c r="B398" s="8"/>
      <c r="C398" s="633" t="s">
        <v>102</v>
      </c>
      <c r="D398" s="639" t="s">
        <v>989</v>
      </c>
      <c r="E398" s="635" t="str">
        <f t="shared" si="67"/>
        <v>CNG (kg)Camiones (N2, N3)</v>
      </c>
      <c r="F398" s="709">
        <v>2.7309999999999999</v>
      </c>
      <c r="G398" s="709" t="s">
        <v>31</v>
      </c>
      <c r="H398" s="709" t="s">
        <v>31</v>
      </c>
    </row>
    <row r="399" spans="2:8" ht="18" customHeight="1" x14ac:dyDescent="0.3">
      <c r="B399" s="8"/>
      <c r="C399" s="633" t="s">
        <v>102</v>
      </c>
      <c r="D399" s="639" t="s">
        <v>992</v>
      </c>
      <c r="E399" s="635" t="str">
        <f t="shared" si="67"/>
        <v>CNG (kg)Autobuses (M2, M3)</v>
      </c>
      <c r="F399" s="709">
        <v>2.7309999999999999</v>
      </c>
      <c r="G399" s="709">
        <v>2.4729999999999999</v>
      </c>
      <c r="H399" s="709" t="s">
        <v>31</v>
      </c>
    </row>
    <row r="400" spans="2:8" ht="18" customHeight="1" x14ac:dyDescent="0.3">
      <c r="B400" s="8"/>
      <c r="C400" s="633" t="s">
        <v>993</v>
      </c>
      <c r="D400" s="639" t="s">
        <v>989</v>
      </c>
      <c r="E400" s="635" t="str">
        <f t="shared" si="67"/>
        <v>LNG (kg)Camiones (N2, N3)</v>
      </c>
      <c r="F400" s="709">
        <v>2.7309999999999999</v>
      </c>
      <c r="G400" s="709" t="s">
        <v>31</v>
      </c>
      <c r="H400" s="709" t="s">
        <v>31</v>
      </c>
    </row>
    <row r="401" spans="1:53" ht="18" customHeight="1" x14ac:dyDescent="0.3">
      <c r="B401" s="8"/>
      <c r="C401" s="633" t="s">
        <v>994</v>
      </c>
      <c r="D401" s="639" t="s">
        <v>326</v>
      </c>
      <c r="E401" s="635" t="str">
        <f t="shared" si="67"/>
        <v>AdBlue (l)Turismos (M1)</v>
      </c>
      <c r="F401" s="709">
        <v>0.26</v>
      </c>
      <c r="G401" s="709" t="s">
        <v>31</v>
      </c>
      <c r="H401" s="709" t="s">
        <v>31</v>
      </c>
    </row>
    <row r="402" spans="1:53" ht="18" customHeight="1" x14ac:dyDescent="0.3">
      <c r="B402" s="8"/>
      <c r="C402" s="633" t="s">
        <v>994</v>
      </c>
      <c r="D402" s="639" t="s">
        <v>327</v>
      </c>
      <c r="E402" s="635" t="str">
        <f t="shared" si="67"/>
        <v>AdBlue (l)Furgonetas y furgones (N1)</v>
      </c>
      <c r="F402" s="709">
        <v>0.26</v>
      </c>
      <c r="G402" s="709" t="s">
        <v>31</v>
      </c>
      <c r="H402" s="709" t="s">
        <v>31</v>
      </c>
    </row>
    <row r="403" spans="1:53" ht="18" customHeight="1" x14ac:dyDescent="0.3">
      <c r="B403" s="8"/>
      <c r="C403" s="633" t="s">
        <v>994</v>
      </c>
      <c r="D403" s="639" t="s">
        <v>989</v>
      </c>
      <c r="E403" s="635" t="str">
        <f t="shared" si="67"/>
        <v>AdBlue (l)Camiones (N2, N3)</v>
      </c>
      <c r="F403" s="709">
        <v>0.26</v>
      </c>
      <c r="G403" s="709" t="s">
        <v>31</v>
      </c>
      <c r="H403" s="709" t="s">
        <v>31</v>
      </c>
    </row>
    <row r="404" spans="1:53" ht="18" customHeight="1" x14ac:dyDescent="0.3">
      <c r="B404" s="8"/>
      <c r="C404" s="633" t="s">
        <v>994</v>
      </c>
      <c r="D404" s="639" t="s">
        <v>992</v>
      </c>
      <c r="E404" s="635" t="str">
        <f t="shared" si="67"/>
        <v>AdBlue (l)Autobuses (M2, M3)</v>
      </c>
      <c r="F404" s="709">
        <v>0.26</v>
      </c>
      <c r="G404" s="709" t="s">
        <v>31</v>
      </c>
      <c r="H404" s="709" t="s">
        <v>31</v>
      </c>
    </row>
    <row r="405" spans="1:53" ht="18" customHeight="1" x14ac:dyDescent="0.3">
      <c r="A405" s="24"/>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row>
    <row r="406" spans="1:53" ht="18" customHeight="1" x14ac:dyDescent="0.3">
      <c r="A406" s="24"/>
      <c r="B406" s="29" t="s">
        <v>151</v>
      </c>
    </row>
    <row r="407" spans="1:53" ht="18" customHeight="1" x14ac:dyDescent="0.3">
      <c r="A407" s="24"/>
      <c r="B407" s="29"/>
    </row>
    <row r="408" spans="1:53" ht="18" customHeight="1" x14ac:dyDescent="0.3">
      <c r="A408" s="24"/>
      <c r="B408" s="17"/>
      <c r="C408" s="164" t="s">
        <v>145</v>
      </c>
      <c r="E408" s="225" t="s">
        <v>675</v>
      </c>
      <c r="F408" s="225" t="s">
        <v>676</v>
      </c>
      <c r="G408" s="225" t="s">
        <v>677</v>
      </c>
    </row>
    <row r="409" spans="1:53" ht="18" customHeight="1" x14ac:dyDescent="0.3">
      <c r="A409" s="24"/>
      <c r="B409" s="17"/>
      <c r="C409" s="646" t="s">
        <v>326</v>
      </c>
      <c r="D409" s="647">
        <v>1</v>
      </c>
      <c r="E409" s="645" t="e">
        <f>VLOOKUP(D444,$C$409:$D$414,2,0)</f>
        <v>#N/A</v>
      </c>
      <c r="F409" s="54" t="e">
        <f>VLOOKUP(D460,$C$409:$D$414,2,0)</f>
        <v>#N/A</v>
      </c>
      <c r="G409" s="54" t="e">
        <f>VLOOKUP(D476,$C$409:$D$414,2,0)</f>
        <v>#N/A</v>
      </c>
    </row>
    <row r="410" spans="1:53" ht="18" customHeight="1" x14ac:dyDescent="0.3">
      <c r="A410" s="24"/>
      <c r="B410" s="17"/>
      <c r="C410" s="648" t="s">
        <v>327</v>
      </c>
      <c r="D410" s="7">
        <v>2</v>
      </c>
      <c r="E410" s="645" t="e">
        <f t="shared" ref="E410:E418" si="68">VLOOKUP(D445,$C$409:$D$414,2,0)</f>
        <v>#N/A</v>
      </c>
      <c r="F410" s="54" t="e">
        <f t="shared" ref="F410:F418" si="69">VLOOKUP(D461,$C$409:$D$414,2,0)</f>
        <v>#N/A</v>
      </c>
      <c r="G410" s="54" t="e">
        <f t="shared" ref="G410:G418" si="70">VLOOKUP(D477,$C$409:$D$414,2,0)</f>
        <v>#N/A</v>
      </c>
    </row>
    <row r="411" spans="1:53" ht="18" customHeight="1" x14ac:dyDescent="0.3">
      <c r="A411" s="24"/>
      <c r="B411" s="17"/>
      <c r="C411" s="648" t="s">
        <v>989</v>
      </c>
      <c r="D411" s="7">
        <v>3</v>
      </c>
      <c r="E411" s="645" t="e">
        <f t="shared" si="68"/>
        <v>#N/A</v>
      </c>
      <c r="F411" s="54" t="e">
        <f t="shared" si="69"/>
        <v>#N/A</v>
      </c>
      <c r="G411" s="54" t="e">
        <f t="shared" si="70"/>
        <v>#N/A</v>
      </c>
    </row>
    <row r="412" spans="1:53" ht="18" customHeight="1" x14ac:dyDescent="0.3">
      <c r="A412" s="24"/>
      <c r="B412" s="17"/>
      <c r="C412" s="648" t="s">
        <v>992</v>
      </c>
      <c r="D412" s="7">
        <v>4</v>
      </c>
      <c r="E412" s="645" t="e">
        <f t="shared" si="68"/>
        <v>#N/A</v>
      </c>
      <c r="F412" s="54" t="e">
        <f t="shared" si="69"/>
        <v>#N/A</v>
      </c>
      <c r="G412" s="54" t="e">
        <f t="shared" si="70"/>
        <v>#N/A</v>
      </c>
    </row>
    <row r="413" spans="1:53" ht="18" customHeight="1" x14ac:dyDescent="0.3">
      <c r="A413" s="24"/>
      <c r="B413" s="17"/>
      <c r="C413" s="648" t="s">
        <v>990</v>
      </c>
      <c r="D413" s="7">
        <v>5</v>
      </c>
      <c r="E413" s="645" t="e">
        <f t="shared" si="68"/>
        <v>#N/A</v>
      </c>
      <c r="F413" s="54" t="e">
        <f t="shared" si="69"/>
        <v>#N/A</v>
      </c>
      <c r="G413" s="54" t="e">
        <f t="shared" si="70"/>
        <v>#N/A</v>
      </c>
    </row>
    <row r="414" spans="1:53" ht="18" customHeight="1" x14ac:dyDescent="0.3">
      <c r="A414" s="24"/>
      <c r="B414" s="17"/>
      <c r="C414" s="160" t="s">
        <v>991</v>
      </c>
      <c r="D414" s="145">
        <v>6</v>
      </c>
      <c r="E414" s="645" t="e">
        <f t="shared" si="68"/>
        <v>#N/A</v>
      </c>
      <c r="F414" s="54" t="e">
        <f t="shared" si="69"/>
        <v>#N/A</v>
      </c>
      <c r="G414" s="54" t="e">
        <f t="shared" si="70"/>
        <v>#N/A</v>
      </c>
    </row>
    <row r="415" spans="1:53" ht="18" customHeight="1" x14ac:dyDescent="0.3">
      <c r="A415" s="24"/>
      <c r="B415" s="17"/>
      <c r="C415" s="178"/>
      <c r="E415" s="54" t="e">
        <f t="shared" si="68"/>
        <v>#N/A</v>
      </c>
      <c r="F415" s="54" t="e">
        <f t="shared" si="69"/>
        <v>#N/A</v>
      </c>
      <c r="G415" s="54" t="e">
        <f t="shared" si="70"/>
        <v>#N/A</v>
      </c>
    </row>
    <row r="416" spans="1:53" ht="18" customHeight="1" x14ac:dyDescent="0.3">
      <c r="A416" s="24"/>
      <c r="B416" s="17"/>
      <c r="C416" s="178"/>
      <c r="E416" s="54" t="e">
        <f t="shared" si="68"/>
        <v>#N/A</v>
      </c>
      <c r="F416" s="54" t="e">
        <f t="shared" si="69"/>
        <v>#N/A</v>
      </c>
      <c r="G416" s="54" t="e">
        <f t="shared" si="70"/>
        <v>#N/A</v>
      </c>
    </row>
    <row r="417" spans="1:8" ht="18" customHeight="1" x14ac:dyDescent="0.3">
      <c r="A417" s="24"/>
      <c r="B417" s="17"/>
      <c r="C417" s="178"/>
      <c r="E417" s="54" t="e">
        <f t="shared" si="68"/>
        <v>#N/A</v>
      </c>
      <c r="F417" s="54" t="e">
        <f t="shared" si="69"/>
        <v>#N/A</v>
      </c>
      <c r="G417" s="54" t="e">
        <f t="shared" si="70"/>
        <v>#N/A</v>
      </c>
    </row>
    <row r="418" spans="1:8" ht="18" customHeight="1" x14ac:dyDescent="0.3">
      <c r="A418" s="24"/>
      <c r="B418" s="17"/>
      <c r="C418" s="178"/>
      <c r="E418" s="54" t="e">
        <f t="shared" si="68"/>
        <v>#N/A</v>
      </c>
      <c r="F418" s="54" t="e">
        <f t="shared" si="69"/>
        <v>#N/A</v>
      </c>
      <c r="G418" s="54" t="e">
        <f t="shared" si="70"/>
        <v>#N/A</v>
      </c>
    </row>
    <row r="419" spans="1:8" ht="18" customHeight="1" x14ac:dyDescent="0.3">
      <c r="A419" s="24"/>
    </row>
    <row r="420" spans="1:8" ht="18" customHeight="1" x14ac:dyDescent="0.3">
      <c r="A420" s="24"/>
      <c r="C420" s="461">
        <v>2024</v>
      </c>
      <c r="D420" s="461">
        <v>2024</v>
      </c>
      <c r="E420" s="461">
        <v>2024</v>
      </c>
      <c r="F420" s="461">
        <v>2024</v>
      </c>
      <c r="G420" s="461">
        <v>2024</v>
      </c>
      <c r="H420" s="461">
        <v>2024</v>
      </c>
    </row>
    <row r="421" spans="1:8" ht="18" customHeight="1" x14ac:dyDescent="0.3">
      <c r="A421" s="24"/>
      <c r="C421" s="142" t="s">
        <v>326</v>
      </c>
      <c r="D421" s="142" t="s">
        <v>327</v>
      </c>
      <c r="E421" s="142" t="str">
        <f>C411</f>
        <v>Camiones (N2, N3)</v>
      </c>
      <c r="F421" s="142" t="str">
        <f>C412</f>
        <v>Autobuses (M2, M3)</v>
      </c>
      <c r="G421" s="142" t="str">
        <f>C413</f>
        <v>Ciclomotores (L1e, L2e)</v>
      </c>
      <c r="H421" s="142" t="str">
        <f>C414</f>
        <v>Motocicletas (L3e, L4e, L5e, L6e, L7e)</v>
      </c>
    </row>
    <row r="422" spans="1:8" ht="18" customHeight="1" x14ac:dyDescent="0.3">
      <c r="A422" s="24"/>
      <c r="C422" s="141">
        <v>1</v>
      </c>
      <c r="D422" s="141">
        <v>2</v>
      </c>
      <c r="E422" s="141">
        <v>3</v>
      </c>
      <c r="F422" s="141">
        <v>4</v>
      </c>
      <c r="G422" s="141">
        <v>5</v>
      </c>
      <c r="H422" s="141">
        <v>6</v>
      </c>
    </row>
    <row r="423" spans="1:8" ht="18" customHeight="1" x14ac:dyDescent="0.3">
      <c r="A423" s="24"/>
      <c r="C423" s="140" t="str">
        <f>"Comb_VehA1_"&amp;C422</f>
        <v>Comb_VehA1_1</v>
      </c>
      <c r="D423" s="140" t="str">
        <f t="shared" ref="D423:H423" si="71">"Comb_VehA1_"&amp;D422</f>
        <v>Comb_VehA1_2</v>
      </c>
      <c r="E423" s="140" t="str">
        <f t="shared" si="71"/>
        <v>Comb_VehA1_3</v>
      </c>
      <c r="F423" s="140" t="str">
        <f t="shared" si="71"/>
        <v>Comb_VehA1_4</v>
      </c>
      <c r="G423" s="140" t="str">
        <f t="shared" si="71"/>
        <v>Comb_VehA1_5</v>
      </c>
      <c r="H423" s="140" t="str">
        <f t="shared" si="71"/>
        <v>Comb_VehA1_6</v>
      </c>
    </row>
    <row r="424" spans="1:8" ht="18" customHeight="1" x14ac:dyDescent="0.3">
      <c r="A424" s="24"/>
      <c r="C424" s="643" t="s">
        <v>76</v>
      </c>
      <c r="D424" s="643" t="s">
        <v>76</v>
      </c>
      <c r="E424" s="643" t="s">
        <v>76</v>
      </c>
      <c r="F424" s="644" t="s">
        <v>63</v>
      </c>
      <c r="G424" s="643" t="s">
        <v>76</v>
      </c>
      <c r="H424" s="643" t="s">
        <v>76</v>
      </c>
    </row>
    <row r="425" spans="1:8" ht="18" customHeight="1" x14ac:dyDescent="0.3">
      <c r="A425" s="24"/>
      <c r="C425" s="138" t="s">
        <v>7</v>
      </c>
      <c r="D425" s="138" t="s">
        <v>7</v>
      </c>
      <c r="E425" s="138" t="s">
        <v>7</v>
      </c>
      <c r="F425" s="644" t="s">
        <v>46</v>
      </c>
      <c r="G425" s="138" t="s">
        <v>7</v>
      </c>
      <c r="H425" s="138" t="s">
        <v>7</v>
      </c>
    </row>
    <row r="426" spans="1:8" ht="18" customHeight="1" x14ac:dyDescent="0.3">
      <c r="A426" s="24"/>
      <c r="C426" s="120" t="s">
        <v>8</v>
      </c>
      <c r="D426" s="120" t="s">
        <v>8</v>
      </c>
      <c r="E426" s="138" t="s">
        <v>8</v>
      </c>
      <c r="F426" s="644" t="s">
        <v>77</v>
      </c>
      <c r="G426" s="120" t="s">
        <v>8</v>
      </c>
      <c r="H426" s="120" t="s">
        <v>8</v>
      </c>
    </row>
    <row r="427" spans="1:8" ht="18" customHeight="1" x14ac:dyDescent="0.3">
      <c r="A427" s="24"/>
      <c r="C427" s="120" t="s">
        <v>82</v>
      </c>
      <c r="D427" s="120" t="s">
        <v>82</v>
      </c>
      <c r="E427" s="120" t="s">
        <v>82</v>
      </c>
      <c r="F427" s="644" t="s">
        <v>78</v>
      </c>
      <c r="G427" s="120" t="s">
        <v>82</v>
      </c>
      <c r="H427" s="120" t="s">
        <v>82</v>
      </c>
    </row>
    <row r="428" spans="1:8" ht="18" customHeight="1" x14ac:dyDescent="0.3">
      <c r="A428" s="24"/>
      <c r="C428" s="644" t="s">
        <v>63</v>
      </c>
      <c r="D428" s="644" t="s">
        <v>63</v>
      </c>
      <c r="E428" s="120" t="s">
        <v>63</v>
      </c>
      <c r="F428" s="644" t="s">
        <v>79</v>
      </c>
      <c r="G428" s="363" t="s">
        <v>112</v>
      </c>
      <c r="H428" s="363" t="s">
        <v>112</v>
      </c>
    </row>
    <row r="429" spans="1:8" ht="18" customHeight="1" x14ac:dyDescent="0.3">
      <c r="A429" s="24"/>
      <c r="B429" s="30"/>
      <c r="C429" s="644" t="s">
        <v>46</v>
      </c>
      <c r="D429" s="644" t="s">
        <v>46</v>
      </c>
      <c r="E429" s="644" t="s">
        <v>46</v>
      </c>
      <c r="F429" s="644" t="s">
        <v>102</v>
      </c>
    </row>
    <row r="430" spans="1:8" ht="18" customHeight="1" x14ac:dyDescent="0.3">
      <c r="A430" s="24"/>
      <c r="B430" s="30"/>
      <c r="C430" s="644" t="s">
        <v>77</v>
      </c>
      <c r="D430" s="644" t="s">
        <v>77</v>
      </c>
      <c r="E430" s="644" t="s">
        <v>77</v>
      </c>
      <c r="F430" t="s">
        <v>994</v>
      </c>
    </row>
    <row r="431" spans="1:8" ht="18" customHeight="1" x14ac:dyDescent="0.3">
      <c r="A431" s="24"/>
      <c r="B431" s="30"/>
      <c r="C431" s="644" t="s">
        <v>78</v>
      </c>
      <c r="D431" t="s">
        <v>78</v>
      </c>
      <c r="E431" s="644" t="s">
        <v>78</v>
      </c>
      <c r="F431" s="363" t="s">
        <v>112</v>
      </c>
    </row>
    <row r="432" spans="1:8" ht="18" customHeight="1" x14ac:dyDescent="0.3">
      <c r="A432" s="24"/>
      <c r="B432" s="30"/>
      <c r="C432" s="644" t="s">
        <v>79</v>
      </c>
      <c r="D432" t="s">
        <v>79</v>
      </c>
      <c r="E432" s="644" t="s">
        <v>79</v>
      </c>
    </row>
    <row r="433" spans="1:55" ht="18" customHeight="1" x14ac:dyDescent="0.3">
      <c r="A433" s="24"/>
      <c r="B433" s="30"/>
      <c r="C433" s="120" t="s">
        <v>102</v>
      </c>
      <c r="D433" t="s">
        <v>994</v>
      </c>
      <c r="E433" s="644" t="s">
        <v>102</v>
      </c>
    </row>
    <row r="434" spans="1:55" ht="18" customHeight="1" x14ac:dyDescent="0.3">
      <c r="A434" s="24"/>
      <c r="B434" s="30"/>
      <c r="C434" s="120" t="s">
        <v>75</v>
      </c>
      <c r="D434" s="363" t="s">
        <v>112</v>
      </c>
      <c r="E434" s="120" t="s">
        <v>993</v>
      </c>
    </row>
    <row r="435" spans="1:55" ht="18" customHeight="1" x14ac:dyDescent="0.3">
      <c r="A435" s="24"/>
      <c r="B435" s="30"/>
      <c r="C435" s="120" t="s">
        <v>994</v>
      </c>
      <c r="E435" t="s">
        <v>994</v>
      </c>
    </row>
    <row r="436" spans="1:55" ht="18" customHeight="1" x14ac:dyDescent="0.3">
      <c r="A436" s="24"/>
      <c r="B436" s="30"/>
      <c r="C436" s="363" t="s">
        <v>112</v>
      </c>
      <c r="E436" s="363" t="s">
        <v>112</v>
      </c>
    </row>
    <row r="437" spans="1:55" ht="18" customHeight="1" x14ac:dyDescent="0.3">
      <c r="A437" s="24"/>
      <c r="B437" s="30"/>
      <c r="C437" s="642"/>
    </row>
    <row r="438" spans="1:55" ht="18" customHeight="1" x14ac:dyDescent="0.3">
      <c r="A438" s="24"/>
      <c r="B438" s="30"/>
    </row>
    <row r="439" spans="1:55" ht="18" customHeight="1" x14ac:dyDescent="0.3">
      <c r="A439" s="24"/>
      <c r="B439" s="30" t="s">
        <v>150</v>
      </c>
    </row>
    <row r="440" spans="1:55" ht="18" customHeight="1" x14ac:dyDescent="0.3">
      <c r="A440" s="24"/>
      <c r="B440" s="17"/>
      <c r="C440" t="s">
        <v>558</v>
      </c>
    </row>
    <row r="441" spans="1:55" ht="18" customHeight="1" x14ac:dyDescent="0.3">
      <c r="A441" s="24"/>
      <c r="B441" s="17"/>
      <c r="C441" s="1036" t="s">
        <v>323</v>
      </c>
      <c r="D441" s="1036" t="s">
        <v>159</v>
      </c>
      <c r="E441" s="1036" t="s">
        <v>160</v>
      </c>
      <c r="F441" s="1036" t="s">
        <v>161</v>
      </c>
      <c r="G441" s="1033" t="s">
        <v>157</v>
      </c>
      <c r="H441" s="1034"/>
      <c r="I441" s="1035"/>
      <c r="J441" s="1033" t="s">
        <v>146</v>
      </c>
      <c r="K441" s="1034"/>
      <c r="L441" s="1034"/>
      <c r="M441" s="1035"/>
      <c r="AN441" s="17"/>
      <c r="AO441" s="17"/>
      <c r="AP441" s="17"/>
      <c r="AQ441" s="17"/>
      <c r="AR441" s="17"/>
      <c r="AS441" s="17"/>
      <c r="AT441" s="17"/>
      <c r="AU441" s="17"/>
      <c r="AV441" s="17"/>
      <c r="AW441" s="17"/>
      <c r="AX441" s="17"/>
      <c r="AZ441" s="17"/>
      <c r="BC441" s="17"/>
    </row>
    <row r="442" spans="1:55" ht="18" customHeight="1" x14ac:dyDescent="0.3">
      <c r="A442" s="24"/>
      <c r="B442" s="17"/>
      <c r="C442" s="1037"/>
      <c r="D442" s="1037"/>
      <c r="E442" s="1037"/>
      <c r="F442" s="1037"/>
      <c r="G442" s="154" t="s">
        <v>109</v>
      </c>
      <c r="H442" s="154" t="s">
        <v>110</v>
      </c>
      <c r="I442" s="154" t="s">
        <v>111</v>
      </c>
      <c r="J442" s="154" t="s">
        <v>162</v>
      </c>
      <c r="K442" s="154" t="s">
        <v>163</v>
      </c>
      <c r="L442" s="154" t="s">
        <v>164</v>
      </c>
      <c r="M442" s="154" t="s">
        <v>165</v>
      </c>
      <c r="AN442" s="17"/>
      <c r="AO442" s="17"/>
      <c r="AP442" s="17"/>
      <c r="AQ442" s="17"/>
      <c r="AR442" s="17"/>
      <c r="AS442" s="17"/>
      <c r="AT442" s="17"/>
      <c r="AU442" s="17"/>
      <c r="AV442" s="17"/>
      <c r="AW442" s="17"/>
      <c r="AX442" s="17"/>
      <c r="AY442" s="17"/>
      <c r="AZ442" s="17"/>
      <c r="BC442" s="17"/>
    </row>
    <row r="443" spans="1:55" ht="18" customHeight="1" x14ac:dyDescent="0.3">
      <c r="A443" s="24"/>
      <c r="B443" s="17"/>
      <c r="C443" s="136"/>
      <c r="D443" s="136"/>
      <c r="E443" s="136"/>
      <c r="F443" s="136"/>
      <c r="G443" s="136"/>
      <c r="H443" s="136"/>
      <c r="I443" s="136"/>
      <c r="J443" s="136"/>
      <c r="K443" s="136"/>
      <c r="L443" s="136"/>
      <c r="M443" s="136" t="s">
        <v>50</v>
      </c>
      <c r="AN443" s="17"/>
      <c r="AO443" s="17"/>
      <c r="AP443" s="17"/>
      <c r="AQ443" s="17"/>
      <c r="AR443" s="17"/>
      <c r="AS443" s="17"/>
      <c r="AT443" s="17"/>
      <c r="AU443" s="17"/>
      <c r="AV443" s="17"/>
      <c r="AW443" s="17"/>
      <c r="AX443" s="17"/>
      <c r="AY443" s="17"/>
      <c r="AZ443" s="17"/>
      <c r="BC443" s="17"/>
    </row>
    <row r="444" spans="1:55" ht="18" customHeight="1" x14ac:dyDescent="0.3">
      <c r="A444" s="24"/>
      <c r="B444" s="17"/>
      <c r="C444" s="134">
        <f>'3. Fase - Montaje'!E57</f>
        <v>0</v>
      </c>
      <c r="D444" s="134">
        <f>'3. Fase - Montaje'!F57</f>
        <v>0</v>
      </c>
      <c r="E444" s="134">
        <f>'3. Fase - Montaje'!G57</f>
        <v>0</v>
      </c>
      <c r="F444" s="134">
        <f>'3. Fase - Montaje'!H57</f>
        <v>0</v>
      </c>
      <c r="G444" s="134" t="str">
        <f>IF($E444="Otro (ud)","-",IFERROR(INDEX($F$347:$H$404,MATCH($E444&amp;$D444,$E$347:$E$404,0),MATCH($G$442,$F$346:$H$346,0)),""))</f>
        <v/>
      </c>
      <c r="H444" s="134" t="str">
        <f>IF($E444="Otro (ud)","-",IFERROR(INDEX($F$347:$H$404,MATCH($E444&amp;$D444,$E$347:$E$404,0),MATCH($H$442,$F$346:$H$346,0)),""))</f>
        <v/>
      </c>
      <c r="I444" s="134" t="str">
        <f>IF($E444="Otro (ud)","-",IFERROR(INDEX($F$347:$H$404,MATCH($E444&amp;$D444,$E$347:$E$404,0),MATCH($I$442,$F$346:$H$346,0)),""))</f>
        <v/>
      </c>
      <c r="J444" s="133" t="str">
        <f>IFERROR(IF($E444="Otro (ud)",$F444*$J444,$F444*$G444),"")</f>
        <v/>
      </c>
      <c r="K444" s="133" t="str">
        <f>IFERROR(IF($E444="Otro (ud)",$F444*$K444,IF($H444="-",0,$F444*$H444)),"")</f>
        <v/>
      </c>
      <c r="L444" s="133" t="str">
        <f>IFERROR(IF($E444="Otro (ud)",$F444*$L444,IF($I444="-",0,$F444*$I444)),"")</f>
        <v/>
      </c>
      <c r="M444" s="132" t="str">
        <f t="shared" ref="M444:M453" si="72">IFERROR($J444+$K444*$I$8/1000+$L444*$I$9/1000,"")</f>
        <v/>
      </c>
      <c r="AN444" s="17"/>
      <c r="AO444" s="17"/>
      <c r="AP444" s="17"/>
      <c r="AQ444" s="17"/>
      <c r="AR444" s="17"/>
      <c r="AS444" s="17"/>
      <c r="AT444" s="17"/>
      <c r="AU444" s="17"/>
      <c r="AV444" s="17"/>
      <c r="AW444" s="17"/>
      <c r="AX444" s="17"/>
      <c r="AY444" s="17"/>
      <c r="AZ444" s="17"/>
      <c r="BC444" s="17"/>
    </row>
    <row r="445" spans="1:55" ht="18" customHeight="1" x14ac:dyDescent="0.3">
      <c r="A445" s="24"/>
      <c r="B445" s="17"/>
      <c r="C445" s="134">
        <f>'3. Fase - Montaje'!E58</f>
        <v>0</v>
      </c>
      <c r="D445" s="134">
        <f>'3. Fase - Montaje'!F58</f>
        <v>0</v>
      </c>
      <c r="E445" s="134">
        <f>'3. Fase - Montaje'!G58</f>
        <v>0</v>
      </c>
      <c r="F445" s="134">
        <f>'3. Fase - Montaje'!H58</f>
        <v>0</v>
      </c>
      <c r="G445" s="134" t="str">
        <f t="shared" ref="G445:G453" si="73">IF($E445="Otro (ud)","-",IFERROR(INDEX($F$347:$H$404,MATCH($E445&amp;$D445,$E$347:$E$404,0),MATCH($G$442,$F$346:$H$346,0)),""))</f>
        <v/>
      </c>
      <c r="H445" s="134" t="str">
        <f t="shared" ref="H445:H453" si="74">IF($E445="Otro (ud)","-",IFERROR(INDEX($F$347:$H$404,MATCH($E445&amp;$D445,$E$347:$E$404,0),MATCH($H$442,$F$346:$H$346,0)),""))</f>
        <v/>
      </c>
      <c r="I445" s="134" t="str">
        <f t="shared" ref="I445:I453" si="75">IF($E445="Otro (ud)","-",IFERROR(INDEX($F$347:$H$404,MATCH($E445&amp;$D445,$E$347:$E$404,0),MATCH($I$442,$F$346:$H$346,0)),""))</f>
        <v/>
      </c>
      <c r="J445" s="133" t="str">
        <f t="shared" ref="J445:J453" si="76">IFERROR(IF($E445="Otro (ud)",$F445*$J445,$F445*$G445),"")</f>
        <v/>
      </c>
      <c r="K445" s="133" t="str">
        <f t="shared" ref="K445:K453" si="77">IFERROR(IF($E445="Otro (ud)",$F445*$K445,IF($H445="-",0,$F445*$H445)),"")</f>
        <v/>
      </c>
      <c r="L445" s="133" t="str">
        <f t="shared" ref="L445:L453" si="78">IFERROR(IF($E445="Otro (ud)",$F445*$L445,IF($I445="-",0,$F445*$I445)),"")</f>
        <v/>
      </c>
      <c r="M445" s="132" t="str">
        <f t="shared" si="72"/>
        <v/>
      </c>
      <c r="AN445" s="17"/>
      <c r="AO445" s="17"/>
      <c r="AP445" s="17"/>
      <c r="AQ445" s="17"/>
      <c r="AR445" s="17"/>
      <c r="AS445" s="17"/>
      <c r="AT445" s="17"/>
      <c r="AU445" s="17"/>
      <c r="AV445" s="17"/>
      <c r="AW445" s="17"/>
      <c r="AX445" s="17"/>
      <c r="AY445" s="17"/>
      <c r="AZ445" s="17"/>
      <c r="BC445" s="17"/>
    </row>
    <row r="446" spans="1:55" ht="18" customHeight="1" x14ac:dyDescent="0.3">
      <c r="A446" s="24"/>
      <c r="B446" s="17"/>
      <c r="C446" s="134">
        <f>'3. Fase - Montaje'!E59</f>
        <v>0</v>
      </c>
      <c r="D446" s="134">
        <f>'3. Fase - Montaje'!F59</f>
        <v>0</v>
      </c>
      <c r="E446" s="134">
        <f>'3. Fase - Montaje'!G59</f>
        <v>0</v>
      </c>
      <c r="F446" s="134">
        <f>'3. Fase - Montaje'!H59</f>
        <v>0</v>
      </c>
      <c r="G446" s="134" t="str">
        <f t="shared" si="73"/>
        <v/>
      </c>
      <c r="H446" s="134" t="str">
        <f t="shared" si="74"/>
        <v/>
      </c>
      <c r="I446" s="134" t="str">
        <f t="shared" si="75"/>
        <v/>
      </c>
      <c r="J446" s="133" t="str">
        <f t="shared" si="76"/>
        <v/>
      </c>
      <c r="K446" s="133" t="str">
        <f t="shared" si="77"/>
        <v/>
      </c>
      <c r="L446" s="133" t="str">
        <f t="shared" si="78"/>
        <v/>
      </c>
      <c r="M446" s="132" t="str">
        <f t="shared" si="72"/>
        <v/>
      </c>
      <c r="AN446" s="17"/>
      <c r="AO446" s="17"/>
      <c r="AP446" s="17"/>
      <c r="AQ446" s="17"/>
      <c r="AR446" s="17"/>
      <c r="AS446" s="17"/>
      <c r="AT446" s="17"/>
      <c r="AU446" s="17"/>
      <c r="AV446" s="17"/>
      <c r="AW446" s="17"/>
      <c r="AX446" s="17"/>
      <c r="AY446" s="17"/>
      <c r="AZ446" s="17"/>
      <c r="BC446" s="17"/>
    </row>
    <row r="447" spans="1:55" ht="18" customHeight="1" x14ac:dyDescent="0.3">
      <c r="A447" s="24"/>
      <c r="B447" s="17"/>
      <c r="C447" s="134">
        <f>'3. Fase - Montaje'!E60</f>
        <v>0</v>
      </c>
      <c r="D447" s="134">
        <f>'3. Fase - Montaje'!F60</f>
        <v>0</v>
      </c>
      <c r="E447" s="134">
        <f>'3. Fase - Montaje'!G60</f>
        <v>0</v>
      </c>
      <c r="F447" s="134">
        <f>'3. Fase - Montaje'!H60</f>
        <v>0</v>
      </c>
      <c r="G447" s="134" t="str">
        <f t="shared" si="73"/>
        <v/>
      </c>
      <c r="H447" s="134" t="str">
        <f t="shared" si="74"/>
        <v/>
      </c>
      <c r="I447" s="134" t="str">
        <f t="shared" si="75"/>
        <v/>
      </c>
      <c r="J447" s="133" t="str">
        <f t="shared" si="76"/>
        <v/>
      </c>
      <c r="K447" s="133" t="str">
        <f t="shared" si="77"/>
        <v/>
      </c>
      <c r="L447" s="133" t="str">
        <f t="shared" si="78"/>
        <v/>
      </c>
      <c r="M447" s="151" t="str">
        <f t="shared" si="72"/>
        <v/>
      </c>
      <c r="AN447" s="17"/>
      <c r="AO447" s="17"/>
      <c r="AP447" s="17"/>
      <c r="AQ447" s="17"/>
      <c r="AR447" s="17"/>
      <c r="AS447" s="17"/>
      <c r="AT447" s="17"/>
      <c r="AU447" s="17"/>
      <c r="AV447" s="17"/>
      <c r="AW447" s="17"/>
      <c r="AX447" s="17"/>
      <c r="AY447" s="17"/>
      <c r="AZ447" s="17"/>
      <c r="BC447" s="17"/>
    </row>
    <row r="448" spans="1:55" ht="18" customHeight="1" x14ac:dyDescent="0.3">
      <c r="A448" s="24"/>
      <c r="B448" s="17"/>
      <c r="C448" s="134">
        <f>'3. Fase - Montaje'!E61</f>
        <v>0</v>
      </c>
      <c r="D448" s="134">
        <f>'3. Fase - Montaje'!F61</f>
        <v>0</v>
      </c>
      <c r="E448" s="134">
        <f>'3. Fase - Montaje'!G61</f>
        <v>0</v>
      </c>
      <c r="F448" s="134">
        <f>'3. Fase - Montaje'!H61</f>
        <v>0</v>
      </c>
      <c r="G448" s="134" t="str">
        <f t="shared" si="73"/>
        <v/>
      </c>
      <c r="H448" s="134" t="str">
        <f t="shared" si="74"/>
        <v/>
      </c>
      <c r="I448" s="134" t="str">
        <f t="shared" si="75"/>
        <v/>
      </c>
      <c r="J448" s="133" t="str">
        <f t="shared" si="76"/>
        <v/>
      </c>
      <c r="K448" s="133" t="str">
        <f t="shared" si="77"/>
        <v/>
      </c>
      <c r="L448" s="133" t="str">
        <f t="shared" si="78"/>
        <v/>
      </c>
      <c r="M448" s="151" t="str">
        <f t="shared" si="72"/>
        <v/>
      </c>
      <c r="AN448" s="17"/>
      <c r="AO448" s="17"/>
      <c r="AP448" s="17"/>
      <c r="AQ448" s="17"/>
      <c r="AR448" s="17"/>
      <c r="AS448" s="17"/>
      <c r="AT448" s="17"/>
      <c r="AU448" s="17"/>
      <c r="AV448" s="17"/>
      <c r="AW448" s="17"/>
      <c r="AX448" s="17"/>
      <c r="AY448" s="17"/>
      <c r="AZ448" s="17"/>
      <c r="BC448" s="17"/>
    </row>
    <row r="449" spans="1:55" ht="18" customHeight="1" x14ac:dyDescent="0.3">
      <c r="A449" s="24"/>
      <c r="B449" s="17"/>
      <c r="C449" s="134">
        <f>'3. Fase - Montaje'!E62</f>
        <v>0</v>
      </c>
      <c r="D449" s="134">
        <f>'3. Fase - Montaje'!F62</f>
        <v>0</v>
      </c>
      <c r="E449" s="134">
        <f>'3. Fase - Montaje'!G62</f>
        <v>0</v>
      </c>
      <c r="F449" s="134">
        <f>'3. Fase - Montaje'!H62</f>
        <v>0</v>
      </c>
      <c r="G449" s="134" t="str">
        <f t="shared" si="73"/>
        <v/>
      </c>
      <c r="H449" s="134" t="str">
        <f t="shared" si="74"/>
        <v/>
      </c>
      <c r="I449" s="134" t="str">
        <f t="shared" si="75"/>
        <v/>
      </c>
      <c r="J449" s="133" t="str">
        <f t="shared" si="76"/>
        <v/>
      </c>
      <c r="K449" s="133" t="str">
        <f t="shared" si="77"/>
        <v/>
      </c>
      <c r="L449" s="133" t="str">
        <f t="shared" si="78"/>
        <v/>
      </c>
      <c r="M449" s="151" t="str">
        <f t="shared" si="72"/>
        <v/>
      </c>
      <c r="AN449" s="17"/>
      <c r="AO449" s="17"/>
      <c r="AP449" s="17"/>
      <c r="AQ449" s="17"/>
      <c r="AR449" s="17"/>
      <c r="AS449" s="17"/>
      <c r="AT449" s="17"/>
      <c r="AU449" s="17"/>
      <c r="AV449" s="17"/>
      <c r="AW449" s="17"/>
      <c r="AX449" s="17"/>
      <c r="AY449" s="17"/>
      <c r="AZ449" s="17"/>
      <c r="BC449" s="17"/>
    </row>
    <row r="450" spans="1:55" ht="18" customHeight="1" x14ac:dyDescent="0.3">
      <c r="A450" s="24"/>
      <c r="B450" s="17"/>
      <c r="C450" s="134">
        <f>'3. Fase - Montaje'!E63</f>
        <v>0</v>
      </c>
      <c r="D450" s="134">
        <f>'3. Fase - Montaje'!F63</f>
        <v>0</v>
      </c>
      <c r="E450" s="134">
        <f>'3. Fase - Montaje'!G63</f>
        <v>0</v>
      </c>
      <c r="F450" s="134">
        <f>'3. Fase - Montaje'!H63</f>
        <v>0</v>
      </c>
      <c r="G450" s="134" t="str">
        <f t="shared" si="73"/>
        <v/>
      </c>
      <c r="H450" s="134" t="str">
        <f t="shared" si="74"/>
        <v/>
      </c>
      <c r="I450" s="134" t="str">
        <f t="shared" si="75"/>
        <v/>
      </c>
      <c r="J450" s="133" t="str">
        <f t="shared" si="76"/>
        <v/>
      </c>
      <c r="K450" s="133" t="str">
        <f t="shared" si="77"/>
        <v/>
      </c>
      <c r="L450" s="133" t="str">
        <f t="shared" si="78"/>
        <v/>
      </c>
      <c r="M450" s="151" t="str">
        <f t="shared" si="72"/>
        <v/>
      </c>
      <c r="AN450" s="17"/>
      <c r="AO450" s="17"/>
      <c r="AP450" s="17"/>
      <c r="AQ450" s="17"/>
      <c r="AR450" s="17"/>
      <c r="AS450" s="17"/>
      <c r="AT450" s="17"/>
      <c r="AU450" s="17"/>
      <c r="AV450" s="17"/>
      <c r="AW450" s="17"/>
      <c r="AX450" s="17"/>
      <c r="AY450" s="17"/>
      <c r="AZ450" s="17"/>
      <c r="BC450" s="17"/>
    </row>
    <row r="451" spans="1:55" ht="18" customHeight="1" x14ac:dyDescent="0.3">
      <c r="A451" s="24"/>
      <c r="B451" s="17"/>
      <c r="C451" s="134">
        <f>'3. Fase - Montaje'!E64</f>
        <v>0</v>
      </c>
      <c r="D451" s="134">
        <f>'3. Fase - Montaje'!F64</f>
        <v>0</v>
      </c>
      <c r="E451" s="134">
        <f>'3. Fase - Montaje'!G64</f>
        <v>0</v>
      </c>
      <c r="F451" s="134">
        <f>'3. Fase - Montaje'!H64</f>
        <v>0</v>
      </c>
      <c r="G451" s="134" t="str">
        <f t="shared" si="73"/>
        <v/>
      </c>
      <c r="H451" s="134" t="str">
        <f t="shared" si="74"/>
        <v/>
      </c>
      <c r="I451" s="134" t="str">
        <f t="shared" si="75"/>
        <v/>
      </c>
      <c r="J451" s="133" t="str">
        <f t="shared" si="76"/>
        <v/>
      </c>
      <c r="K451" s="133" t="str">
        <f t="shared" si="77"/>
        <v/>
      </c>
      <c r="L451" s="133" t="str">
        <f t="shared" si="78"/>
        <v/>
      </c>
      <c r="M451" s="151" t="str">
        <f t="shared" si="72"/>
        <v/>
      </c>
      <c r="AN451" s="17"/>
      <c r="AO451" s="17"/>
      <c r="AP451" s="17"/>
      <c r="AQ451" s="17"/>
      <c r="AR451" s="17"/>
      <c r="AS451" s="17"/>
      <c r="AT451" s="17"/>
      <c r="AU451" s="17"/>
      <c r="AV451" s="17"/>
      <c r="AW451" s="17"/>
      <c r="AX451" s="17"/>
    </row>
    <row r="452" spans="1:55" ht="18" customHeight="1" x14ac:dyDescent="0.3">
      <c r="A452" s="24"/>
      <c r="B452" s="17"/>
      <c r="C452" s="134">
        <f>'3. Fase - Montaje'!E65</f>
        <v>0</v>
      </c>
      <c r="D452" s="134">
        <f>'3. Fase - Montaje'!F65</f>
        <v>0</v>
      </c>
      <c r="E452" s="134">
        <f>'3. Fase - Montaje'!G65</f>
        <v>0</v>
      </c>
      <c r="F452" s="134">
        <f>'3. Fase - Montaje'!H65</f>
        <v>0</v>
      </c>
      <c r="G452" s="134" t="str">
        <f t="shared" si="73"/>
        <v/>
      </c>
      <c r="H452" s="134" t="str">
        <f t="shared" si="74"/>
        <v/>
      </c>
      <c r="I452" s="134" t="str">
        <f t="shared" si="75"/>
        <v/>
      </c>
      <c r="J452" s="133" t="str">
        <f t="shared" si="76"/>
        <v/>
      </c>
      <c r="K452" s="133" t="str">
        <f t="shared" si="77"/>
        <v/>
      </c>
      <c r="L452" s="133" t="str">
        <f t="shared" si="78"/>
        <v/>
      </c>
      <c r="M452" s="151" t="str">
        <f t="shared" si="72"/>
        <v/>
      </c>
      <c r="AN452" s="17"/>
      <c r="AO452" s="17"/>
      <c r="AP452" s="17"/>
      <c r="AQ452" s="17"/>
      <c r="AR452" s="17"/>
      <c r="AS452" s="17"/>
      <c r="AT452" s="17"/>
      <c r="AU452" s="17"/>
      <c r="AV452" s="17"/>
      <c r="AW452" s="17"/>
      <c r="AX452" s="17"/>
    </row>
    <row r="453" spans="1:55" ht="18" customHeight="1" x14ac:dyDescent="0.3">
      <c r="A453" s="24"/>
      <c r="B453" s="17"/>
      <c r="C453" s="134">
        <f>'3. Fase - Montaje'!E66</f>
        <v>0</v>
      </c>
      <c r="D453" s="134">
        <f>'3. Fase - Montaje'!F66</f>
        <v>0</v>
      </c>
      <c r="E453" s="134">
        <f>'3. Fase - Montaje'!G66</f>
        <v>0</v>
      </c>
      <c r="F453" s="134">
        <f>'3. Fase - Montaje'!H66</f>
        <v>0</v>
      </c>
      <c r="G453" s="134" t="str">
        <f t="shared" si="73"/>
        <v/>
      </c>
      <c r="H453" s="134" t="str">
        <f t="shared" si="74"/>
        <v/>
      </c>
      <c r="I453" s="134" t="str">
        <f t="shared" si="75"/>
        <v/>
      </c>
      <c r="J453" s="133" t="str">
        <f t="shared" si="76"/>
        <v/>
      </c>
      <c r="K453" s="133" t="str">
        <f t="shared" si="77"/>
        <v/>
      </c>
      <c r="L453" s="133" t="str">
        <f t="shared" si="78"/>
        <v/>
      </c>
      <c r="M453" s="151" t="str">
        <f t="shared" si="72"/>
        <v/>
      </c>
      <c r="AN453" s="17"/>
      <c r="AO453" s="17"/>
      <c r="AP453" s="17"/>
      <c r="AQ453" s="17"/>
      <c r="AR453" s="17"/>
      <c r="AS453" s="17"/>
      <c r="AT453" s="17"/>
      <c r="AU453" s="17"/>
      <c r="AV453" s="17"/>
      <c r="AW453" s="17"/>
      <c r="AX453" s="17"/>
    </row>
    <row r="454" spans="1:55" ht="18" customHeight="1" x14ac:dyDescent="0.3">
      <c r="J454" s="131">
        <f>SUM(J444:J453)</f>
        <v>0</v>
      </c>
      <c r="K454" s="131">
        <f t="shared" ref="K454:M454" si="79">SUM(K444:K453)</f>
        <v>0</v>
      </c>
      <c r="L454" s="131">
        <f t="shared" si="79"/>
        <v>0</v>
      </c>
      <c r="M454" s="131">
        <f t="shared" si="79"/>
        <v>0</v>
      </c>
    </row>
    <row r="455" spans="1:55" ht="18" customHeight="1" x14ac:dyDescent="0.3">
      <c r="M455" s="55"/>
      <c r="N455" s="55"/>
      <c r="O455" s="55"/>
      <c r="P455" s="55"/>
    </row>
    <row r="456" spans="1:55" ht="18" customHeight="1" x14ac:dyDescent="0.3">
      <c r="C456" t="s">
        <v>667</v>
      </c>
    </row>
    <row r="457" spans="1:55" ht="18" customHeight="1" x14ac:dyDescent="0.3">
      <c r="C457" s="1036" t="s">
        <v>323</v>
      </c>
      <c r="D457" s="1036" t="s">
        <v>159</v>
      </c>
      <c r="E457" s="1036" t="s">
        <v>160</v>
      </c>
      <c r="F457" s="1036" t="s">
        <v>161</v>
      </c>
      <c r="G457" s="1033" t="s">
        <v>157</v>
      </c>
      <c r="H457" s="1034"/>
      <c r="I457" s="1035"/>
      <c r="J457" s="1033" t="s">
        <v>146</v>
      </c>
      <c r="K457" s="1034"/>
      <c r="L457" s="1034"/>
      <c r="M457" s="1035"/>
    </row>
    <row r="458" spans="1:55" ht="18" customHeight="1" x14ac:dyDescent="0.3">
      <c r="C458" s="1037"/>
      <c r="D458" s="1037"/>
      <c r="E458" s="1037"/>
      <c r="F458" s="1037"/>
      <c r="G458" s="154" t="s">
        <v>109</v>
      </c>
      <c r="H458" s="154" t="s">
        <v>110</v>
      </c>
      <c r="I458" s="154" t="s">
        <v>111</v>
      </c>
      <c r="J458" s="154" t="s">
        <v>162</v>
      </c>
      <c r="K458" s="154" t="s">
        <v>163</v>
      </c>
      <c r="L458" s="154" t="s">
        <v>164</v>
      </c>
      <c r="M458" s="154" t="s">
        <v>165</v>
      </c>
    </row>
    <row r="459" spans="1:55" ht="18" customHeight="1" x14ac:dyDescent="0.3">
      <c r="C459" s="136"/>
      <c r="D459" s="136"/>
      <c r="E459" s="136"/>
      <c r="F459" s="136"/>
      <c r="G459" s="136"/>
      <c r="H459" s="136"/>
      <c r="I459" s="136"/>
      <c r="J459" s="136"/>
      <c r="K459" s="136"/>
      <c r="L459" s="136"/>
      <c r="M459" s="136" t="s">
        <v>50</v>
      </c>
    </row>
    <row r="460" spans="1:55" ht="18" customHeight="1" x14ac:dyDescent="0.3">
      <c r="C460" s="134">
        <f>'4. Fase - Celebración'!E60</f>
        <v>0</v>
      </c>
      <c r="D460" s="134">
        <f>'4. Fase - Celebración'!F60</f>
        <v>0</v>
      </c>
      <c r="E460" s="134">
        <f>'4. Fase - Celebración'!G60</f>
        <v>0</v>
      </c>
      <c r="F460" s="134">
        <f>'4. Fase - Celebración'!H60</f>
        <v>0</v>
      </c>
      <c r="G460" s="134" t="str">
        <f>IF($E460="Otro (ud)","-",IFERROR(INDEX($F$347:$H$404,MATCH($E460&amp;$D460,$E$347:$E$404,0),MATCH($G$458,$F$346:$H$346,0)),""))</f>
        <v/>
      </c>
      <c r="H460" s="134" t="str">
        <f>IF($E460="Otro (ud)","-",IFERROR(INDEX($F$347:$H$404,MATCH($E460&amp;$D460,$E$347:$E$404,0),MATCH($H$458,$F$346:$H$346,0)),""))</f>
        <v/>
      </c>
      <c r="I460" s="134" t="str">
        <f>IF($E460="Otro (ud)","-",IFERROR(INDEX($F$347:$H$404,MATCH($E460&amp;$D460,$E$347:$E$404,0),MATCH($I$442,$F$346:$H$346,0)),""))</f>
        <v/>
      </c>
      <c r="J460" s="133" t="str">
        <f>IFERROR(IF($E460="Otro (ud)",$F460*$J460,$F460*$G460),"")</f>
        <v/>
      </c>
      <c r="K460" s="133" t="str">
        <f>IFERROR(IF($E460="Otro (ud)",$F460*$K460,IF($H460="-",0,$F460*$H460)),"")</f>
        <v/>
      </c>
      <c r="L460" s="133" t="str">
        <f>IFERROR(IF($E460="Otro (ud)",$F460*$L460,IF($I460="-",0,$F460*$I460)),"")</f>
        <v/>
      </c>
      <c r="M460" s="132" t="str">
        <f t="shared" ref="M460:M469" si="80">IFERROR($J460+$K460*$I$8/1000+$L460*$I$9/1000,"")</f>
        <v/>
      </c>
    </row>
    <row r="461" spans="1:55" ht="18" customHeight="1" x14ac:dyDescent="0.3">
      <c r="C461" s="134">
        <f>'4. Fase - Celebración'!E61</f>
        <v>0</v>
      </c>
      <c r="D461" s="134">
        <f>'4. Fase - Celebración'!F61</f>
        <v>0</v>
      </c>
      <c r="E461" s="134">
        <f>'4. Fase - Celebración'!G61</f>
        <v>0</v>
      </c>
      <c r="F461" s="134">
        <f>'4. Fase - Celebración'!H61</f>
        <v>0</v>
      </c>
      <c r="G461" s="134" t="str">
        <f t="shared" ref="G461:G469" si="81">IF($E461="Otro (ud)","-",IFERROR(INDEX($F$347:$H$404,MATCH($E461&amp;$D461,$E$347:$E$404,0),MATCH($G$458,$F$346:$H$346,0)),""))</f>
        <v/>
      </c>
      <c r="H461" s="134" t="str">
        <f t="shared" ref="H461:H469" si="82">IF($E461="Otro (ud)","-",IFERROR(INDEX($F$347:$H$404,MATCH($E461&amp;$D461,$E$347:$E$404,0),MATCH($H$458,$F$346:$H$346,0)),""))</f>
        <v/>
      </c>
      <c r="I461" s="134" t="str">
        <f t="shared" ref="I461:I469" si="83">IF($E461="Otro (ud)","-",IFERROR(INDEX($F$347:$H$404,MATCH($E461&amp;$D461,$E$347:$E$404,0),MATCH($I$442,$F$346:$H$346,0)),""))</f>
        <v/>
      </c>
      <c r="J461" s="133" t="str">
        <f t="shared" ref="J461:J469" si="84">IFERROR(IF($E461="Otro (ud)",$F461*$J461,$F461*$G461),"")</f>
        <v/>
      </c>
      <c r="K461" s="133" t="str">
        <f t="shared" ref="K461:K469" si="85">IFERROR(IF($E461="Otro (ud)",$F461*$K461,IF($H461="-",0,$F461*$H461)),"")</f>
        <v/>
      </c>
      <c r="L461" s="133" t="str">
        <f t="shared" ref="L461:L469" si="86">IFERROR(IF($E461="Otro (ud)",$F461*$L461,IF($I461="-",0,$F461*$I461)),"")</f>
        <v/>
      </c>
      <c r="M461" s="132" t="str">
        <f t="shared" si="80"/>
        <v/>
      </c>
    </row>
    <row r="462" spans="1:55" ht="18" customHeight="1" x14ac:dyDescent="0.3">
      <c r="C462" s="134">
        <f>'4. Fase - Celebración'!E62</f>
        <v>0</v>
      </c>
      <c r="D462" s="134">
        <f>'4. Fase - Celebración'!F62</f>
        <v>0</v>
      </c>
      <c r="E462" s="134">
        <f>'4. Fase - Celebración'!G62</f>
        <v>0</v>
      </c>
      <c r="F462" s="134">
        <f>'4. Fase - Celebración'!H62</f>
        <v>0</v>
      </c>
      <c r="G462" s="134" t="str">
        <f t="shared" si="81"/>
        <v/>
      </c>
      <c r="H462" s="134" t="str">
        <f t="shared" si="82"/>
        <v/>
      </c>
      <c r="I462" s="134" t="str">
        <f t="shared" si="83"/>
        <v/>
      </c>
      <c r="J462" s="133" t="str">
        <f t="shared" si="84"/>
        <v/>
      </c>
      <c r="K462" s="133" t="str">
        <f t="shared" si="85"/>
        <v/>
      </c>
      <c r="L462" s="133" t="str">
        <f t="shared" si="86"/>
        <v/>
      </c>
      <c r="M462" s="132" t="str">
        <f t="shared" si="80"/>
        <v/>
      </c>
    </row>
    <row r="463" spans="1:55" ht="18" customHeight="1" x14ac:dyDescent="0.3">
      <c r="C463" s="134">
        <f>'4. Fase - Celebración'!E63</f>
        <v>0</v>
      </c>
      <c r="D463" s="134">
        <f>'4. Fase - Celebración'!F63</f>
        <v>0</v>
      </c>
      <c r="E463" s="134">
        <f>'4. Fase - Celebración'!G63</f>
        <v>0</v>
      </c>
      <c r="F463" s="134">
        <f>'4. Fase - Celebración'!H63</f>
        <v>0</v>
      </c>
      <c r="G463" s="134" t="str">
        <f t="shared" si="81"/>
        <v/>
      </c>
      <c r="H463" s="134" t="str">
        <f t="shared" si="82"/>
        <v/>
      </c>
      <c r="I463" s="134" t="str">
        <f t="shared" si="83"/>
        <v/>
      </c>
      <c r="J463" s="133" t="str">
        <f t="shared" si="84"/>
        <v/>
      </c>
      <c r="K463" s="133" t="str">
        <f t="shared" si="85"/>
        <v/>
      </c>
      <c r="L463" s="133" t="str">
        <f t="shared" si="86"/>
        <v/>
      </c>
      <c r="M463" s="132" t="str">
        <f t="shared" si="80"/>
        <v/>
      </c>
    </row>
    <row r="464" spans="1:55" ht="18" customHeight="1" x14ac:dyDescent="0.3">
      <c r="C464" s="134">
        <f>'4. Fase - Celebración'!E64</f>
        <v>0</v>
      </c>
      <c r="D464" s="134">
        <f>'4. Fase - Celebración'!F64</f>
        <v>0</v>
      </c>
      <c r="E464" s="134">
        <f>'4. Fase - Celebración'!G64</f>
        <v>0</v>
      </c>
      <c r="F464" s="134">
        <f>'4. Fase - Celebración'!H64</f>
        <v>0</v>
      </c>
      <c r="G464" s="134" t="str">
        <f t="shared" si="81"/>
        <v/>
      </c>
      <c r="H464" s="134" t="str">
        <f t="shared" si="82"/>
        <v/>
      </c>
      <c r="I464" s="134" t="str">
        <f t="shared" si="83"/>
        <v/>
      </c>
      <c r="J464" s="133" t="str">
        <f t="shared" si="84"/>
        <v/>
      </c>
      <c r="K464" s="133" t="str">
        <f t="shared" si="85"/>
        <v/>
      </c>
      <c r="L464" s="133" t="str">
        <f t="shared" si="86"/>
        <v/>
      </c>
      <c r="M464" s="132" t="str">
        <f t="shared" si="80"/>
        <v/>
      </c>
    </row>
    <row r="465" spans="3:16" ht="18" customHeight="1" x14ac:dyDescent="0.3">
      <c r="C465" s="134">
        <f>'4. Fase - Celebración'!E65</f>
        <v>0</v>
      </c>
      <c r="D465" s="134">
        <f>'4. Fase - Celebración'!F65</f>
        <v>0</v>
      </c>
      <c r="E465" s="134">
        <f>'4. Fase - Celebración'!G65</f>
        <v>0</v>
      </c>
      <c r="F465" s="134">
        <f>'4. Fase - Celebración'!H65</f>
        <v>0</v>
      </c>
      <c r="G465" s="134" t="str">
        <f t="shared" si="81"/>
        <v/>
      </c>
      <c r="H465" s="134" t="str">
        <f t="shared" si="82"/>
        <v/>
      </c>
      <c r="I465" s="134" t="str">
        <f t="shared" si="83"/>
        <v/>
      </c>
      <c r="J465" s="133" t="str">
        <f t="shared" si="84"/>
        <v/>
      </c>
      <c r="K465" s="133" t="str">
        <f t="shared" si="85"/>
        <v/>
      </c>
      <c r="L465" s="133" t="str">
        <f t="shared" si="86"/>
        <v/>
      </c>
      <c r="M465" s="132" t="str">
        <f t="shared" si="80"/>
        <v/>
      </c>
    </row>
    <row r="466" spans="3:16" ht="18" customHeight="1" x14ac:dyDescent="0.3">
      <c r="C466" s="134">
        <f>'4. Fase - Celebración'!E66</f>
        <v>0</v>
      </c>
      <c r="D466" s="134">
        <f>'4. Fase - Celebración'!F66</f>
        <v>0</v>
      </c>
      <c r="E466" s="134">
        <f>'4. Fase - Celebración'!G66</f>
        <v>0</v>
      </c>
      <c r="F466" s="134">
        <f>'4. Fase - Celebración'!H66</f>
        <v>0</v>
      </c>
      <c r="G466" s="134" t="str">
        <f t="shared" si="81"/>
        <v/>
      </c>
      <c r="H466" s="134" t="str">
        <f t="shared" si="82"/>
        <v/>
      </c>
      <c r="I466" s="134" t="str">
        <f t="shared" si="83"/>
        <v/>
      </c>
      <c r="J466" s="133" t="str">
        <f t="shared" si="84"/>
        <v/>
      </c>
      <c r="K466" s="133" t="str">
        <f t="shared" si="85"/>
        <v/>
      </c>
      <c r="L466" s="133" t="str">
        <f t="shared" si="86"/>
        <v/>
      </c>
      <c r="M466" s="132" t="str">
        <f t="shared" si="80"/>
        <v/>
      </c>
    </row>
    <row r="467" spans="3:16" ht="18" customHeight="1" x14ac:dyDescent="0.3">
      <c r="C467" s="134">
        <f>'4. Fase - Celebración'!E67</f>
        <v>0</v>
      </c>
      <c r="D467" s="134">
        <f>'4. Fase - Celebración'!F67</f>
        <v>0</v>
      </c>
      <c r="E467" s="134">
        <f>'4. Fase - Celebración'!G67</f>
        <v>0</v>
      </c>
      <c r="F467" s="134">
        <f>'4. Fase - Celebración'!H67</f>
        <v>0</v>
      </c>
      <c r="G467" s="134" t="str">
        <f t="shared" si="81"/>
        <v/>
      </c>
      <c r="H467" s="134" t="str">
        <f t="shared" si="82"/>
        <v/>
      </c>
      <c r="I467" s="134" t="str">
        <f t="shared" si="83"/>
        <v/>
      </c>
      <c r="J467" s="133" t="str">
        <f t="shared" si="84"/>
        <v/>
      </c>
      <c r="K467" s="133" t="str">
        <f t="shared" si="85"/>
        <v/>
      </c>
      <c r="L467" s="133" t="str">
        <f t="shared" si="86"/>
        <v/>
      </c>
      <c r="M467" s="132" t="str">
        <f t="shared" si="80"/>
        <v/>
      </c>
    </row>
    <row r="468" spans="3:16" ht="18" customHeight="1" x14ac:dyDescent="0.3">
      <c r="C468" s="134">
        <f>'4. Fase - Celebración'!E68</f>
        <v>0</v>
      </c>
      <c r="D468" s="134">
        <f>'4. Fase - Celebración'!F68</f>
        <v>0</v>
      </c>
      <c r="E468" s="134">
        <f>'4. Fase - Celebración'!G68</f>
        <v>0</v>
      </c>
      <c r="F468" s="134">
        <f>'4. Fase - Celebración'!H68</f>
        <v>0</v>
      </c>
      <c r="G468" s="134" t="str">
        <f t="shared" si="81"/>
        <v/>
      </c>
      <c r="H468" s="134" t="str">
        <f t="shared" si="82"/>
        <v/>
      </c>
      <c r="I468" s="134" t="str">
        <f t="shared" si="83"/>
        <v/>
      </c>
      <c r="J468" s="133" t="str">
        <f t="shared" si="84"/>
        <v/>
      </c>
      <c r="K468" s="133" t="str">
        <f t="shared" si="85"/>
        <v/>
      </c>
      <c r="L468" s="133" t="str">
        <f t="shared" si="86"/>
        <v/>
      </c>
      <c r="M468" s="132" t="str">
        <f t="shared" si="80"/>
        <v/>
      </c>
    </row>
    <row r="469" spans="3:16" ht="18" customHeight="1" x14ac:dyDescent="0.3">
      <c r="C469" s="134">
        <f>'4. Fase - Celebración'!E69</f>
        <v>0</v>
      </c>
      <c r="D469" s="134">
        <f>'4. Fase - Celebración'!F69</f>
        <v>0</v>
      </c>
      <c r="E469" s="134">
        <f>'4. Fase - Celebración'!G69</f>
        <v>0</v>
      </c>
      <c r="F469" s="134">
        <f>'4. Fase - Celebración'!H69</f>
        <v>0</v>
      </c>
      <c r="G469" s="134" t="str">
        <f t="shared" si="81"/>
        <v/>
      </c>
      <c r="H469" s="134" t="str">
        <f t="shared" si="82"/>
        <v/>
      </c>
      <c r="I469" s="134" t="str">
        <f t="shared" si="83"/>
        <v/>
      </c>
      <c r="J469" s="133" t="str">
        <f t="shared" si="84"/>
        <v/>
      </c>
      <c r="K469" s="133" t="str">
        <f t="shared" si="85"/>
        <v/>
      </c>
      <c r="L469" s="133" t="str">
        <f t="shared" si="86"/>
        <v/>
      </c>
      <c r="M469" s="132" t="str">
        <f t="shared" si="80"/>
        <v/>
      </c>
    </row>
    <row r="470" spans="3:16" ht="18" customHeight="1" x14ac:dyDescent="0.3">
      <c r="J470" s="131">
        <f>SUM(J460:J469)</f>
        <v>0</v>
      </c>
      <c r="K470" s="131">
        <f t="shared" ref="K470:M470" si="87">SUM(K460:K469)</f>
        <v>0</v>
      </c>
      <c r="L470" s="131">
        <f t="shared" si="87"/>
        <v>0</v>
      </c>
      <c r="M470" s="131">
        <f t="shared" si="87"/>
        <v>0</v>
      </c>
    </row>
    <row r="471" spans="3:16" ht="18" customHeight="1" x14ac:dyDescent="0.3">
      <c r="M471" s="55"/>
      <c r="N471" s="55"/>
      <c r="O471" s="55"/>
      <c r="P471" s="55"/>
    </row>
    <row r="472" spans="3:16" ht="18" customHeight="1" x14ac:dyDescent="0.3">
      <c r="C472" t="s">
        <v>668</v>
      </c>
    </row>
    <row r="473" spans="3:16" ht="18" customHeight="1" x14ac:dyDescent="0.3">
      <c r="C473" s="1036" t="s">
        <v>323</v>
      </c>
      <c r="D473" s="1036" t="s">
        <v>159</v>
      </c>
      <c r="E473" s="1036" t="s">
        <v>160</v>
      </c>
      <c r="F473" s="1036" t="s">
        <v>161</v>
      </c>
      <c r="G473" s="1033" t="s">
        <v>157</v>
      </c>
      <c r="H473" s="1034"/>
      <c r="I473" s="1035"/>
      <c r="J473" s="1033" t="s">
        <v>146</v>
      </c>
      <c r="K473" s="1034"/>
      <c r="L473" s="1034"/>
      <c r="M473" s="1035"/>
    </row>
    <row r="474" spans="3:16" ht="18" customHeight="1" x14ac:dyDescent="0.3">
      <c r="C474" s="1037"/>
      <c r="D474" s="1037"/>
      <c r="E474" s="1037"/>
      <c r="F474" s="1037"/>
      <c r="G474" s="154" t="s">
        <v>109</v>
      </c>
      <c r="H474" s="154" t="s">
        <v>110</v>
      </c>
      <c r="I474" s="154" t="s">
        <v>111</v>
      </c>
      <c r="J474" s="154" t="s">
        <v>162</v>
      </c>
      <c r="K474" s="154" t="s">
        <v>163</v>
      </c>
      <c r="L474" s="154" t="s">
        <v>164</v>
      </c>
      <c r="M474" s="154" t="s">
        <v>165</v>
      </c>
    </row>
    <row r="475" spans="3:16" ht="18" customHeight="1" x14ac:dyDescent="0.3">
      <c r="C475" s="136"/>
      <c r="D475" s="136"/>
      <c r="E475" s="136"/>
      <c r="F475" s="136"/>
      <c r="G475" s="136"/>
      <c r="H475" s="136"/>
      <c r="I475" s="136"/>
      <c r="J475" s="136"/>
      <c r="K475" s="136"/>
      <c r="L475" s="136"/>
      <c r="M475" s="136" t="s">
        <v>50</v>
      </c>
    </row>
    <row r="476" spans="3:16" ht="18" customHeight="1" x14ac:dyDescent="0.3">
      <c r="C476" s="134">
        <f>'5. Fase - Desmontaje'!E56</f>
        <v>0</v>
      </c>
      <c r="D476" s="134">
        <f>'5. Fase - Desmontaje'!F56</f>
        <v>0</v>
      </c>
      <c r="E476" s="134">
        <f>'5. Fase - Desmontaje'!G56</f>
        <v>0</v>
      </c>
      <c r="F476" s="134">
        <f>'5. Fase - Desmontaje'!H56</f>
        <v>0</v>
      </c>
      <c r="G476" s="134" t="str">
        <f>IF($E476="Otro (ud)","-",IFERROR(INDEX($F$347:$H$404,MATCH($E476&amp;$D476,$E$347:$E$404,0),MATCH($G$474,$F$346:$H$346,0)),""))</f>
        <v/>
      </c>
      <c r="H476" s="134" t="str">
        <f>IF($E476="Otro (ud)","-",IFERROR(INDEX($F$347:$H$404,MATCH($E476&amp;$D476,$E$347:$E$404,0),MATCH($H$474,$F$346:$H$346,0)),""))</f>
        <v/>
      </c>
      <c r="I476" s="134" t="str">
        <f>IF($E476="Otro (ud)","-",IFERROR(INDEX($F$347:$H$404,MATCH($E476&amp;$D476,$E$347:$E$404,0),MATCH($I$474,$F$346:$H$346,0)),""))</f>
        <v/>
      </c>
      <c r="J476" s="133" t="str">
        <f>IFERROR(IF($E476="Otro (ud)",$F476*$J476,$F476*$G476),"")</f>
        <v/>
      </c>
      <c r="K476" s="133" t="str">
        <f>IFERROR(IF($E476="Otro (ud)",$F476*$K476,IF($H476="-",0,$F476*$H476)),"")</f>
        <v/>
      </c>
      <c r="L476" s="133" t="str">
        <f>IFERROR(IF($E476="Otro (ud)",$F476*$L476,IF($I476="-",0,$F476*$I476)),"")</f>
        <v/>
      </c>
      <c r="M476" s="132" t="str">
        <f t="shared" ref="M476:M485" si="88">IFERROR($J476+$K476*$I$8/1000+$L476*$I$9/1000,"")</f>
        <v/>
      </c>
    </row>
    <row r="477" spans="3:16" ht="18" customHeight="1" x14ac:dyDescent="0.3">
      <c r="C477" s="134">
        <f>'5. Fase - Desmontaje'!E57</f>
        <v>0</v>
      </c>
      <c r="D477" s="134">
        <f>'5. Fase - Desmontaje'!F57</f>
        <v>0</v>
      </c>
      <c r="E477" s="134">
        <f>'5. Fase - Desmontaje'!G57</f>
        <v>0</v>
      </c>
      <c r="F477" s="134">
        <f>'5. Fase - Desmontaje'!H57</f>
        <v>0</v>
      </c>
      <c r="G477" s="134" t="str">
        <f t="shared" ref="G477:G485" si="89">IF($E477="Otro (ud)","-",IFERROR(INDEX($F$347:$H$404,MATCH($E477&amp;$D477,$E$347:$E$404,0),MATCH($G$474,$F$346:$H$346,0)),""))</f>
        <v/>
      </c>
      <c r="H477" s="134" t="str">
        <f t="shared" ref="H477:H485" si="90">IF($E477="Otro (ud)","-",IFERROR(INDEX($F$347:$H$404,MATCH($E477&amp;$D477,$E$347:$E$404,0),MATCH($H$474,$F$346:$H$346,0)),""))</f>
        <v/>
      </c>
      <c r="I477" s="134" t="str">
        <f t="shared" ref="I477:I485" si="91">IF($E477="Otro (ud)","-",IFERROR(INDEX($F$347:$H$404,MATCH($E477&amp;$D477,$E$347:$E$404,0),MATCH($I$474,$F$346:$H$346,0)),""))</f>
        <v/>
      </c>
      <c r="J477" s="133" t="str">
        <f t="shared" ref="J477:J485" si="92">IFERROR(IF($E477="Otro (ud)",$F477*$J477,$F477*$G477),"")</f>
        <v/>
      </c>
      <c r="K477" s="133" t="str">
        <f t="shared" ref="K477:K485" si="93">IFERROR(IF($E477="Otro (ud)",$F477*$K477,IF($H477="-",0,$F477*$H477)),"")</f>
        <v/>
      </c>
      <c r="L477" s="133" t="str">
        <f t="shared" ref="L477:L485" si="94">IFERROR(IF($E477="Otro (ud)",$F477*$L477,IF($I477="-",0,$F477*$I477)),"")</f>
        <v/>
      </c>
      <c r="M477" s="132" t="str">
        <f t="shared" si="88"/>
        <v/>
      </c>
    </row>
    <row r="478" spans="3:16" ht="18" customHeight="1" x14ac:dyDescent="0.3">
      <c r="C478" s="134">
        <f>'5. Fase - Desmontaje'!E58</f>
        <v>0</v>
      </c>
      <c r="D478" s="134">
        <f>'5. Fase - Desmontaje'!F58</f>
        <v>0</v>
      </c>
      <c r="E478" s="134">
        <f>'5. Fase - Desmontaje'!G58</f>
        <v>0</v>
      </c>
      <c r="F478" s="134">
        <f>'5. Fase - Desmontaje'!H58</f>
        <v>0</v>
      </c>
      <c r="G478" s="134" t="str">
        <f t="shared" si="89"/>
        <v/>
      </c>
      <c r="H478" s="134" t="str">
        <f t="shared" si="90"/>
        <v/>
      </c>
      <c r="I478" s="134" t="str">
        <f t="shared" si="91"/>
        <v/>
      </c>
      <c r="J478" s="133" t="str">
        <f t="shared" si="92"/>
        <v/>
      </c>
      <c r="K478" s="133" t="str">
        <f t="shared" si="93"/>
        <v/>
      </c>
      <c r="L478" s="133" t="str">
        <f t="shared" si="94"/>
        <v/>
      </c>
      <c r="M478" s="132" t="str">
        <f t="shared" si="88"/>
        <v/>
      </c>
    </row>
    <row r="479" spans="3:16" ht="18" customHeight="1" x14ac:dyDescent="0.3">
      <c r="C479" s="134">
        <f>'5. Fase - Desmontaje'!E59</f>
        <v>0</v>
      </c>
      <c r="D479" s="134">
        <f>'5. Fase - Desmontaje'!F59</f>
        <v>0</v>
      </c>
      <c r="E479" s="134">
        <f>'5. Fase - Desmontaje'!G59</f>
        <v>0</v>
      </c>
      <c r="F479" s="134">
        <f>'5. Fase - Desmontaje'!H59</f>
        <v>0</v>
      </c>
      <c r="G479" s="134" t="str">
        <f t="shared" si="89"/>
        <v/>
      </c>
      <c r="H479" s="134" t="str">
        <f t="shared" si="90"/>
        <v/>
      </c>
      <c r="I479" s="134" t="str">
        <f t="shared" si="91"/>
        <v/>
      </c>
      <c r="J479" s="133" t="str">
        <f t="shared" si="92"/>
        <v/>
      </c>
      <c r="K479" s="133" t="str">
        <f t="shared" si="93"/>
        <v/>
      </c>
      <c r="L479" s="133" t="str">
        <f t="shared" si="94"/>
        <v/>
      </c>
      <c r="M479" s="132" t="str">
        <f t="shared" si="88"/>
        <v/>
      </c>
    </row>
    <row r="480" spans="3:16" ht="18" customHeight="1" x14ac:dyDescent="0.3">
      <c r="C480" s="134">
        <f>'5. Fase - Desmontaje'!E60</f>
        <v>0</v>
      </c>
      <c r="D480" s="134">
        <f>'5. Fase - Desmontaje'!F60</f>
        <v>0</v>
      </c>
      <c r="E480" s="134">
        <f>'5. Fase - Desmontaje'!G60</f>
        <v>0</v>
      </c>
      <c r="F480" s="134">
        <f>'5. Fase - Desmontaje'!H60</f>
        <v>0</v>
      </c>
      <c r="G480" s="134" t="str">
        <f t="shared" si="89"/>
        <v/>
      </c>
      <c r="H480" s="134" t="str">
        <f t="shared" si="90"/>
        <v/>
      </c>
      <c r="I480" s="134" t="str">
        <f t="shared" si="91"/>
        <v/>
      </c>
      <c r="J480" s="133" t="str">
        <f t="shared" si="92"/>
        <v/>
      </c>
      <c r="K480" s="133" t="str">
        <f t="shared" si="93"/>
        <v/>
      </c>
      <c r="L480" s="133" t="str">
        <f t="shared" si="94"/>
        <v/>
      </c>
      <c r="M480" s="132" t="str">
        <f t="shared" si="88"/>
        <v/>
      </c>
    </row>
    <row r="481" spans="1:53" ht="18" customHeight="1" x14ac:dyDescent="0.3">
      <c r="C481" s="134">
        <f>'5. Fase - Desmontaje'!E61</f>
        <v>0</v>
      </c>
      <c r="D481" s="134">
        <f>'5. Fase - Desmontaje'!F61</f>
        <v>0</v>
      </c>
      <c r="E481" s="134">
        <f>'5. Fase - Desmontaje'!G61</f>
        <v>0</v>
      </c>
      <c r="F481" s="134">
        <f>'5. Fase - Desmontaje'!H61</f>
        <v>0</v>
      </c>
      <c r="G481" s="134" t="str">
        <f t="shared" si="89"/>
        <v/>
      </c>
      <c r="H481" s="134" t="str">
        <f t="shared" si="90"/>
        <v/>
      </c>
      <c r="I481" s="134" t="str">
        <f t="shared" si="91"/>
        <v/>
      </c>
      <c r="J481" s="133" t="str">
        <f t="shared" si="92"/>
        <v/>
      </c>
      <c r="K481" s="133" t="str">
        <f t="shared" si="93"/>
        <v/>
      </c>
      <c r="L481" s="133" t="str">
        <f t="shared" si="94"/>
        <v/>
      </c>
      <c r="M481" s="132" t="str">
        <f t="shared" si="88"/>
        <v/>
      </c>
    </row>
    <row r="482" spans="1:53" ht="18" customHeight="1" x14ac:dyDescent="0.3">
      <c r="C482" s="134">
        <f>'5. Fase - Desmontaje'!E62</f>
        <v>0</v>
      </c>
      <c r="D482" s="134">
        <f>'5. Fase - Desmontaje'!F62</f>
        <v>0</v>
      </c>
      <c r="E482" s="134">
        <f>'5. Fase - Desmontaje'!G62</f>
        <v>0</v>
      </c>
      <c r="F482" s="134">
        <f>'5. Fase - Desmontaje'!H62</f>
        <v>0</v>
      </c>
      <c r="G482" s="134" t="str">
        <f t="shared" si="89"/>
        <v/>
      </c>
      <c r="H482" s="134" t="str">
        <f t="shared" si="90"/>
        <v/>
      </c>
      <c r="I482" s="134" t="str">
        <f t="shared" si="91"/>
        <v/>
      </c>
      <c r="J482" s="133" t="str">
        <f t="shared" si="92"/>
        <v/>
      </c>
      <c r="K482" s="133" t="str">
        <f t="shared" si="93"/>
        <v/>
      </c>
      <c r="L482" s="133" t="str">
        <f t="shared" si="94"/>
        <v/>
      </c>
      <c r="M482" s="132" t="str">
        <f t="shared" si="88"/>
        <v/>
      </c>
    </row>
    <row r="483" spans="1:53" ht="18" customHeight="1" x14ac:dyDescent="0.3">
      <c r="C483" s="134">
        <f>'5. Fase - Desmontaje'!E63</f>
        <v>0</v>
      </c>
      <c r="D483" s="134">
        <f>'5. Fase - Desmontaje'!F63</f>
        <v>0</v>
      </c>
      <c r="E483" s="134">
        <f>'5. Fase - Desmontaje'!G63</f>
        <v>0</v>
      </c>
      <c r="F483" s="134">
        <f>'5. Fase - Desmontaje'!H63</f>
        <v>0</v>
      </c>
      <c r="G483" s="134" t="str">
        <f t="shared" si="89"/>
        <v/>
      </c>
      <c r="H483" s="134" t="str">
        <f t="shared" si="90"/>
        <v/>
      </c>
      <c r="I483" s="134" t="str">
        <f t="shared" si="91"/>
        <v/>
      </c>
      <c r="J483" s="133" t="str">
        <f t="shared" si="92"/>
        <v/>
      </c>
      <c r="K483" s="133" t="str">
        <f t="shared" si="93"/>
        <v/>
      </c>
      <c r="L483" s="133" t="str">
        <f t="shared" si="94"/>
        <v/>
      </c>
      <c r="M483" s="132" t="str">
        <f t="shared" si="88"/>
        <v/>
      </c>
    </row>
    <row r="484" spans="1:53" ht="18" customHeight="1" x14ac:dyDescent="0.3">
      <c r="C484" s="134">
        <f>'5. Fase - Desmontaje'!E64</f>
        <v>0</v>
      </c>
      <c r="D484" s="134">
        <f>'5. Fase - Desmontaje'!F64</f>
        <v>0</v>
      </c>
      <c r="E484" s="134">
        <f>'5. Fase - Desmontaje'!G64</f>
        <v>0</v>
      </c>
      <c r="F484" s="134">
        <f>'5. Fase - Desmontaje'!H64</f>
        <v>0</v>
      </c>
      <c r="G484" s="134" t="str">
        <f t="shared" si="89"/>
        <v/>
      </c>
      <c r="H484" s="134" t="str">
        <f t="shared" si="90"/>
        <v/>
      </c>
      <c r="I484" s="134" t="str">
        <f t="shared" si="91"/>
        <v/>
      </c>
      <c r="J484" s="133" t="str">
        <f t="shared" si="92"/>
        <v/>
      </c>
      <c r="K484" s="133" t="str">
        <f t="shared" si="93"/>
        <v/>
      </c>
      <c r="L484" s="133" t="str">
        <f t="shared" si="94"/>
        <v/>
      </c>
      <c r="M484" s="132" t="str">
        <f t="shared" si="88"/>
        <v/>
      </c>
    </row>
    <row r="485" spans="1:53" ht="18" customHeight="1" x14ac:dyDescent="0.3">
      <c r="C485" s="134">
        <f>'5. Fase - Desmontaje'!E65</f>
        <v>0</v>
      </c>
      <c r="D485" s="134">
        <f>'5. Fase - Desmontaje'!F65</f>
        <v>0</v>
      </c>
      <c r="E485" s="134">
        <f>'5. Fase - Desmontaje'!G65</f>
        <v>0</v>
      </c>
      <c r="F485" s="134">
        <f>'5. Fase - Desmontaje'!H65</f>
        <v>0</v>
      </c>
      <c r="G485" s="134" t="str">
        <f t="shared" si="89"/>
        <v/>
      </c>
      <c r="H485" s="134" t="str">
        <f t="shared" si="90"/>
        <v/>
      </c>
      <c r="I485" s="134" t="str">
        <f t="shared" si="91"/>
        <v/>
      </c>
      <c r="J485" s="133" t="str">
        <f t="shared" si="92"/>
        <v/>
      </c>
      <c r="K485" s="133" t="str">
        <f t="shared" si="93"/>
        <v/>
      </c>
      <c r="L485" s="133" t="str">
        <f t="shared" si="94"/>
        <v/>
      </c>
      <c r="M485" s="132" t="str">
        <f t="shared" si="88"/>
        <v/>
      </c>
    </row>
    <row r="486" spans="1:53" ht="18" customHeight="1" x14ac:dyDescent="0.3">
      <c r="J486" s="131">
        <f>SUM(J476:J485)</f>
        <v>0</v>
      </c>
      <c r="K486" s="131">
        <f t="shared" ref="K486:M486" si="95">SUM(K476:K485)</f>
        <v>0</v>
      </c>
      <c r="L486" s="131">
        <f t="shared" si="95"/>
        <v>0</v>
      </c>
      <c r="M486" s="131">
        <f t="shared" si="95"/>
        <v>0</v>
      </c>
    </row>
    <row r="487" spans="1:53" ht="18" customHeight="1" x14ac:dyDescent="0.3">
      <c r="M487" s="55"/>
      <c r="N487" s="55"/>
      <c r="O487" s="55"/>
      <c r="P487" s="55"/>
    </row>
    <row r="488" spans="1:53" ht="18" customHeight="1" x14ac:dyDescent="0.3">
      <c r="M488" s="55"/>
      <c r="N488" s="55"/>
      <c r="O488" s="55"/>
      <c r="P488" s="55"/>
    </row>
    <row r="489" spans="1:53" ht="15.6" customHeight="1" x14ac:dyDescent="0.3">
      <c r="C489" s="32" t="s">
        <v>1133</v>
      </c>
      <c r="D489" t="s">
        <v>400</v>
      </c>
      <c r="L489" s="22"/>
      <c r="M489" s="22"/>
      <c r="N489" s="22"/>
      <c r="O489" s="22"/>
    </row>
    <row r="490" spans="1:53" ht="18" customHeight="1" x14ac:dyDescent="0.3">
      <c r="M490" s="22"/>
      <c r="N490" s="22"/>
      <c r="O490" s="22"/>
    </row>
    <row r="491" spans="1:53" ht="18" customHeight="1" x14ac:dyDescent="0.3"/>
    <row r="492" spans="1:53" ht="18" customHeight="1" x14ac:dyDescent="0.3">
      <c r="D492" s="129" t="s">
        <v>172</v>
      </c>
      <c r="E492" s="129" t="s">
        <v>173</v>
      </c>
      <c r="F492" s="129" t="s">
        <v>174</v>
      </c>
      <c r="G492" s="129" t="s">
        <v>175</v>
      </c>
    </row>
    <row r="493" spans="1:53" ht="18" customHeight="1" x14ac:dyDescent="0.3">
      <c r="B493" t="s">
        <v>182</v>
      </c>
      <c r="C493" s="128" t="s">
        <v>156</v>
      </c>
      <c r="D493" s="165">
        <f>J589+J573+J557</f>
        <v>0</v>
      </c>
      <c r="E493" s="165">
        <f>K589+K573+K557</f>
        <v>0</v>
      </c>
      <c r="F493" s="165">
        <f>L589+L573+L557</f>
        <v>0</v>
      </c>
      <c r="G493" s="165">
        <f>M589+M573+M557</f>
        <v>0</v>
      </c>
    </row>
    <row r="494" spans="1:53" ht="18" customHeight="1" x14ac:dyDescent="0.3">
      <c r="A494" s="24"/>
      <c r="B494" s="20"/>
      <c r="C494" s="17"/>
      <c r="D494" s="17"/>
      <c r="E494" s="17"/>
      <c r="F494" s="17"/>
      <c r="G494" s="38">
        <f>D493+E493*$I$8/1000+F493*$I$9/1000</f>
        <v>0</v>
      </c>
      <c r="H494" s="17"/>
      <c r="M494" s="19"/>
      <c r="N494" s="19"/>
      <c r="O494" s="19"/>
      <c r="P494" s="17"/>
      <c r="Q494" s="17"/>
      <c r="R494" s="17"/>
      <c r="S494" s="17"/>
      <c r="T494" s="17"/>
      <c r="U494" s="17"/>
      <c r="V494" s="19"/>
      <c r="W494" s="19"/>
      <c r="X494" s="19"/>
      <c r="Y494" s="19"/>
      <c r="Z494" s="19"/>
      <c r="AA494" s="19"/>
      <c r="AB494" s="17"/>
      <c r="AC494" s="17"/>
      <c r="AD494" s="17"/>
      <c r="AE494" s="17"/>
      <c r="AF494" s="17"/>
      <c r="AG494" s="17"/>
      <c r="AH494" s="19"/>
      <c r="AI494" s="19"/>
      <c r="AJ494" s="19"/>
      <c r="AK494" s="19"/>
      <c r="AL494" s="19"/>
      <c r="AM494" s="19"/>
      <c r="AN494" s="17"/>
      <c r="AO494" s="17"/>
      <c r="AP494" s="17"/>
      <c r="AQ494" s="17"/>
      <c r="AR494" s="17"/>
      <c r="AS494" s="17"/>
      <c r="AT494" s="19"/>
      <c r="AU494" s="19"/>
      <c r="AV494" s="19"/>
      <c r="AW494" s="19"/>
      <c r="AX494" s="19"/>
      <c r="AY494" s="19"/>
      <c r="AZ494" s="17"/>
      <c r="BA494" s="17"/>
    </row>
    <row r="495" spans="1:53" ht="18" customHeight="1" x14ac:dyDescent="0.3">
      <c r="B495" s="29" t="s">
        <v>148</v>
      </c>
      <c r="C495" s="18"/>
      <c r="D495" s="17"/>
      <c r="F495" s="17"/>
      <c r="G495" s="17"/>
      <c r="H495" s="17"/>
      <c r="M495" s="19"/>
      <c r="N495" s="19"/>
      <c r="O495" s="19"/>
      <c r="P495" s="19"/>
      <c r="R495" s="17"/>
      <c r="S495" s="17"/>
      <c r="T495" s="17"/>
      <c r="U495" s="17"/>
      <c r="V495" s="17"/>
      <c r="W495" s="19"/>
      <c r="X495" s="19"/>
      <c r="Y495" s="19"/>
      <c r="Z495" s="19"/>
      <c r="AA495" s="19"/>
      <c r="AB495" s="19"/>
      <c r="AC495" s="17"/>
      <c r="AD495" s="17"/>
      <c r="AE495" s="17"/>
      <c r="AF495" s="17"/>
      <c r="AG495" s="17"/>
      <c r="AH495" s="17"/>
      <c r="AI495" s="19"/>
      <c r="AJ495" s="19"/>
      <c r="AK495" s="19"/>
      <c r="AL495" s="19"/>
      <c r="AM495" s="19"/>
      <c r="AN495" s="19"/>
      <c r="AP495" s="17"/>
      <c r="AQ495" s="17"/>
      <c r="AR495" s="17"/>
      <c r="AS495" s="17"/>
      <c r="AT495" s="17"/>
      <c r="AU495" s="19"/>
      <c r="AV495" s="19"/>
      <c r="AW495" s="19"/>
      <c r="AX495" s="19"/>
      <c r="AY495" s="19"/>
      <c r="AZ495" s="19"/>
      <c r="BA495" s="17"/>
    </row>
    <row r="496" spans="1:53" ht="18" customHeight="1" x14ac:dyDescent="0.3">
      <c r="A496" s="24"/>
      <c r="C496" s="17"/>
      <c r="D496" s="17"/>
      <c r="E496" s="17"/>
      <c r="F496" s="17"/>
      <c r="M496" s="19"/>
      <c r="N496" s="19"/>
      <c r="O496" s="19"/>
      <c r="P496" s="17"/>
      <c r="Q496" s="17"/>
      <c r="R496" s="17"/>
      <c r="S496" s="17"/>
      <c r="T496" s="17"/>
      <c r="U496" s="17"/>
      <c r="V496" s="19"/>
      <c r="W496" s="19"/>
      <c r="X496" s="19"/>
      <c r="Y496" s="19"/>
      <c r="Z496" s="19"/>
      <c r="AA496" s="19"/>
      <c r="AB496" s="17"/>
      <c r="AC496" s="17"/>
      <c r="AD496" s="17"/>
      <c r="AE496" s="17"/>
      <c r="AF496" s="17"/>
      <c r="AG496" s="17"/>
      <c r="AH496" s="19"/>
      <c r="AI496" s="19"/>
      <c r="AJ496" s="19"/>
      <c r="AK496" s="19"/>
      <c r="AL496" s="19"/>
      <c r="AM496" s="19"/>
      <c r="AN496" s="17"/>
      <c r="AO496" s="17"/>
      <c r="AP496" s="17"/>
      <c r="AQ496" s="17"/>
      <c r="AR496" s="17"/>
      <c r="AS496" s="17"/>
      <c r="AT496" s="19"/>
      <c r="AU496" s="19"/>
      <c r="AV496" s="19"/>
      <c r="AW496" s="19"/>
      <c r="AX496" s="19"/>
      <c r="AY496" s="19"/>
      <c r="AZ496" s="17"/>
      <c r="BA496" s="17"/>
    </row>
    <row r="497" spans="1:53" ht="18" customHeight="1" x14ac:dyDescent="0.3">
      <c r="A497" s="24"/>
      <c r="C497" s="20"/>
      <c r="D497" s="17"/>
      <c r="E497" s="17"/>
      <c r="F497" s="17"/>
      <c r="G497" s="17"/>
      <c r="H497" s="17"/>
      <c r="J497" s="19"/>
      <c r="K497" s="19"/>
      <c r="L497" s="19"/>
      <c r="M497" s="19"/>
      <c r="N497" s="19"/>
      <c r="O497" s="19"/>
      <c r="P497" s="17"/>
      <c r="Q497" s="17"/>
      <c r="R497" s="17"/>
      <c r="S497" s="17"/>
      <c r="T497" s="17"/>
      <c r="U497" s="17"/>
      <c r="V497" s="19"/>
      <c r="W497" s="19"/>
      <c r="X497" s="19"/>
      <c r="Y497" s="19"/>
      <c r="Z497" s="19"/>
      <c r="AA497" s="19"/>
      <c r="AB497" s="17"/>
      <c r="AC497" s="17"/>
      <c r="AD497" s="17"/>
      <c r="AE497" s="17"/>
      <c r="AF497" s="17"/>
      <c r="AG497" s="17"/>
      <c r="AH497" s="19"/>
      <c r="AI497" s="19"/>
      <c r="AJ497" s="19"/>
      <c r="AK497" s="19"/>
      <c r="AL497" s="19"/>
      <c r="AM497" s="19"/>
      <c r="AN497" s="17"/>
      <c r="AO497" s="17"/>
      <c r="AP497" s="17"/>
      <c r="AQ497" s="17"/>
      <c r="AR497" s="17"/>
      <c r="AS497" s="17"/>
      <c r="AT497" s="19"/>
      <c r="AU497" s="19"/>
      <c r="AV497" s="19"/>
      <c r="AW497" s="19"/>
      <c r="AX497" s="19"/>
      <c r="AY497" s="19"/>
      <c r="AZ497" s="17"/>
      <c r="BA497" s="17"/>
    </row>
    <row r="498" spans="1:53" ht="18" customHeight="1" x14ac:dyDescent="0.3">
      <c r="D498" s="17"/>
      <c r="E498" s="17"/>
      <c r="F498" s="17"/>
    </row>
    <row r="499" spans="1:53" ht="18" customHeight="1" x14ac:dyDescent="0.3">
      <c r="B499" s="17"/>
      <c r="D499" s="641">
        <v>2024</v>
      </c>
      <c r="E499" s="641">
        <v>2024</v>
      </c>
      <c r="F499" s="641">
        <v>2024</v>
      </c>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row>
    <row r="500" spans="1:53" ht="18" customHeight="1" x14ac:dyDescent="0.3">
      <c r="A500"/>
      <c r="B500" s="17"/>
      <c r="D500" s="641" t="s">
        <v>389</v>
      </c>
      <c r="E500" s="641" t="s">
        <v>388</v>
      </c>
      <c r="F500" s="641" t="s">
        <v>387</v>
      </c>
    </row>
    <row r="501" spans="1:53" ht="18" customHeight="1" x14ac:dyDescent="0.3">
      <c r="B501" s="17"/>
      <c r="C501" s="635" t="s">
        <v>399</v>
      </c>
      <c r="D501" s="711">
        <v>0.156</v>
      </c>
      <c r="E501" s="711">
        <v>0</v>
      </c>
      <c r="F501" s="711">
        <v>7.0000000000000001E-3</v>
      </c>
    </row>
    <row r="502" spans="1:53" ht="18" customHeight="1" x14ac:dyDescent="0.3">
      <c r="B502" s="17"/>
      <c r="C502" s="635" t="s">
        <v>395</v>
      </c>
      <c r="D502" s="711">
        <v>0.24</v>
      </c>
      <c r="E502" s="711">
        <v>0</v>
      </c>
      <c r="F502" s="711">
        <v>7.0000000000000001E-3</v>
      </c>
    </row>
    <row r="503" spans="1:53" ht="18" customHeight="1" x14ac:dyDescent="0.3">
      <c r="B503" s="8"/>
      <c r="C503" s="635" t="s">
        <v>995</v>
      </c>
      <c r="D503" s="711">
        <v>0.76800000000000002</v>
      </c>
      <c r="E503" s="711" t="s">
        <v>31</v>
      </c>
      <c r="F503" s="711" t="s">
        <v>31</v>
      </c>
    </row>
    <row r="504" spans="1:53" ht="18" customHeight="1" x14ac:dyDescent="0.3">
      <c r="B504" s="8"/>
      <c r="C504" s="635" t="s">
        <v>996</v>
      </c>
      <c r="D504" s="711">
        <v>0.93400000000000005</v>
      </c>
      <c r="E504" s="711">
        <v>5.0000000000000001E-3</v>
      </c>
      <c r="F504" s="711">
        <v>3.4000000000000002E-2</v>
      </c>
    </row>
    <row r="505" spans="1:53" ht="18" customHeight="1" x14ac:dyDescent="0.3">
      <c r="B505" s="8"/>
      <c r="C505" s="635" t="s">
        <v>398</v>
      </c>
      <c r="D505" s="711">
        <v>0.184</v>
      </c>
      <c r="E505" s="711">
        <v>1.7999999999999999E-2</v>
      </c>
      <c r="F505" s="711">
        <v>2E-3</v>
      </c>
    </row>
    <row r="506" spans="1:53" ht="18" customHeight="1" x14ac:dyDescent="0.3">
      <c r="B506" s="8"/>
      <c r="C506" s="635" t="s">
        <v>394</v>
      </c>
      <c r="D506" s="711">
        <v>0.23699999999999999</v>
      </c>
      <c r="E506" s="711">
        <v>1.9E-2</v>
      </c>
      <c r="F506" s="711">
        <v>2E-3</v>
      </c>
    </row>
    <row r="507" spans="1:53" ht="18" customHeight="1" x14ac:dyDescent="0.3">
      <c r="B507" s="8"/>
      <c r="C507" s="635" t="s">
        <v>997</v>
      </c>
      <c r="D507" s="711">
        <v>0.67100000000000004</v>
      </c>
      <c r="E507" s="711">
        <v>0.14000000000000001</v>
      </c>
      <c r="F507" s="711">
        <v>6.0000000000000001E-3</v>
      </c>
    </row>
    <row r="508" spans="1:53" ht="18" customHeight="1" x14ac:dyDescent="0.3">
      <c r="B508" s="8"/>
      <c r="C508" s="635" t="s">
        <v>998</v>
      </c>
      <c r="D508" s="711">
        <v>5.7000000000000002E-2</v>
      </c>
      <c r="E508" s="711">
        <v>2.5000000000000001E-2</v>
      </c>
      <c r="F508" s="711">
        <v>1E-3</v>
      </c>
    </row>
    <row r="509" spans="1:53" ht="18" customHeight="1" x14ac:dyDescent="0.3">
      <c r="B509" s="8"/>
      <c r="C509" s="635" t="s">
        <v>999</v>
      </c>
      <c r="D509" s="711">
        <v>9.6000000000000002E-2</v>
      </c>
      <c r="E509" s="711">
        <v>8.1000000000000003E-2</v>
      </c>
      <c r="F509" s="711">
        <v>2E-3</v>
      </c>
    </row>
    <row r="510" spans="1:53" ht="18" customHeight="1" x14ac:dyDescent="0.3">
      <c r="B510" s="8"/>
      <c r="C510" s="635" t="s">
        <v>397</v>
      </c>
      <c r="D510" s="711">
        <v>0.185</v>
      </c>
      <c r="E510" s="711">
        <v>2.3E-2</v>
      </c>
      <c r="F510" s="711">
        <v>2E-3</v>
      </c>
    </row>
    <row r="511" spans="1:53" ht="18" customHeight="1" x14ac:dyDescent="0.3">
      <c r="B511" s="8"/>
      <c r="C511" s="635" t="s">
        <v>396</v>
      </c>
      <c r="D511" s="711">
        <v>0.17799999999999999</v>
      </c>
      <c r="E511" s="711">
        <v>7.0999999999999994E-2</v>
      </c>
      <c r="F511" s="711">
        <v>2E-3</v>
      </c>
    </row>
    <row r="512" spans="1:53" ht="18" customHeight="1" x14ac:dyDescent="0.3">
      <c r="B512" s="8"/>
      <c r="C512" s="635" t="s">
        <v>1000</v>
      </c>
      <c r="D512" s="711">
        <v>0.745</v>
      </c>
      <c r="E512" s="711" t="s">
        <v>31</v>
      </c>
      <c r="F512" s="711" t="s">
        <v>31</v>
      </c>
    </row>
    <row r="513" spans="1:53" ht="18" customHeight="1" x14ac:dyDescent="0.3">
      <c r="B513" s="8"/>
      <c r="C513" s="635" t="s">
        <v>1001</v>
      </c>
      <c r="D513" s="711">
        <v>1.0920000000000001</v>
      </c>
      <c r="E513" s="711">
        <v>0.98899999999999999</v>
      </c>
      <c r="F513" s="711" t="s">
        <v>31</v>
      </c>
    </row>
    <row r="514" spans="1:53" ht="18" customHeight="1" x14ac:dyDescent="0.3">
      <c r="B514" s="8"/>
      <c r="C514" s="635" t="s">
        <v>1002</v>
      </c>
      <c r="D514" s="711">
        <v>0.753</v>
      </c>
      <c r="E514" s="711" t="s">
        <v>31</v>
      </c>
      <c r="F514" s="711" t="s">
        <v>31</v>
      </c>
    </row>
    <row r="515" spans="1:53" ht="18" customHeight="1" x14ac:dyDescent="0.3">
      <c r="A515" s="24"/>
      <c r="B515" s="17"/>
      <c r="C515" s="18"/>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row>
    <row r="516" spans="1:53" ht="18" customHeight="1" x14ac:dyDescent="0.3">
      <c r="A516" s="24"/>
      <c r="B516" s="29" t="s">
        <v>151</v>
      </c>
      <c r="C516" s="18"/>
      <c r="D516" s="17"/>
    </row>
    <row r="517" spans="1:53" ht="18" customHeight="1" x14ac:dyDescent="0.3">
      <c r="A517" s="24"/>
      <c r="B517" s="29"/>
    </row>
    <row r="518" spans="1:53" ht="18" customHeight="1" x14ac:dyDescent="0.3">
      <c r="A518" s="24"/>
      <c r="B518" s="17"/>
      <c r="C518" s="164" t="s">
        <v>145</v>
      </c>
      <c r="E518" s="163" t="s">
        <v>675</v>
      </c>
      <c r="F518" s="163" t="s">
        <v>676</v>
      </c>
      <c r="G518" s="163" t="s">
        <v>677</v>
      </c>
    </row>
    <row r="519" spans="1:53" ht="18" customHeight="1" x14ac:dyDescent="0.3">
      <c r="A519" s="24"/>
      <c r="B519" s="17"/>
      <c r="C519" s="162" t="s">
        <v>326</v>
      </c>
      <c r="D519" s="146">
        <v>1</v>
      </c>
      <c r="E519" s="144" t="e">
        <f>VLOOKUP(D547,$C$519:$D$524,2,0)</f>
        <v>#N/A</v>
      </c>
      <c r="F519" s="144" t="e">
        <f>VLOOKUP(D563,$C$519:$D$524,2,0)</f>
        <v>#N/A</v>
      </c>
      <c r="G519" s="144" t="e">
        <f>VLOOKUP(D579,$C$519:$D$524,2,0)</f>
        <v>#N/A</v>
      </c>
    </row>
    <row r="520" spans="1:53" ht="18" customHeight="1" x14ac:dyDescent="0.3">
      <c r="A520" s="24"/>
      <c r="B520" s="17"/>
      <c r="C520" s="161" t="s">
        <v>327</v>
      </c>
      <c r="D520" s="7">
        <v>2</v>
      </c>
      <c r="E520" s="144" t="e">
        <f t="shared" ref="E520:E528" si="96">VLOOKUP(D548,$C$519:$D$524,2,0)</f>
        <v>#N/A</v>
      </c>
      <c r="F520" s="144" t="e">
        <f t="shared" ref="F520:F528" si="97">VLOOKUP(D564,$C$519:$D$524,2,0)</f>
        <v>#N/A</v>
      </c>
      <c r="G520" s="144" t="e">
        <f t="shared" ref="G520:G528" si="98">VLOOKUP(D580,$C$519:$D$524,2,0)</f>
        <v>#N/A</v>
      </c>
    </row>
    <row r="521" spans="1:53" ht="18" customHeight="1" x14ac:dyDescent="0.3">
      <c r="A521" s="24"/>
      <c r="B521" s="17"/>
      <c r="C521" s="161" t="s">
        <v>989</v>
      </c>
      <c r="D521" s="7">
        <v>3</v>
      </c>
      <c r="E521" s="144" t="e">
        <f t="shared" si="96"/>
        <v>#N/A</v>
      </c>
      <c r="F521" s="144" t="e">
        <f t="shared" si="97"/>
        <v>#N/A</v>
      </c>
      <c r="G521" s="144" t="e">
        <f t="shared" si="98"/>
        <v>#N/A</v>
      </c>
    </row>
    <row r="522" spans="1:53" ht="18" customHeight="1" x14ac:dyDescent="0.3">
      <c r="A522" s="24"/>
      <c r="B522" s="17"/>
      <c r="C522" s="160" t="s">
        <v>992</v>
      </c>
      <c r="D522" s="145">
        <v>4</v>
      </c>
      <c r="E522" s="144" t="e">
        <f t="shared" si="96"/>
        <v>#N/A</v>
      </c>
      <c r="F522" s="144" t="e">
        <f t="shared" si="97"/>
        <v>#N/A</v>
      </c>
      <c r="G522" s="144" t="e">
        <f t="shared" si="98"/>
        <v>#N/A</v>
      </c>
    </row>
    <row r="523" spans="1:53" ht="18" customHeight="1" x14ac:dyDescent="0.3">
      <c r="A523" s="24"/>
      <c r="B523" s="17"/>
      <c r="C523" t="s">
        <v>990</v>
      </c>
      <c r="D523" s="146">
        <v>5</v>
      </c>
      <c r="E523" s="144" t="e">
        <f t="shared" si="96"/>
        <v>#N/A</v>
      </c>
      <c r="F523" s="144" t="e">
        <f t="shared" si="97"/>
        <v>#N/A</v>
      </c>
      <c r="G523" s="144" t="e">
        <f t="shared" si="98"/>
        <v>#N/A</v>
      </c>
    </row>
    <row r="524" spans="1:53" ht="18" customHeight="1" x14ac:dyDescent="0.3">
      <c r="A524" s="24"/>
      <c r="B524" s="17"/>
      <c r="C524" t="s">
        <v>991</v>
      </c>
      <c r="D524" s="7">
        <v>6</v>
      </c>
      <c r="E524" s="144" t="e">
        <f t="shared" si="96"/>
        <v>#N/A</v>
      </c>
      <c r="F524" s="144" t="e">
        <f t="shared" si="97"/>
        <v>#N/A</v>
      </c>
      <c r="G524" s="144" t="e">
        <f t="shared" si="98"/>
        <v>#N/A</v>
      </c>
    </row>
    <row r="525" spans="1:53" ht="18" customHeight="1" x14ac:dyDescent="0.3">
      <c r="A525" s="24"/>
      <c r="B525" s="17"/>
      <c r="E525" s="144" t="e">
        <f t="shared" si="96"/>
        <v>#N/A</v>
      </c>
      <c r="F525" s="144" t="e">
        <f t="shared" si="97"/>
        <v>#N/A</v>
      </c>
      <c r="G525" s="144" t="e">
        <f t="shared" si="98"/>
        <v>#N/A</v>
      </c>
    </row>
    <row r="526" spans="1:53" ht="18" customHeight="1" x14ac:dyDescent="0.3">
      <c r="A526" s="24"/>
      <c r="B526" s="17"/>
      <c r="E526" s="144" t="e">
        <f t="shared" si="96"/>
        <v>#N/A</v>
      </c>
      <c r="F526" s="144" t="e">
        <f t="shared" si="97"/>
        <v>#N/A</v>
      </c>
      <c r="G526" s="144" t="e">
        <f t="shared" si="98"/>
        <v>#N/A</v>
      </c>
    </row>
    <row r="527" spans="1:53" ht="18" customHeight="1" x14ac:dyDescent="0.3">
      <c r="A527" s="24"/>
      <c r="B527" s="17"/>
      <c r="E527" s="144" t="e">
        <f t="shared" si="96"/>
        <v>#N/A</v>
      </c>
      <c r="F527" s="144" t="e">
        <f t="shared" si="97"/>
        <v>#N/A</v>
      </c>
      <c r="G527" s="144" t="e">
        <f t="shared" si="98"/>
        <v>#N/A</v>
      </c>
    </row>
    <row r="528" spans="1:53" ht="18" customHeight="1" x14ac:dyDescent="0.3">
      <c r="A528" s="24"/>
      <c r="B528" s="17"/>
      <c r="E528" s="144" t="e">
        <f t="shared" si="96"/>
        <v>#N/A</v>
      </c>
      <c r="F528" s="144" t="e">
        <f t="shared" si="97"/>
        <v>#N/A</v>
      </c>
      <c r="G528" s="144" t="e">
        <f t="shared" si="98"/>
        <v>#N/A</v>
      </c>
    </row>
    <row r="529" spans="1:79" ht="18" customHeight="1" x14ac:dyDescent="0.3">
      <c r="A529" s="24"/>
      <c r="B529" s="17"/>
    </row>
    <row r="530" spans="1:79" ht="18" customHeight="1" x14ac:dyDescent="0.3">
      <c r="A530" s="24"/>
    </row>
    <row r="531" spans="1:79" ht="18" customHeight="1" x14ac:dyDescent="0.3">
      <c r="A531" s="24"/>
      <c r="C531" s="143">
        <v>2024</v>
      </c>
      <c r="D531" s="143">
        <v>2024</v>
      </c>
      <c r="E531" s="143">
        <v>2024</v>
      </c>
      <c r="F531" s="143">
        <v>2024</v>
      </c>
      <c r="G531" s="143">
        <v>2024</v>
      </c>
      <c r="H531" s="143">
        <v>2024</v>
      </c>
    </row>
    <row r="532" spans="1:79" ht="18" customHeight="1" x14ac:dyDescent="0.3">
      <c r="A532" s="24"/>
      <c r="C532" s="142" t="str">
        <f>C519</f>
        <v>Turismos (M1)</v>
      </c>
      <c r="D532" s="142" t="str">
        <f>C520</f>
        <v>Furgonetas y furgones (N1)</v>
      </c>
      <c r="E532" s="142" t="str">
        <f>C521</f>
        <v>Camiones (N2, N3)</v>
      </c>
      <c r="F532" s="142" t="str">
        <f>C522</f>
        <v>Autobuses (M2, M3)</v>
      </c>
      <c r="G532" s="549" t="str">
        <f>C523</f>
        <v>Ciclomotores (L1e, L2e)</v>
      </c>
      <c r="H532" s="549" t="str">
        <f>C524</f>
        <v>Motocicletas (L3e, L4e, L5e, L6e, L7e)</v>
      </c>
    </row>
    <row r="533" spans="1:79" ht="18" customHeight="1" x14ac:dyDescent="0.3">
      <c r="A533" s="24"/>
      <c r="C533" s="141">
        <v>1</v>
      </c>
      <c r="D533" s="141">
        <v>2</v>
      </c>
      <c r="E533" s="141">
        <v>3</v>
      </c>
      <c r="F533" s="141">
        <v>4</v>
      </c>
      <c r="G533" s="141">
        <v>5</v>
      </c>
      <c r="H533" s="141">
        <v>6</v>
      </c>
    </row>
    <row r="534" spans="1:79" ht="18" customHeight="1" x14ac:dyDescent="0.3">
      <c r="A534" s="24"/>
      <c r="C534" s="140" t="str">
        <f>"Comb_VehA2_"&amp;C533&amp;"_"</f>
        <v>Comb_VehA2_1_</v>
      </c>
      <c r="D534" s="140" t="str">
        <f>"Comb_VehA2_"&amp;D533&amp;"_"</f>
        <v>Comb_VehA2_2_</v>
      </c>
      <c r="E534" s="140" t="str">
        <f>"Comb_VehA2_"&amp;E533&amp;"_"</f>
        <v>Comb_VehA2_3_</v>
      </c>
      <c r="F534" s="140" t="str">
        <f>"Comb_VehA2_"&amp;F533&amp;"_"</f>
        <v>Comb_VehA2_4_</v>
      </c>
      <c r="G534" s="140" t="str">
        <f t="shared" ref="G534:H534" si="99">"Comb_VehA2_"&amp;G533&amp;"_"</f>
        <v>Comb_VehA2_5_</v>
      </c>
      <c r="H534" s="140" t="str">
        <f t="shared" si="99"/>
        <v>Comb_VehA2_6_</v>
      </c>
    </row>
    <row r="535" spans="1:79" ht="18" customHeight="1" x14ac:dyDescent="0.3">
      <c r="A535" s="24"/>
      <c r="C535" s="643" t="s">
        <v>393</v>
      </c>
      <c r="D535" s="649" t="s">
        <v>393</v>
      </c>
      <c r="E535" s="643" t="s">
        <v>393</v>
      </c>
      <c r="F535" s="138" t="s">
        <v>392</v>
      </c>
      <c r="G535" s="650" t="s">
        <v>393</v>
      </c>
      <c r="H535" s="650" t="s">
        <v>393</v>
      </c>
    </row>
    <row r="536" spans="1:79" ht="18" customHeight="1" x14ac:dyDescent="0.3">
      <c r="A536" s="24"/>
      <c r="C536" s="138" t="s">
        <v>392</v>
      </c>
      <c r="D536" s="157" t="s">
        <v>392</v>
      </c>
      <c r="E536" s="138" t="s">
        <v>392</v>
      </c>
      <c r="F536" s="120" t="s">
        <v>391</v>
      </c>
      <c r="G536" s="158" t="s">
        <v>112</v>
      </c>
      <c r="H536" s="158" t="s">
        <v>112</v>
      </c>
    </row>
    <row r="537" spans="1:79" ht="18" customHeight="1" x14ac:dyDescent="0.3">
      <c r="A537" s="24"/>
      <c r="C537" s="120" t="s">
        <v>391</v>
      </c>
      <c r="D537" s="145" t="s">
        <v>112</v>
      </c>
      <c r="E537" s="120" t="s">
        <v>391</v>
      </c>
      <c r="F537" s="363" t="s">
        <v>112</v>
      </c>
    </row>
    <row r="538" spans="1:79" ht="18" customHeight="1" x14ac:dyDescent="0.3">
      <c r="A538" s="24"/>
      <c r="C538" s="120" t="s">
        <v>390</v>
      </c>
      <c r="E538" s="120" t="s">
        <v>1003</v>
      </c>
    </row>
    <row r="539" spans="1:79" ht="18" customHeight="1" x14ac:dyDescent="0.3">
      <c r="A539" s="24"/>
      <c r="B539" s="30"/>
      <c r="C539" s="363" t="s">
        <v>112</v>
      </c>
      <c r="E539" s="363" t="s">
        <v>112</v>
      </c>
    </row>
    <row r="540" spans="1:79" ht="18" customHeight="1" x14ac:dyDescent="0.3">
      <c r="A540" s="24"/>
      <c r="B540" s="30"/>
      <c r="C540" s="120"/>
      <c r="D540" s="17"/>
      <c r="E540" s="17"/>
      <c r="F540" s="17"/>
      <c r="G540" s="17"/>
      <c r="H540" s="17"/>
      <c r="I540" s="17"/>
      <c r="J540" s="17"/>
      <c r="K540" s="17"/>
    </row>
    <row r="541" spans="1:79" ht="18" customHeight="1" x14ac:dyDescent="0.3">
      <c r="A541" s="24"/>
      <c r="B541" s="30"/>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row>
    <row r="542" spans="1:79" ht="18" customHeight="1" x14ac:dyDescent="0.3">
      <c r="A542" s="24"/>
      <c r="B542" s="30" t="s">
        <v>150</v>
      </c>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row>
    <row r="543" spans="1:79" ht="18" customHeight="1" x14ac:dyDescent="0.3">
      <c r="A543" s="24"/>
      <c r="B543" s="17"/>
      <c r="C543" t="s">
        <v>558</v>
      </c>
      <c r="BA543" s="17"/>
      <c r="BF543" s="17"/>
      <c r="BJ543" s="17"/>
    </row>
    <row r="544" spans="1:79" ht="18" customHeight="1" x14ac:dyDescent="0.3">
      <c r="A544" s="24"/>
      <c r="B544" s="17"/>
      <c r="C544" s="1036" t="s">
        <v>323</v>
      </c>
      <c r="D544" s="1036" t="s">
        <v>159</v>
      </c>
      <c r="E544" s="1036" t="s">
        <v>160</v>
      </c>
      <c r="F544" s="1036" t="s">
        <v>161</v>
      </c>
      <c r="G544" s="1033" t="s">
        <v>157</v>
      </c>
      <c r="H544" s="1034"/>
      <c r="I544" s="1035"/>
      <c r="J544" s="1033" t="s">
        <v>146</v>
      </c>
      <c r="K544" s="1034"/>
      <c r="L544" s="1034"/>
      <c r="M544" s="1035"/>
      <c r="AN544" s="17"/>
      <c r="AO544" s="17"/>
      <c r="AP544" s="17"/>
      <c r="AQ544" s="17"/>
      <c r="AR544" s="17"/>
      <c r="AS544" s="17"/>
      <c r="AT544" s="17"/>
      <c r="AU544" s="17"/>
      <c r="AV544" s="17"/>
      <c r="AW544" s="17"/>
      <c r="AX544" s="17"/>
      <c r="AZ544" s="17"/>
      <c r="BC544" s="17"/>
    </row>
    <row r="545" spans="1:55" ht="18" customHeight="1" x14ac:dyDescent="0.3">
      <c r="A545" s="24"/>
      <c r="B545" s="17"/>
      <c r="C545" s="1037"/>
      <c r="D545" s="1037"/>
      <c r="E545" s="1037"/>
      <c r="F545" s="1037"/>
      <c r="G545" s="154" t="s">
        <v>389</v>
      </c>
      <c r="H545" s="154" t="s">
        <v>388</v>
      </c>
      <c r="I545" s="154" t="s">
        <v>387</v>
      </c>
      <c r="J545" s="154" t="s">
        <v>162</v>
      </c>
      <c r="K545" s="154" t="s">
        <v>163</v>
      </c>
      <c r="L545" s="154" t="s">
        <v>164</v>
      </c>
      <c r="M545" s="154" t="s">
        <v>165</v>
      </c>
      <c r="AN545" s="17"/>
      <c r="AO545" s="17"/>
      <c r="AP545" s="17"/>
      <c r="AQ545" s="17"/>
      <c r="AR545" s="17"/>
      <c r="AS545" s="17"/>
      <c r="AT545" s="17"/>
      <c r="AU545" s="17"/>
      <c r="AV545" s="17"/>
      <c r="AW545" s="17"/>
      <c r="AX545" s="17"/>
      <c r="AY545" s="17"/>
      <c r="AZ545" s="17"/>
      <c r="BC545" s="17"/>
    </row>
    <row r="546" spans="1:55" ht="18" customHeight="1" x14ac:dyDescent="0.3">
      <c r="A546" s="24"/>
      <c r="B546" s="17"/>
      <c r="C546" s="136"/>
      <c r="D546" s="136"/>
      <c r="E546" s="136"/>
      <c r="F546" s="136"/>
      <c r="G546" s="136"/>
      <c r="H546" s="136"/>
      <c r="I546" s="136"/>
      <c r="J546" s="136"/>
      <c r="K546" s="136"/>
      <c r="L546" s="136"/>
      <c r="M546" s="136" t="s">
        <v>50</v>
      </c>
      <c r="AN546" s="17"/>
      <c r="AO546" s="17"/>
      <c r="AP546" s="17"/>
      <c r="AQ546" s="17"/>
      <c r="AR546" s="17"/>
      <c r="AS546" s="17"/>
      <c r="AT546" s="17"/>
      <c r="AU546" s="17"/>
      <c r="AV546" s="17"/>
      <c r="AW546" s="17"/>
      <c r="AX546" s="17"/>
      <c r="AY546" s="17"/>
      <c r="AZ546" s="17"/>
      <c r="BC546" s="17"/>
    </row>
    <row r="547" spans="1:55" ht="18" customHeight="1" x14ac:dyDescent="0.3">
      <c r="A547" s="24"/>
      <c r="B547" s="17"/>
      <c r="C547" s="229">
        <f>'3. Fase - Montaje'!E86</f>
        <v>0</v>
      </c>
      <c r="D547" s="229">
        <f>'3. Fase - Montaje'!F86</f>
        <v>0</v>
      </c>
      <c r="E547" s="229">
        <f>'3. Fase - Montaje'!G86</f>
        <v>0</v>
      </c>
      <c r="F547" s="229">
        <f>'3. Fase - Montaje'!H86</f>
        <v>0</v>
      </c>
      <c r="G547" s="102" t="str">
        <f>IF($E547="Otro (ud)","-",IFERROR(INDEX($D$501:$F$514,MATCH($E547&amp;$D547,$C$501:$C$514,0),MATCH($G$545,$D$500:$F$500,0)),""))</f>
        <v/>
      </c>
      <c r="H547" s="102" t="str">
        <f>IF($E547="Otro (ud)","-",IFERROR(INDEX($D$501:$F$514,MATCH($E547&amp;$D547,$C$501:$C$514,0),MATCH($H$545,$D$500:$F$500,0)),""))</f>
        <v/>
      </c>
      <c r="I547" s="102" t="str">
        <f>IF($E547="Otro (ud)","-",IFERROR(INDEX($D$501:$F$514,MATCH($E547&amp;$D547,$C$501:$C$514,0),MATCH($I$545,$D$500:$F$500,0)),""))</f>
        <v/>
      </c>
      <c r="J547" s="509" t="str">
        <f>IFERROR(IF($E547="Otro (ud)",$F547*$J547,$F547*$G547),"")</f>
        <v/>
      </c>
      <c r="K547" s="509" t="str">
        <f>IFERROR(IF($E547="Otro (ud)",$F547*$K547,IF($H547="-",0,$F547*$H547)),"")</f>
        <v/>
      </c>
      <c r="L547" s="509" t="str">
        <f>IFERROR(IF($E547="Otro (ud)",$F547*$L547,IF($I547="-",0,$F547*$I547)),"")</f>
        <v/>
      </c>
      <c r="M547" s="509" t="str">
        <f t="shared" ref="M547:M556" si="100">IFERROR($J547+$K547*$I$8/1000+$L547*$I$9/1000,"")</f>
        <v/>
      </c>
      <c r="AN547" s="17"/>
      <c r="AO547" s="17"/>
      <c r="AP547" s="17"/>
      <c r="AQ547" s="17"/>
      <c r="AR547" s="17"/>
      <c r="AS547" s="17"/>
      <c r="AT547" s="17"/>
      <c r="AU547" s="17"/>
      <c r="AV547" s="17"/>
      <c r="AW547" s="17"/>
      <c r="AX547" s="17"/>
      <c r="AY547" s="17"/>
      <c r="AZ547" s="17"/>
      <c r="BC547" s="17"/>
    </row>
    <row r="548" spans="1:55" ht="18" customHeight="1" x14ac:dyDescent="0.3">
      <c r="A548" s="24"/>
      <c r="B548" s="17"/>
      <c r="C548" s="229">
        <f>'3. Fase - Montaje'!E87</f>
        <v>0</v>
      </c>
      <c r="D548" s="229">
        <f>'3. Fase - Montaje'!F87</f>
        <v>0</v>
      </c>
      <c r="E548" s="229">
        <f>'3. Fase - Montaje'!G87</f>
        <v>0</v>
      </c>
      <c r="F548" s="229">
        <f>'3. Fase - Montaje'!H87</f>
        <v>0</v>
      </c>
      <c r="G548" s="102" t="str">
        <f t="shared" ref="G548:G556" si="101">IF($E548="Otro (ud)","-",IFERROR(INDEX($D$501:$F$514,MATCH($E548&amp;$D548,$C$501:$C$514,0),MATCH($G$545,$D$500:$F$500,0)),""))</f>
        <v/>
      </c>
      <c r="H548" s="102" t="str">
        <f t="shared" ref="H548:H556" si="102">IF($E548="Otro (ud)","-",IFERROR(INDEX($D$501:$F$514,MATCH($E548&amp;$D548,$C$501:$C$514,0),MATCH($H$545,$D$500:$F$500,0)),""))</f>
        <v/>
      </c>
      <c r="I548" s="102" t="str">
        <f t="shared" ref="I548:I556" si="103">IF($E548="Otro (ud)","-",IFERROR(INDEX($D$501:$F$514,MATCH($E548&amp;$D548,$C$501:$C$514,0),MATCH($I$545,$D$500:$F$500,0)),""))</f>
        <v/>
      </c>
      <c r="J548" s="509" t="str">
        <f>IFERROR(IF($E548="Otro (ud)",$F548*$J548,$F548*$G548),"")</f>
        <v/>
      </c>
      <c r="K548" s="509" t="str">
        <f>IFERROR(IF($E548="Otro (ud)",$F548*$K548,IF($H548="-",0,$F548*$H548)),"")</f>
        <v/>
      </c>
      <c r="L548" s="509" t="str">
        <f>IFERROR(IF($E548="Otro (ud)",$F548*$L548,IF($I548="-",0,$F548*$I548)),"")</f>
        <v/>
      </c>
      <c r="M548" s="509" t="str">
        <f t="shared" si="100"/>
        <v/>
      </c>
      <c r="AN548" s="17"/>
      <c r="AO548" s="17"/>
      <c r="AP548" s="17"/>
      <c r="AQ548" s="17"/>
      <c r="AR548" s="17"/>
      <c r="AS548" s="17"/>
      <c r="AT548" s="17"/>
      <c r="AU548" s="17"/>
      <c r="AV548" s="17"/>
      <c r="AW548" s="17"/>
      <c r="AX548" s="17"/>
      <c r="AY548" s="17"/>
      <c r="AZ548" s="17"/>
      <c r="BC548" s="17"/>
    </row>
    <row r="549" spans="1:55" ht="18" customHeight="1" x14ac:dyDescent="0.3">
      <c r="A549" s="24"/>
      <c r="B549" s="17"/>
      <c r="C549" s="229">
        <f>'3. Fase - Montaje'!E88</f>
        <v>0</v>
      </c>
      <c r="D549" s="229">
        <f>'3. Fase - Montaje'!F88</f>
        <v>0</v>
      </c>
      <c r="E549" s="229">
        <f>'3. Fase - Montaje'!G88</f>
        <v>0</v>
      </c>
      <c r="F549" s="229">
        <f>'3. Fase - Montaje'!H88</f>
        <v>0</v>
      </c>
      <c r="G549" s="102" t="str">
        <f t="shared" si="101"/>
        <v/>
      </c>
      <c r="H549" s="102" t="str">
        <f t="shared" si="102"/>
        <v/>
      </c>
      <c r="I549" s="102" t="str">
        <f t="shared" si="103"/>
        <v/>
      </c>
      <c r="J549" s="509" t="str">
        <f t="shared" ref="J549:J556" si="104">IFERROR(IF($E549="Otro (ud)",$F549*$J549,$F549*$G549),"")</f>
        <v/>
      </c>
      <c r="K549" s="509" t="str">
        <f t="shared" ref="K549:K556" si="105">IFERROR(IF($E549="Otro (ud)",$F549*$K549,IF($H549="-",0,$F549*$H549)),"")</f>
        <v/>
      </c>
      <c r="L549" s="509" t="str">
        <f t="shared" ref="L549:L556" si="106">IFERROR(IF($E549="Otro (ud)",$F549*$L549,IF($I549="-",0,$F549*$I549)),"")</f>
        <v/>
      </c>
      <c r="M549" s="509" t="str">
        <f t="shared" si="100"/>
        <v/>
      </c>
      <c r="AN549" s="17"/>
      <c r="AO549" s="17"/>
      <c r="AP549" s="17"/>
      <c r="AQ549" s="17"/>
      <c r="AR549" s="17"/>
      <c r="AS549" s="17"/>
      <c r="AT549" s="17"/>
      <c r="AU549" s="17"/>
      <c r="AV549" s="17"/>
      <c r="AW549" s="17"/>
      <c r="AX549" s="17"/>
      <c r="AY549" s="17"/>
      <c r="AZ549" s="17"/>
      <c r="BC549" s="17"/>
    </row>
    <row r="550" spans="1:55" ht="18" customHeight="1" x14ac:dyDescent="0.3">
      <c r="A550" s="24"/>
      <c r="B550" s="17"/>
      <c r="C550" s="229">
        <f>'3. Fase - Montaje'!E89</f>
        <v>0</v>
      </c>
      <c r="D550" s="229">
        <f>'3. Fase - Montaje'!F89</f>
        <v>0</v>
      </c>
      <c r="E550" s="229">
        <f>'3. Fase - Montaje'!G89</f>
        <v>0</v>
      </c>
      <c r="F550" s="229">
        <f>'3. Fase - Montaje'!H89</f>
        <v>0</v>
      </c>
      <c r="G550" s="102" t="str">
        <f t="shared" si="101"/>
        <v/>
      </c>
      <c r="H550" s="102" t="str">
        <f t="shared" si="102"/>
        <v/>
      </c>
      <c r="I550" s="102" t="str">
        <f t="shared" si="103"/>
        <v/>
      </c>
      <c r="J550" s="509" t="str">
        <f t="shared" si="104"/>
        <v/>
      </c>
      <c r="K550" s="509" t="str">
        <f t="shared" si="105"/>
        <v/>
      </c>
      <c r="L550" s="509" t="str">
        <f t="shared" si="106"/>
        <v/>
      </c>
      <c r="M550" s="102" t="str">
        <f t="shared" si="100"/>
        <v/>
      </c>
      <c r="AN550" s="17"/>
      <c r="AO550" s="17"/>
      <c r="AP550" s="17"/>
      <c r="AQ550" s="17"/>
      <c r="AR550" s="17"/>
      <c r="AS550" s="17"/>
      <c r="AT550" s="17"/>
      <c r="AU550" s="17"/>
      <c r="AV550" s="17"/>
      <c r="AW550" s="17"/>
      <c r="AX550" s="17"/>
      <c r="AY550" s="17"/>
      <c r="AZ550" s="17"/>
      <c r="BC550" s="17"/>
    </row>
    <row r="551" spans="1:55" ht="18" customHeight="1" x14ac:dyDescent="0.3">
      <c r="A551" s="24"/>
      <c r="B551" s="17"/>
      <c r="C551" s="229">
        <f>'3. Fase - Montaje'!E90</f>
        <v>0</v>
      </c>
      <c r="D551" s="229">
        <f>'3. Fase - Montaje'!F90</f>
        <v>0</v>
      </c>
      <c r="E551" s="229">
        <f>'3. Fase - Montaje'!G90</f>
        <v>0</v>
      </c>
      <c r="F551" s="229">
        <f>'3. Fase - Montaje'!H90</f>
        <v>0</v>
      </c>
      <c r="G551" s="102" t="str">
        <f t="shared" si="101"/>
        <v/>
      </c>
      <c r="H551" s="102" t="str">
        <f t="shared" si="102"/>
        <v/>
      </c>
      <c r="I551" s="102" t="str">
        <f t="shared" si="103"/>
        <v/>
      </c>
      <c r="J551" s="509" t="str">
        <f t="shared" si="104"/>
        <v/>
      </c>
      <c r="K551" s="509" t="str">
        <f t="shared" si="105"/>
        <v/>
      </c>
      <c r="L551" s="509" t="str">
        <f t="shared" si="106"/>
        <v/>
      </c>
      <c r="M551" s="102" t="str">
        <f t="shared" si="100"/>
        <v/>
      </c>
      <c r="AN551" s="17"/>
      <c r="AO551" s="17"/>
      <c r="AP551" s="17"/>
      <c r="AQ551" s="17"/>
      <c r="AR551" s="17"/>
      <c r="AS551" s="17"/>
      <c r="AT551" s="17"/>
      <c r="AU551" s="17"/>
      <c r="AV551" s="17"/>
      <c r="AW551" s="17"/>
      <c r="AX551" s="17"/>
      <c r="AY551" s="17"/>
      <c r="AZ551" s="17"/>
      <c r="BC551" s="17"/>
    </row>
    <row r="552" spans="1:55" ht="18" customHeight="1" x14ac:dyDescent="0.3">
      <c r="A552" s="24"/>
      <c r="B552" s="17"/>
      <c r="C552" s="229">
        <f>'3. Fase - Montaje'!E91</f>
        <v>0</v>
      </c>
      <c r="D552" s="229">
        <f>'3. Fase - Montaje'!F91</f>
        <v>0</v>
      </c>
      <c r="E552" s="229">
        <f>'3. Fase - Montaje'!G91</f>
        <v>0</v>
      </c>
      <c r="F552" s="229">
        <f>'3. Fase - Montaje'!H91</f>
        <v>0</v>
      </c>
      <c r="G552" s="102" t="str">
        <f t="shared" si="101"/>
        <v/>
      </c>
      <c r="H552" s="102" t="str">
        <f t="shared" si="102"/>
        <v/>
      </c>
      <c r="I552" s="102" t="str">
        <f t="shared" si="103"/>
        <v/>
      </c>
      <c r="J552" s="509" t="str">
        <f t="shared" si="104"/>
        <v/>
      </c>
      <c r="K552" s="509" t="str">
        <f t="shared" si="105"/>
        <v/>
      </c>
      <c r="L552" s="509" t="str">
        <f t="shared" si="106"/>
        <v/>
      </c>
      <c r="M552" s="102" t="str">
        <f t="shared" si="100"/>
        <v/>
      </c>
      <c r="AN552" s="17"/>
      <c r="AO552" s="17"/>
      <c r="AP552" s="17"/>
      <c r="AQ552" s="17"/>
      <c r="AR552" s="17"/>
      <c r="AS552" s="17"/>
      <c r="AT552" s="17"/>
      <c r="AU552" s="17"/>
      <c r="AV552" s="17"/>
      <c r="AW552" s="17"/>
      <c r="AX552" s="17"/>
      <c r="AY552" s="17"/>
      <c r="AZ552" s="17"/>
      <c r="BC552" s="17"/>
    </row>
    <row r="553" spans="1:55" ht="18" customHeight="1" x14ac:dyDescent="0.3">
      <c r="A553" s="24"/>
      <c r="B553" s="17"/>
      <c r="C553" s="229">
        <f>'3. Fase - Montaje'!E92</f>
        <v>0</v>
      </c>
      <c r="D553" s="229">
        <f>'3. Fase - Montaje'!F92</f>
        <v>0</v>
      </c>
      <c r="E553" s="229">
        <f>'3. Fase - Montaje'!G92</f>
        <v>0</v>
      </c>
      <c r="F553" s="229">
        <f>'3. Fase - Montaje'!H92</f>
        <v>0</v>
      </c>
      <c r="G553" s="102" t="str">
        <f t="shared" si="101"/>
        <v/>
      </c>
      <c r="H553" s="102" t="str">
        <f t="shared" si="102"/>
        <v/>
      </c>
      <c r="I553" s="102" t="str">
        <f t="shared" si="103"/>
        <v/>
      </c>
      <c r="J553" s="509" t="str">
        <f t="shared" si="104"/>
        <v/>
      </c>
      <c r="K553" s="509" t="str">
        <f t="shared" si="105"/>
        <v/>
      </c>
      <c r="L553" s="509" t="str">
        <f t="shared" si="106"/>
        <v/>
      </c>
      <c r="M553" s="102" t="str">
        <f t="shared" si="100"/>
        <v/>
      </c>
      <c r="AN553" s="17"/>
      <c r="AO553" s="17"/>
      <c r="AP553" s="17"/>
      <c r="AQ553" s="17"/>
      <c r="AR553" s="17"/>
      <c r="AS553" s="17"/>
      <c r="AT553" s="17"/>
      <c r="AU553" s="17"/>
      <c r="AV553" s="17"/>
      <c r="AW553" s="17"/>
      <c r="AX553" s="17"/>
      <c r="AY553" s="17"/>
      <c r="AZ553" s="17"/>
      <c r="BC553" s="17"/>
    </row>
    <row r="554" spans="1:55" ht="18" customHeight="1" x14ac:dyDescent="0.3">
      <c r="A554" s="24"/>
      <c r="B554" s="17"/>
      <c r="C554" s="229">
        <f>'3. Fase - Montaje'!E93</f>
        <v>0</v>
      </c>
      <c r="D554" s="229">
        <f>'3. Fase - Montaje'!F93</f>
        <v>0</v>
      </c>
      <c r="E554" s="229">
        <f>'3. Fase - Montaje'!G93</f>
        <v>0</v>
      </c>
      <c r="F554" s="229">
        <f>'3. Fase - Montaje'!H93</f>
        <v>0</v>
      </c>
      <c r="G554" s="102" t="str">
        <f t="shared" si="101"/>
        <v/>
      </c>
      <c r="H554" s="102" t="str">
        <f t="shared" si="102"/>
        <v/>
      </c>
      <c r="I554" s="102" t="str">
        <f t="shared" si="103"/>
        <v/>
      </c>
      <c r="J554" s="509" t="str">
        <f t="shared" si="104"/>
        <v/>
      </c>
      <c r="K554" s="509" t="str">
        <f t="shared" si="105"/>
        <v/>
      </c>
      <c r="L554" s="509" t="str">
        <f t="shared" si="106"/>
        <v/>
      </c>
      <c r="M554" s="102" t="str">
        <f t="shared" si="100"/>
        <v/>
      </c>
      <c r="AN554" s="17"/>
      <c r="AO554" s="17"/>
      <c r="AP554" s="17"/>
      <c r="AQ554" s="17"/>
      <c r="AR554" s="17"/>
      <c r="AS554" s="17"/>
      <c r="AT554" s="17"/>
      <c r="AU554" s="17"/>
      <c r="AV554" s="17"/>
      <c r="AW554" s="17"/>
      <c r="AX554" s="17"/>
    </row>
    <row r="555" spans="1:55" ht="18" customHeight="1" x14ac:dyDescent="0.3">
      <c r="A555" s="24"/>
      <c r="B555" s="17"/>
      <c r="C555" s="229">
        <f>'3. Fase - Montaje'!E94</f>
        <v>0</v>
      </c>
      <c r="D555" s="229">
        <f>'3. Fase - Montaje'!F94</f>
        <v>0</v>
      </c>
      <c r="E555" s="229">
        <f>'3. Fase - Montaje'!G94</f>
        <v>0</v>
      </c>
      <c r="F555" s="229">
        <f>'3. Fase - Montaje'!H94</f>
        <v>0</v>
      </c>
      <c r="G555" s="102" t="str">
        <f t="shared" si="101"/>
        <v/>
      </c>
      <c r="H555" s="102" t="str">
        <f t="shared" si="102"/>
        <v/>
      </c>
      <c r="I555" s="102" t="str">
        <f t="shared" si="103"/>
        <v/>
      </c>
      <c r="J555" s="509" t="str">
        <f t="shared" si="104"/>
        <v/>
      </c>
      <c r="K555" s="509" t="str">
        <f t="shared" si="105"/>
        <v/>
      </c>
      <c r="L555" s="509" t="str">
        <f t="shared" si="106"/>
        <v/>
      </c>
      <c r="M555" s="102" t="str">
        <f t="shared" si="100"/>
        <v/>
      </c>
      <c r="AN555" s="17"/>
      <c r="AO555" s="17"/>
      <c r="AP555" s="17"/>
      <c r="AQ555" s="17"/>
      <c r="AR555" s="17"/>
      <c r="AS555" s="17"/>
      <c r="AT555" s="17"/>
      <c r="AU555" s="17"/>
      <c r="AV555" s="17"/>
      <c r="AW555" s="17"/>
      <c r="AX555" s="17"/>
    </row>
    <row r="556" spans="1:55" ht="18" customHeight="1" x14ac:dyDescent="0.3">
      <c r="A556" s="24"/>
      <c r="B556" s="17"/>
      <c r="C556" s="229">
        <f>'3. Fase - Montaje'!E95</f>
        <v>0</v>
      </c>
      <c r="D556" s="229">
        <f>'3. Fase - Montaje'!F95</f>
        <v>0</v>
      </c>
      <c r="E556" s="229">
        <f>'3. Fase - Montaje'!G95</f>
        <v>0</v>
      </c>
      <c r="F556" s="229">
        <f>'3. Fase - Montaje'!H95</f>
        <v>0</v>
      </c>
      <c r="G556" s="102" t="str">
        <f t="shared" si="101"/>
        <v/>
      </c>
      <c r="H556" s="102" t="str">
        <f t="shared" si="102"/>
        <v/>
      </c>
      <c r="I556" s="102" t="str">
        <f t="shared" si="103"/>
        <v/>
      </c>
      <c r="J556" s="509" t="str">
        <f t="shared" si="104"/>
        <v/>
      </c>
      <c r="K556" s="509" t="str">
        <f t="shared" si="105"/>
        <v/>
      </c>
      <c r="L556" s="509" t="str">
        <f t="shared" si="106"/>
        <v/>
      </c>
      <c r="M556" s="102" t="str">
        <f t="shared" si="100"/>
        <v/>
      </c>
      <c r="AN556" s="17"/>
      <c r="AO556" s="17"/>
      <c r="AP556" s="17"/>
      <c r="AQ556" s="17"/>
      <c r="AR556" s="17"/>
      <c r="AS556" s="17"/>
      <c r="AT556" s="17"/>
      <c r="AU556" s="17"/>
      <c r="AV556" s="17"/>
      <c r="AW556" s="17"/>
      <c r="AX556" s="17"/>
    </row>
    <row r="557" spans="1:55" ht="18" customHeight="1" x14ac:dyDescent="0.3">
      <c r="A557" s="24"/>
      <c r="B557" s="17"/>
      <c r="C557" s="39"/>
      <c r="D557" s="39"/>
      <c r="E557" s="39"/>
      <c r="F557" s="39"/>
      <c r="G557" s="228"/>
      <c r="H557" s="228"/>
      <c r="I557" s="228"/>
      <c r="J557" s="131">
        <f>SUM(J547:J556)</f>
        <v>0</v>
      </c>
      <c r="K557" s="131">
        <f t="shared" ref="K557:M557" si="107">SUM(K547:K556)</f>
        <v>0</v>
      </c>
      <c r="L557" s="131">
        <f t="shared" si="107"/>
        <v>0</v>
      </c>
      <c r="M557" s="131">
        <f t="shared" si="107"/>
        <v>0</v>
      </c>
      <c r="AN557" s="17"/>
      <c r="AO557" s="17"/>
      <c r="AP557" s="17"/>
      <c r="AQ557" s="17"/>
      <c r="AR557" s="17"/>
      <c r="AS557" s="17"/>
      <c r="AT557" s="17"/>
      <c r="AU557" s="17"/>
      <c r="AV557" s="17"/>
      <c r="AW557" s="17"/>
      <c r="AX557" s="17"/>
    </row>
    <row r="558" spans="1:55" ht="18" customHeight="1" x14ac:dyDescent="0.3">
      <c r="A558" s="24"/>
      <c r="B558" s="17"/>
      <c r="C558" s="39"/>
      <c r="D558" s="39"/>
      <c r="E558" s="39"/>
      <c r="F558" s="39"/>
      <c r="G558" s="228"/>
      <c r="H558" s="228"/>
      <c r="I558" s="228"/>
      <c r="J558" s="228"/>
      <c r="K558" s="228"/>
      <c r="L558" s="228"/>
      <c r="M558" s="22"/>
      <c r="N558" s="22"/>
      <c r="O558" s="22"/>
      <c r="P558" s="228"/>
      <c r="AQ558" s="17"/>
      <c r="AR558" s="17"/>
      <c r="AS558" s="17"/>
      <c r="AT558" s="17"/>
      <c r="AU558" s="17"/>
      <c r="AV558" s="17"/>
      <c r="AW558" s="17"/>
      <c r="AX558" s="17"/>
      <c r="AY558" s="17"/>
      <c r="AZ558" s="17"/>
      <c r="BA558" s="17"/>
    </row>
    <row r="559" spans="1:55" ht="18" customHeight="1" x14ac:dyDescent="0.3">
      <c r="A559" s="24"/>
      <c r="B559" s="17"/>
      <c r="C559" s="39" t="s">
        <v>559</v>
      </c>
      <c r="D559" s="39"/>
      <c r="E559" s="39"/>
      <c r="F559" s="39"/>
      <c r="G559" s="228"/>
      <c r="H559" s="228"/>
      <c r="I559" s="228"/>
      <c r="J559" s="228"/>
      <c r="K559" s="228"/>
      <c r="L559" s="228"/>
      <c r="M559" s="22"/>
      <c r="N559" s="22"/>
      <c r="O559" s="22"/>
      <c r="P559" s="228"/>
      <c r="AQ559" s="17"/>
      <c r="AR559" s="17"/>
      <c r="AS559" s="17"/>
      <c r="AT559" s="17"/>
      <c r="AU559" s="17"/>
      <c r="AV559" s="17"/>
      <c r="AW559" s="17"/>
      <c r="AX559" s="17"/>
      <c r="AY559" s="17"/>
      <c r="AZ559" s="17"/>
      <c r="BA559" s="17"/>
    </row>
    <row r="560" spans="1:55" ht="18" customHeight="1" x14ac:dyDescent="0.3">
      <c r="A560" s="24"/>
      <c r="B560" s="17"/>
      <c r="C560" s="1036" t="s">
        <v>323</v>
      </c>
      <c r="D560" s="1036" t="s">
        <v>159</v>
      </c>
      <c r="E560" s="1036" t="s">
        <v>160</v>
      </c>
      <c r="F560" s="1036" t="s">
        <v>161</v>
      </c>
      <c r="G560" s="1033" t="s">
        <v>157</v>
      </c>
      <c r="H560" s="1034"/>
      <c r="I560" s="1035"/>
      <c r="J560" s="1033" t="s">
        <v>146</v>
      </c>
      <c r="K560" s="1034"/>
      <c r="L560" s="1034"/>
      <c r="M560" s="1035"/>
      <c r="AN560" s="17"/>
      <c r="AO560" s="17"/>
      <c r="AP560" s="17"/>
      <c r="AQ560" s="17"/>
      <c r="AR560" s="17"/>
      <c r="AS560" s="17"/>
      <c r="AT560" s="17"/>
      <c r="AU560" s="17"/>
      <c r="AV560" s="17"/>
      <c r="AW560" s="17"/>
      <c r="AX560" s="17"/>
    </row>
    <row r="561" spans="1:53" ht="18" customHeight="1" x14ac:dyDescent="0.3">
      <c r="A561" s="24"/>
      <c r="B561" s="17"/>
      <c r="C561" s="1037"/>
      <c r="D561" s="1037"/>
      <c r="E561" s="1037"/>
      <c r="F561" s="1037"/>
      <c r="G561" s="154" t="s">
        <v>389</v>
      </c>
      <c r="H561" s="154" t="s">
        <v>388</v>
      </c>
      <c r="I561" s="154" t="s">
        <v>387</v>
      </c>
      <c r="J561" s="154" t="s">
        <v>162</v>
      </c>
      <c r="K561" s="154" t="s">
        <v>163</v>
      </c>
      <c r="L561" s="154" t="s">
        <v>164</v>
      </c>
      <c r="M561" s="154" t="s">
        <v>165</v>
      </c>
      <c r="AN561" s="17"/>
      <c r="AO561" s="17"/>
      <c r="AP561" s="17"/>
      <c r="AQ561" s="17"/>
      <c r="AR561" s="17"/>
      <c r="AS561" s="17"/>
      <c r="AT561" s="17"/>
      <c r="AU561" s="17"/>
      <c r="AV561" s="17"/>
      <c r="AW561" s="17"/>
      <c r="AX561" s="17"/>
    </row>
    <row r="562" spans="1:53" ht="18" customHeight="1" x14ac:dyDescent="0.3">
      <c r="A562" s="24"/>
      <c r="B562" s="17"/>
      <c r="C562" s="136"/>
      <c r="D562" s="136"/>
      <c r="E562" s="136"/>
      <c r="F562" s="136"/>
      <c r="G562" s="136"/>
      <c r="H562" s="136"/>
      <c r="I562" s="136"/>
      <c r="J562" s="136"/>
      <c r="K562" s="136"/>
      <c r="L562" s="136"/>
      <c r="M562" s="136" t="s">
        <v>50</v>
      </c>
      <c r="AN562" s="17"/>
      <c r="AO562" s="17"/>
      <c r="AP562" s="17"/>
      <c r="AQ562" s="17"/>
      <c r="AR562" s="17"/>
      <c r="AS562" s="17"/>
      <c r="AT562" s="17"/>
      <c r="AU562" s="17"/>
      <c r="AV562" s="17"/>
      <c r="AW562" s="17"/>
      <c r="AX562" s="17"/>
    </row>
    <row r="563" spans="1:53" ht="18" customHeight="1" x14ac:dyDescent="0.3">
      <c r="A563" s="24"/>
      <c r="B563" s="17"/>
      <c r="C563" s="229">
        <f>'4. Fase - Celebración'!E89</f>
        <v>0</v>
      </c>
      <c r="D563" s="229">
        <f>'4. Fase - Celebración'!F89</f>
        <v>0</v>
      </c>
      <c r="E563" s="229">
        <f>'4. Fase - Celebración'!G89</f>
        <v>0</v>
      </c>
      <c r="F563" s="229">
        <f>'4. Fase - Celebración'!H89</f>
        <v>0</v>
      </c>
      <c r="G563" s="102" t="str">
        <f>IF($E563="Otro (ud)","-",IFERROR(INDEX($D$501:$F$514,MATCH($E563&amp;$D563,$C$501:$C$514,0),MATCH($G$561,$D$500:$F$500,0)),""))</f>
        <v/>
      </c>
      <c r="H563" s="102" t="str">
        <f>IF($E563="Otro (ud)","-",IFERROR(INDEX($D$501:$F$514,MATCH($E563&amp;$D563,$C$501:$C$514,0),MATCH($H$561,$D$500:$F$500,0)),""))</f>
        <v/>
      </c>
      <c r="I563" s="102" t="str">
        <f>IF($E563="Otro (ud)","-",IFERROR(INDEX($D$501:$F$514,MATCH($E563&amp;$D563,$C$501:$C$514,0),MATCH($I$561,$D$500:$F$500,0)),""))</f>
        <v/>
      </c>
      <c r="J563" s="509" t="str">
        <f>IFERROR(IF($E563="Otro (ud)",$F563*$J563,$F563*$G563),"")</f>
        <v/>
      </c>
      <c r="K563" s="509" t="str">
        <f>IFERROR(IF($E563="Otro (ud)",$F563*$K563,IF($H563="-",0,$F563*$H563)),"")</f>
        <v/>
      </c>
      <c r="L563" s="509" t="str">
        <f>IFERROR(IF($E563="Otro (ud)",$F563*$L563,IF($I563="-",0,$F563*$I563)),"")</f>
        <v/>
      </c>
      <c r="M563" s="509" t="str">
        <f t="shared" ref="M563:M572" si="108">IFERROR($J563+$K563*$I$8/1000+$L563*$I$9/1000,"")</f>
        <v/>
      </c>
      <c r="AN563" s="17"/>
      <c r="AO563" s="17"/>
      <c r="AP563" s="17"/>
      <c r="AQ563" s="17"/>
      <c r="AR563" s="17"/>
      <c r="AS563" s="17"/>
      <c r="AT563" s="17"/>
      <c r="AU563" s="17"/>
      <c r="AV563" s="17"/>
      <c r="AW563" s="17"/>
      <c r="AX563" s="17"/>
    </row>
    <row r="564" spans="1:53" ht="18" customHeight="1" x14ac:dyDescent="0.3">
      <c r="A564" s="24"/>
      <c r="B564" s="17"/>
      <c r="C564" s="229">
        <f>'4. Fase - Celebración'!E90</f>
        <v>0</v>
      </c>
      <c r="D564" s="229">
        <f>'4. Fase - Celebración'!F90</f>
        <v>0</v>
      </c>
      <c r="E564" s="229">
        <f>'4. Fase - Celebración'!G90</f>
        <v>0</v>
      </c>
      <c r="F564" s="229">
        <f>'4. Fase - Celebración'!H90</f>
        <v>0</v>
      </c>
      <c r="G564" s="102" t="str">
        <f t="shared" ref="G564:G572" si="109">IF($E564="Otro (ud)","-",IFERROR(INDEX($D$501:$F$514,MATCH($E564&amp;$D564,$C$501:$C$514,0),MATCH($G$561,$D$500:$F$500,0)),""))</f>
        <v/>
      </c>
      <c r="H564" s="102" t="str">
        <f t="shared" ref="H564:H572" si="110">IF($E564="Otro (ud)","-",IFERROR(INDEX($D$501:$F$514,MATCH($E564&amp;$D564,$C$501:$C$514,0),MATCH($H$561,$D$500:$F$500,0)),""))</f>
        <v/>
      </c>
      <c r="I564" s="102" t="str">
        <f t="shared" ref="I564:I572" si="111">IF($E564="Otro (ud)","-",IFERROR(INDEX($D$501:$F$514,MATCH($E564&amp;$D564,$C$501:$C$514,0),MATCH($I$561,$D$500:$F$500,0)),""))</f>
        <v/>
      </c>
      <c r="J564" s="509" t="str">
        <f t="shared" ref="J564:J572" si="112">IFERROR(IF($E564="Otro (ud)",$F564*$J564,$F564*$G564),"")</f>
        <v/>
      </c>
      <c r="K564" s="509" t="str">
        <f t="shared" ref="K564:K572" si="113">IFERROR(IF($E564="Otro (ud)",$F564*$K564,IF($H564="-",0,$F564*$H564)),"")</f>
        <v/>
      </c>
      <c r="L564" s="509" t="str">
        <f t="shared" ref="L564:L572" si="114">IFERROR(IF($E564="Otro (ud)",$F564*$L564,IF($I564="-",0,$F564*$I564)),"")</f>
        <v/>
      </c>
      <c r="M564" s="509" t="str">
        <f t="shared" si="108"/>
        <v/>
      </c>
      <c r="AN564" s="17"/>
      <c r="AO564" s="17"/>
      <c r="AP564" s="17"/>
      <c r="AQ564" s="17"/>
      <c r="AR564" s="17"/>
      <c r="AS564" s="17"/>
      <c r="AT564" s="17"/>
      <c r="AU564" s="17"/>
      <c r="AV564" s="17"/>
      <c r="AW564" s="17"/>
      <c r="AX564" s="17"/>
    </row>
    <row r="565" spans="1:53" ht="18" customHeight="1" x14ac:dyDescent="0.3">
      <c r="A565" s="24"/>
      <c r="B565" s="17"/>
      <c r="C565" s="229">
        <f>'4. Fase - Celebración'!E91</f>
        <v>0</v>
      </c>
      <c r="D565" s="229">
        <f>'4. Fase - Celebración'!F91</f>
        <v>0</v>
      </c>
      <c r="E565" s="229">
        <f>'4. Fase - Celebración'!G91</f>
        <v>0</v>
      </c>
      <c r="F565" s="229">
        <f>'4. Fase - Celebración'!H91</f>
        <v>0</v>
      </c>
      <c r="G565" s="102" t="str">
        <f t="shared" si="109"/>
        <v/>
      </c>
      <c r="H565" s="102" t="str">
        <f t="shared" si="110"/>
        <v/>
      </c>
      <c r="I565" s="102" t="str">
        <f t="shared" si="111"/>
        <v/>
      </c>
      <c r="J565" s="509" t="str">
        <f t="shared" si="112"/>
        <v/>
      </c>
      <c r="K565" s="509" t="str">
        <f t="shared" si="113"/>
        <v/>
      </c>
      <c r="L565" s="509" t="str">
        <f t="shared" si="114"/>
        <v/>
      </c>
      <c r="M565" s="509" t="str">
        <f t="shared" si="108"/>
        <v/>
      </c>
      <c r="AN565" s="17"/>
      <c r="AO565" s="17"/>
      <c r="AP565" s="17"/>
      <c r="AQ565" s="17"/>
      <c r="AR565" s="17"/>
      <c r="AS565" s="17"/>
      <c r="AT565" s="17"/>
      <c r="AU565" s="17"/>
      <c r="AV565" s="17"/>
      <c r="AW565" s="17"/>
      <c r="AX565" s="17"/>
    </row>
    <row r="566" spans="1:53" ht="18" customHeight="1" x14ac:dyDescent="0.3">
      <c r="A566" s="24"/>
      <c r="B566" s="17"/>
      <c r="C566" s="229">
        <f>'4. Fase - Celebración'!E92</f>
        <v>0</v>
      </c>
      <c r="D566" s="229">
        <f>'4. Fase - Celebración'!F92</f>
        <v>0</v>
      </c>
      <c r="E566" s="229">
        <f>'4. Fase - Celebración'!G92</f>
        <v>0</v>
      </c>
      <c r="F566" s="229">
        <f>'4. Fase - Celebración'!H92</f>
        <v>0</v>
      </c>
      <c r="G566" s="102" t="str">
        <f t="shared" si="109"/>
        <v/>
      </c>
      <c r="H566" s="102" t="str">
        <f t="shared" si="110"/>
        <v/>
      </c>
      <c r="I566" s="102" t="str">
        <f t="shared" si="111"/>
        <v/>
      </c>
      <c r="J566" s="509" t="str">
        <f t="shared" si="112"/>
        <v/>
      </c>
      <c r="K566" s="509" t="str">
        <f t="shared" si="113"/>
        <v/>
      </c>
      <c r="L566" s="509" t="str">
        <f t="shared" si="114"/>
        <v/>
      </c>
      <c r="M566" s="509" t="str">
        <f t="shared" si="108"/>
        <v/>
      </c>
      <c r="AN566" s="17"/>
      <c r="AO566" s="17"/>
      <c r="AP566" s="17"/>
      <c r="AQ566" s="17"/>
      <c r="AR566" s="17"/>
      <c r="AS566" s="17"/>
      <c r="AT566" s="17"/>
      <c r="AU566" s="17"/>
      <c r="AV566" s="17"/>
      <c r="AW566" s="17"/>
      <c r="AX566" s="17"/>
    </row>
    <row r="567" spans="1:53" ht="18" customHeight="1" x14ac:dyDescent="0.3">
      <c r="A567" s="24"/>
      <c r="B567" s="17"/>
      <c r="C567" s="229">
        <f>'4. Fase - Celebración'!E93</f>
        <v>0</v>
      </c>
      <c r="D567" s="229">
        <f>'4. Fase - Celebración'!F93</f>
        <v>0</v>
      </c>
      <c r="E567" s="229">
        <f>'4. Fase - Celebración'!G93</f>
        <v>0</v>
      </c>
      <c r="F567" s="229">
        <f>'4. Fase - Celebración'!H93</f>
        <v>0</v>
      </c>
      <c r="G567" s="102" t="str">
        <f t="shared" si="109"/>
        <v/>
      </c>
      <c r="H567" s="102" t="str">
        <f t="shared" si="110"/>
        <v/>
      </c>
      <c r="I567" s="102" t="str">
        <f t="shared" si="111"/>
        <v/>
      </c>
      <c r="J567" s="509" t="str">
        <f t="shared" si="112"/>
        <v/>
      </c>
      <c r="K567" s="509" t="str">
        <f t="shared" si="113"/>
        <v/>
      </c>
      <c r="L567" s="509" t="str">
        <f t="shared" si="114"/>
        <v/>
      </c>
      <c r="M567" s="509" t="str">
        <f t="shared" si="108"/>
        <v/>
      </c>
      <c r="AN567" s="17"/>
      <c r="AO567" s="17"/>
      <c r="AP567" s="17"/>
      <c r="AQ567" s="17"/>
      <c r="AR567" s="17"/>
      <c r="AS567" s="17"/>
      <c r="AT567" s="17"/>
      <c r="AU567" s="17"/>
      <c r="AV567" s="17"/>
      <c r="AW567" s="17"/>
      <c r="AX567" s="17"/>
    </row>
    <row r="568" spans="1:53" ht="18" customHeight="1" x14ac:dyDescent="0.3">
      <c r="A568" s="24"/>
      <c r="B568" s="17"/>
      <c r="C568" s="229">
        <f>'4. Fase - Celebración'!E94</f>
        <v>0</v>
      </c>
      <c r="D568" s="229">
        <f>'4. Fase - Celebración'!F94</f>
        <v>0</v>
      </c>
      <c r="E568" s="229">
        <f>'4. Fase - Celebración'!G94</f>
        <v>0</v>
      </c>
      <c r="F568" s="229">
        <f>'4. Fase - Celebración'!H94</f>
        <v>0</v>
      </c>
      <c r="G568" s="102" t="str">
        <f t="shared" si="109"/>
        <v/>
      </c>
      <c r="H568" s="102" t="str">
        <f t="shared" si="110"/>
        <v/>
      </c>
      <c r="I568" s="102" t="str">
        <f t="shared" si="111"/>
        <v/>
      </c>
      <c r="J568" s="509" t="str">
        <f t="shared" si="112"/>
        <v/>
      </c>
      <c r="K568" s="509" t="str">
        <f t="shared" si="113"/>
        <v/>
      </c>
      <c r="L568" s="509" t="str">
        <f t="shared" si="114"/>
        <v/>
      </c>
      <c r="M568" s="509" t="str">
        <f t="shared" si="108"/>
        <v/>
      </c>
      <c r="AN568" s="17"/>
      <c r="AO568" s="17"/>
      <c r="AP568" s="17"/>
      <c r="AQ568" s="17"/>
      <c r="AR568" s="17"/>
      <c r="AS568" s="17"/>
      <c r="AT568" s="17"/>
      <c r="AU568" s="17"/>
      <c r="AV568" s="17"/>
      <c r="AW568" s="17"/>
      <c r="AX568" s="17"/>
    </row>
    <row r="569" spans="1:53" ht="18" customHeight="1" x14ac:dyDescent="0.3">
      <c r="A569" s="24"/>
      <c r="B569" s="17"/>
      <c r="C569" s="229">
        <f>'4. Fase - Celebración'!E95</f>
        <v>0</v>
      </c>
      <c r="D569" s="229">
        <f>'4. Fase - Celebración'!F95</f>
        <v>0</v>
      </c>
      <c r="E569" s="229">
        <f>'4. Fase - Celebración'!G95</f>
        <v>0</v>
      </c>
      <c r="F569" s="229">
        <f>'4. Fase - Celebración'!H95</f>
        <v>0</v>
      </c>
      <c r="G569" s="102" t="str">
        <f t="shared" si="109"/>
        <v/>
      </c>
      <c r="H569" s="102" t="str">
        <f t="shared" si="110"/>
        <v/>
      </c>
      <c r="I569" s="102" t="str">
        <f t="shared" si="111"/>
        <v/>
      </c>
      <c r="J569" s="509" t="str">
        <f t="shared" si="112"/>
        <v/>
      </c>
      <c r="K569" s="509" t="str">
        <f t="shared" si="113"/>
        <v/>
      </c>
      <c r="L569" s="509" t="str">
        <f t="shared" si="114"/>
        <v/>
      </c>
      <c r="M569" s="509" t="str">
        <f t="shared" si="108"/>
        <v/>
      </c>
      <c r="AN569" s="17"/>
      <c r="AO569" s="17"/>
      <c r="AP569" s="17"/>
      <c r="AQ569" s="17"/>
      <c r="AR569" s="17"/>
      <c r="AS569" s="17"/>
      <c r="AT569" s="17"/>
      <c r="AU569" s="17"/>
      <c r="AV569" s="17"/>
      <c r="AW569" s="17"/>
      <c r="AX569" s="17"/>
    </row>
    <row r="570" spans="1:53" ht="18" customHeight="1" x14ac:dyDescent="0.3">
      <c r="A570" s="24"/>
      <c r="B570" s="17"/>
      <c r="C570" s="229">
        <f>'4. Fase - Celebración'!E96</f>
        <v>0</v>
      </c>
      <c r="D570" s="229">
        <f>'4. Fase - Celebración'!F96</f>
        <v>0</v>
      </c>
      <c r="E570" s="229">
        <f>'4. Fase - Celebración'!G96</f>
        <v>0</v>
      </c>
      <c r="F570" s="229">
        <f>'4. Fase - Celebración'!H96</f>
        <v>0</v>
      </c>
      <c r="G570" s="102" t="str">
        <f t="shared" si="109"/>
        <v/>
      </c>
      <c r="H570" s="102" t="str">
        <f t="shared" si="110"/>
        <v/>
      </c>
      <c r="I570" s="102" t="str">
        <f t="shared" si="111"/>
        <v/>
      </c>
      <c r="J570" s="509" t="str">
        <f t="shared" si="112"/>
        <v/>
      </c>
      <c r="K570" s="509" t="str">
        <f t="shared" si="113"/>
        <v/>
      </c>
      <c r="L570" s="509" t="str">
        <f t="shared" si="114"/>
        <v/>
      </c>
      <c r="M570" s="509" t="str">
        <f t="shared" si="108"/>
        <v/>
      </c>
      <c r="AN570" s="17"/>
      <c r="AO570" s="17"/>
      <c r="AP570" s="17"/>
      <c r="AQ570" s="17"/>
      <c r="AR570" s="17"/>
      <c r="AS570" s="17"/>
      <c r="AT570" s="17"/>
      <c r="AU570" s="17"/>
      <c r="AV570" s="17"/>
      <c r="AW570" s="17"/>
      <c r="AX570" s="17"/>
    </row>
    <row r="571" spans="1:53" ht="18" customHeight="1" x14ac:dyDescent="0.3">
      <c r="A571" s="24"/>
      <c r="B571" s="17"/>
      <c r="C571" s="229">
        <f>'4. Fase - Celebración'!E97</f>
        <v>0</v>
      </c>
      <c r="D571" s="229">
        <f>'4. Fase - Celebración'!F97</f>
        <v>0</v>
      </c>
      <c r="E571" s="229">
        <f>'4. Fase - Celebración'!G97</f>
        <v>0</v>
      </c>
      <c r="F571" s="229">
        <f>'4. Fase - Celebración'!H97</f>
        <v>0</v>
      </c>
      <c r="G571" s="102" t="str">
        <f t="shared" si="109"/>
        <v/>
      </c>
      <c r="H571" s="102" t="str">
        <f t="shared" si="110"/>
        <v/>
      </c>
      <c r="I571" s="102" t="str">
        <f t="shared" si="111"/>
        <v/>
      </c>
      <c r="J571" s="509" t="str">
        <f t="shared" si="112"/>
        <v/>
      </c>
      <c r="K571" s="509" t="str">
        <f t="shared" si="113"/>
        <v/>
      </c>
      <c r="L571" s="509" t="str">
        <f t="shared" si="114"/>
        <v/>
      </c>
      <c r="M571" s="509" t="str">
        <f t="shared" si="108"/>
        <v/>
      </c>
      <c r="AN571" s="17"/>
      <c r="AO571" s="17"/>
      <c r="AP571" s="17"/>
      <c r="AQ571" s="17"/>
      <c r="AR571" s="17"/>
      <c r="AS571" s="17"/>
      <c r="AT571" s="17"/>
      <c r="AU571" s="17"/>
      <c r="AV571" s="17"/>
      <c r="AW571" s="17"/>
      <c r="AX571" s="17"/>
    </row>
    <row r="572" spans="1:53" ht="18" customHeight="1" x14ac:dyDescent="0.3">
      <c r="A572" s="24"/>
      <c r="B572" s="17"/>
      <c r="C572" s="229">
        <f>'4. Fase - Celebración'!E98</f>
        <v>0</v>
      </c>
      <c r="D572" s="229">
        <f>'4. Fase - Celebración'!F98</f>
        <v>0</v>
      </c>
      <c r="E572" s="229">
        <f>'4. Fase - Celebración'!G98</f>
        <v>0</v>
      </c>
      <c r="F572" s="229">
        <f>'4. Fase - Celebración'!H98</f>
        <v>0</v>
      </c>
      <c r="G572" s="102" t="str">
        <f t="shared" si="109"/>
        <v/>
      </c>
      <c r="H572" s="102" t="str">
        <f t="shared" si="110"/>
        <v/>
      </c>
      <c r="I572" s="102" t="str">
        <f t="shared" si="111"/>
        <v/>
      </c>
      <c r="J572" s="509" t="str">
        <f t="shared" si="112"/>
        <v/>
      </c>
      <c r="K572" s="509" t="str">
        <f t="shared" si="113"/>
        <v/>
      </c>
      <c r="L572" s="509" t="str">
        <f t="shared" si="114"/>
        <v/>
      </c>
      <c r="M572" s="509" t="str">
        <f t="shared" si="108"/>
        <v/>
      </c>
      <c r="AN572" s="17"/>
      <c r="AO572" s="17"/>
      <c r="AP572" s="17"/>
      <c r="AQ572" s="17"/>
      <c r="AR572" s="17"/>
      <c r="AS572" s="17"/>
      <c r="AT572" s="17"/>
      <c r="AU572" s="17"/>
      <c r="AV572" s="17"/>
      <c r="AW572" s="17"/>
      <c r="AX572" s="17"/>
    </row>
    <row r="573" spans="1:53" ht="18" customHeight="1" x14ac:dyDescent="0.3">
      <c r="A573" s="24"/>
      <c r="B573" s="17"/>
      <c r="C573" s="39"/>
      <c r="D573" s="39"/>
      <c r="E573" s="39"/>
      <c r="F573" s="39"/>
      <c r="G573" s="228"/>
      <c r="H573" s="228"/>
      <c r="I573" s="228"/>
      <c r="J573" s="131">
        <f>SUM(J563:J572)</f>
        <v>0</v>
      </c>
      <c r="K573" s="131">
        <f t="shared" ref="K573:M573" si="115">SUM(K563:K572)</f>
        <v>0</v>
      </c>
      <c r="L573" s="131">
        <f t="shared" si="115"/>
        <v>0</v>
      </c>
      <c r="M573" s="131">
        <f t="shared" si="115"/>
        <v>0</v>
      </c>
      <c r="AN573" s="17"/>
      <c r="AO573" s="17"/>
      <c r="AP573" s="17"/>
      <c r="AQ573" s="17"/>
      <c r="AR573" s="17"/>
      <c r="AS573" s="17"/>
      <c r="AT573" s="17"/>
      <c r="AU573" s="17"/>
      <c r="AV573" s="17"/>
      <c r="AW573" s="17"/>
      <c r="AX573" s="17"/>
    </row>
    <row r="574" spans="1:53" ht="18" customHeight="1" x14ac:dyDescent="0.3">
      <c r="A574" s="24"/>
      <c r="B574" s="17"/>
      <c r="C574" s="39"/>
      <c r="D574" s="39"/>
      <c r="E574" s="39"/>
      <c r="F574" s="39"/>
      <c r="G574" s="228"/>
      <c r="H574" s="228"/>
      <c r="I574" s="228"/>
      <c r="J574" s="228"/>
      <c r="K574" s="228"/>
      <c r="L574" s="228"/>
      <c r="M574" s="22"/>
      <c r="N574" s="22"/>
      <c r="O574" s="22"/>
      <c r="P574" s="228"/>
      <c r="AQ574" s="17"/>
      <c r="AR574" s="17"/>
      <c r="AS574" s="17"/>
      <c r="AT574" s="17"/>
      <c r="AU574" s="17"/>
      <c r="AV574" s="17"/>
      <c r="AW574" s="17"/>
      <c r="AX574" s="17"/>
      <c r="AY574" s="17"/>
      <c r="AZ574" s="17"/>
      <c r="BA574" s="17"/>
    </row>
    <row r="575" spans="1:53" ht="18" customHeight="1" x14ac:dyDescent="0.3">
      <c r="A575" s="24"/>
      <c r="B575" s="17"/>
      <c r="C575" s="39" t="s">
        <v>451</v>
      </c>
      <c r="D575" s="39"/>
      <c r="E575" s="39"/>
      <c r="F575" s="39"/>
      <c r="G575" s="228"/>
      <c r="H575" s="228"/>
      <c r="I575" s="228"/>
      <c r="J575" s="228"/>
      <c r="K575" s="228"/>
      <c r="L575" s="228"/>
      <c r="M575" s="22"/>
      <c r="N575" s="22"/>
      <c r="O575" s="22"/>
      <c r="P575" s="228"/>
      <c r="AQ575" s="17"/>
      <c r="AR575" s="17"/>
      <c r="AS575" s="17"/>
      <c r="AT575" s="17"/>
      <c r="AU575" s="17"/>
      <c r="AV575" s="17"/>
      <c r="AW575" s="17"/>
      <c r="AX575" s="17"/>
      <c r="AY575" s="17"/>
      <c r="AZ575" s="17"/>
      <c r="BA575" s="17"/>
    </row>
    <row r="576" spans="1:53" ht="18" customHeight="1" x14ac:dyDescent="0.3">
      <c r="A576" s="24"/>
      <c r="B576" s="17"/>
      <c r="C576" s="1036" t="s">
        <v>323</v>
      </c>
      <c r="D576" s="1036" t="s">
        <v>159</v>
      </c>
      <c r="E576" s="1036" t="s">
        <v>160</v>
      </c>
      <c r="F576" s="1036" t="s">
        <v>161</v>
      </c>
      <c r="G576" s="1033" t="s">
        <v>157</v>
      </c>
      <c r="H576" s="1034"/>
      <c r="I576" s="1035"/>
      <c r="J576" s="1033" t="s">
        <v>146</v>
      </c>
      <c r="K576" s="1034"/>
      <c r="L576" s="1034"/>
      <c r="M576" s="1035"/>
      <c r="AN576" s="17"/>
      <c r="AO576" s="17"/>
      <c r="AP576" s="17"/>
      <c r="AQ576" s="17"/>
      <c r="AR576" s="17"/>
      <c r="AS576" s="17"/>
      <c r="AT576" s="17"/>
      <c r="AU576" s="17"/>
      <c r="AV576" s="17"/>
      <c r="AW576" s="17"/>
      <c r="AX576" s="17"/>
    </row>
    <row r="577" spans="1:50" ht="18" customHeight="1" x14ac:dyDescent="0.3">
      <c r="A577" s="24"/>
      <c r="B577" s="17"/>
      <c r="C577" s="1037"/>
      <c r="D577" s="1037"/>
      <c r="E577" s="1037"/>
      <c r="F577" s="1037"/>
      <c r="G577" s="154" t="s">
        <v>389</v>
      </c>
      <c r="H577" s="154" t="s">
        <v>388</v>
      </c>
      <c r="I577" s="154" t="s">
        <v>387</v>
      </c>
      <c r="J577" s="154" t="s">
        <v>162</v>
      </c>
      <c r="K577" s="154" t="s">
        <v>163</v>
      </c>
      <c r="L577" s="154" t="s">
        <v>164</v>
      </c>
      <c r="M577" s="154" t="s">
        <v>165</v>
      </c>
      <c r="AN577" s="17"/>
      <c r="AO577" s="17"/>
      <c r="AP577" s="17"/>
      <c r="AQ577" s="17"/>
      <c r="AR577" s="17"/>
      <c r="AS577" s="17"/>
      <c r="AT577" s="17"/>
      <c r="AU577" s="17"/>
      <c r="AV577" s="17"/>
      <c r="AW577" s="17"/>
      <c r="AX577" s="17"/>
    </row>
    <row r="578" spans="1:50" ht="18" customHeight="1" x14ac:dyDescent="0.3">
      <c r="A578" s="24"/>
      <c r="B578" s="17"/>
      <c r="C578" s="136"/>
      <c r="D578" s="136"/>
      <c r="E578" s="136"/>
      <c r="F578" s="136"/>
      <c r="G578" s="136"/>
      <c r="H578" s="136"/>
      <c r="I578" s="136"/>
      <c r="J578" s="136"/>
      <c r="K578" s="136"/>
      <c r="L578" s="136"/>
      <c r="M578" s="136" t="s">
        <v>50</v>
      </c>
      <c r="AN578" s="17"/>
      <c r="AO578" s="17"/>
      <c r="AP578" s="17"/>
      <c r="AQ578" s="17"/>
      <c r="AR578" s="17"/>
      <c r="AS578" s="17"/>
      <c r="AT578" s="17"/>
      <c r="AU578" s="17"/>
      <c r="AV578" s="17"/>
      <c r="AW578" s="17"/>
      <c r="AX578" s="17"/>
    </row>
    <row r="579" spans="1:50" ht="18" customHeight="1" x14ac:dyDescent="0.3">
      <c r="A579" s="24"/>
      <c r="B579" s="17"/>
      <c r="C579" s="229">
        <f>'5. Fase - Desmontaje'!E86</f>
        <v>0</v>
      </c>
      <c r="D579" s="229">
        <f>'5. Fase - Desmontaje'!F86</f>
        <v>0</v>
      </c>
      <c r="E579" s="229">
        <f>'5. Fase - Desmontaje'!G86</f>
        <v>0</v>
      </c>
      <c r="F579" s="229">
        <f>'5. Fase - Desmontaje'!H86</f>
        <v>0</v>
      </c>
      <c r="G579" s="102" t="str">
        <f>IF($E579="Otro (ud)","-",IFERROR(INDEX($D$501:$F$514,MATCH($E579&amp;$D579,$C$501:$C$514,0),MATCH($G$577,$D$500:$F$500,0)),""))</f>
        <v/>
      </c>
      <c r="H579" s="102" t="str">
        <f>IF($E579="Otro (ud)","-",IFERROR(INDEX($D$501:$F$514,MATCH($E579&amp;$D579,$C$501:$C$514,0),MATCH($H$577,$D$500:$F$500,0)),""))</f>
        <v/>
      </c>
      <c r="I579" s="102" t="str">
        <f>IF($E579="Otro (ud)","-",IFERROR(INDEX($D$501:$F$514,MATCH($E579&amp;$D579,$C$501:$C$514,0),MATCH($I$577,$D$500:$F$500,0)),""))</f>
        <v/>
      </c>
      <c r="J579" s="230" t="str">
        <f>IFERROR(IF($E579="Otro (ud)",$F579*$J579,$F579*$G579),"")</f>
        <v/>
      </c>
      <c r="K579" s="230" t="str">
        <f>IFERROR(IF($E579="Otro (ud)",$F579*$K579,IF($H579="-",0,$F579*$H579)),"")</f>
        <v/>
      </c>
      <c r="L579" s="230" t="str">
        <f>IFERROR(IF($E579="Otro (ud)",$F579*$L579,IF($I579="-",0,$F579*$I579)),"")</f>
        <v/>
      </c>
      <c r="M579" s="102" t="str">
        <f t="shared" ref="M579:M588" si="116">IFERROR($J579+$K579*$I$8/1000+$L579*$I$9/1000,"")</f>
        <v/>
      </c>
      <c r="AN579" s="17"/>
      <c r="AO579" s="17"/>
      <c r="AP579" s="17"/>
      <c r="AQ579" s="17"/>
      <c r="AR579" s="17"/>
      <c r="AS579" s="17"/>
      <c r="AT579" s="17"/>
      <c r="AU579" s="17"/>
      <c r="AV579" s="17"/>
      <c r="AW579" s="17"/>
      <c r="AX579" s="17"/>
    </row>
    <row r="580" spans="1:50" ht="18" customHeight="1" x14ac:dyDescent="0.3">
      <c r="A580" s="24"/>
      <c r="B580" s="17"/>
      <c r="C580" s="229">
        <f>'5. Fase - Desmontaje'!E87</f>
        <v>0</v>
      </c>
      <c r="D580" s="229">
        <f>'5. Fase - Desmontaje'!F87</f>
        <v>0</v>
      </c>
      <c r="E580" s="229">
        <f>'5. Fase - Desmontaje'!G87</f>
        <v>0</v>
      </c>
      <c r="F580" s="229">
        <f>'5. Fase - Desmontaje'!H87</f>
        <v>0</v>
      </c>
      <c r="G580" s="102" t="str">
        <f t="shared" ref="G580:G588" si="117">IF($E580="Otro (ud)","-",IFERROR(INDEX($D$501:$F$514,MATCH($E580&amp;$D580,$C$501:$C$514,0),MATCH($G$577,$D$500:$F$500,0)),""))</f>
        <v/>
      </c>
      <c r="H580" s="102" t="str">
        <f t="shared" ref="H580:H588" si="118">IF($E580="Otro (ud)","-",IFERROR(INDEX($D$501:$F$514,MATCH($E580&amp;$D580,$C$501:$C$514,0),MATCH($H$577,$D$500:$F$500,0)),""))</f>
        <v/>
      </c>
      <c r="I580" s="102" t="str">
        <f t="shared" ref="I580:I588" si="119">IF($E580="Otro (ud)","-",IFERROR(INDEX($D$501:$F$514,MATCH($E580&amp;$D580,$C$501:$C$514,0),MATCH($I$577,$D$500:$F$500,0)),""))</f>
        <v/>
      </c>
      <c r="J580" s="230" t="str">
        <f t="shared" ref="J580:J588" si="120">IFERROR(IF($E580="Otro (ud)",$F580*$J580,$F580*$G580),"")</f>
        <v/>
      </c>
      <c r="K580" s="230" t="str">
        <f t="shared" ref="K580:K588" si="121">IFERROR(IF($E580="Otro (ud)",$F580*$K580,IF($H580="-",0,$F580*$H580)),"")</f>
        <v/>
      </c>
      <c r="L580" s="230" t="str">
        <f t="shared" ref="L580:L588" si="122">IFERROR(IF($E580="Otro (ud)",$F580*$L580,IF($I580="-",0,$F580*$I580)),"")</f>
        <v/>
      </c>
      <c r="M580" s="102" t="str">
        <f t="shared" si="116"/>
        <v/>
      </c>
      <c r="AN580" s="17"/>
      <c r="AO580" s="17"/>
      <c r="AP580" s="17"/>
      <c r="AQ580" s="17"/>
      <c r="AR580" s="17"/>
      <c r="AS580" s="17"/>
      <c r="AT580" s="17"/>
      <c r="AU580" s="17"/>
      <c r="AV580" s="17"/>
      <c r="AW580" s="17"/>
      <c r="AX580" s="17"/>
    </row>
    <row r="581" spans="1:50" ht="18" customHeight="1" x14ac:dyDescent="0.3">
      <c r="A581" s="24"/>
      <c r="B581" s="17"/>
      <c r="C581" s="229">
        <f>'5. Fase - Desmontaje'!E88</f>
        <v>0</v>
      </c>
      <c r="D581" s="229">
        <f>'5. Fase - Desmontaje'!F88</f>
        <v>0</v>
      </c>
      <c r="E581" s="229">
        <f>'5. Fase - Desmontaje'!G88</f>
        <v>0</v>
      </c>
      <c r="F581" s="229">
        <f>'5. Fase - Desmontaje'!H88</f>
        <v>0</v>
      </c>
      <c r="G581" s="102" t="str">
        <f t="shared" si="117"/>
        <v/>
      </c>
      <c r="H581" s="102" t="str">
        <f t="shared" si="118"/>
        <v/>
      </c>
      <c r="I581" s="102" t="str">
        <f t="shared" si="119"/>
        <v/>
      </c>
      <c r="J581" s="230" t="str">
        <f t="shared" si="120"/>
        <v/>
      </c>
      <c r="K581" s="230" t="str">
        <f t="shared" si="121"/>
        <v/>
      </c>
      <c r="L581" s="230" t="str">
        <f t="shared" si="122"/>
        <v/>
      </c>
      <c r="M581" s="102" t="str">
        <f t="shared" si="116"/>
        <v/>
      </c>
      <c r="AN581" s="17"/>
      <c r="AO581" s="17"/>
      <c r="AP581" s="17"/>
      <c r="AQ581" s="17"/>
      <c r="AR581" s="17"/>
      <c r="AS581" s="17"/>
      <c r="AT581" s="17"/>
      <c r="AU581" s="17"/>
      <c r="AV581" s="17"/>
      <c r="AW581" s="17"/>
      <c r="AX581" s="17"/>
    </row>
    <row r="582" spans="1:50" ht="18" customHeight="1" x14ac:dyDescent="0.3">
      <c r="A582" s="24"/>
      <c r="B582" s="17"/>
      <c r="C582" s="229">
        <f>'5. Fase - Desmontaje'!E89</f>
        <v>0</v>
      </c>
      <c r="D582" s="229">
        <f>'5. Fase - Desmontaje'!F89</f>
        <v>0</v>
      </c>
      <c r="E582" s="229">
        <f>'5. Fase - Desmontaje'!G89</f>
        <v>0</v>
      </c>
      <c r="F582" s="229">
        <f>'5. Fase - Desmontaje'!H89</f>
        <v>0</v>
      </c>
      <c r="G582" s="102" t="str">
        <f t="shared" si="117"/>
        <v/>
      </c>
      <c r="H582" s="102" t="str">
        <f t="shared" si="118"/>
        <v/>
      </c>
      <c r="I582" s="102" t="str">
        <f t="shared" si="119"/>
        <v/>
      </c>
      <c r="J582" s="230" t="str">
        <f t="shared" si="120"/>
        <v/>
      </c>
      <c r="K582" s="230" t="str">
        <f t="shared" si="121"/>
        <v/>
      </c>
      <c r="L582" s="230" t="str">
        <f t="shared" si="122"/>
        <v/>
      </c>
      <c r="M582" s="102" t="str">
        <f t="shared" si="116"/>
        <v/>
      </c>
      <c r="AN582" s="17"/>
      <c r="AO582" s="17"/>
      <c r="AP582" s="17"/>
      <c r="AQ582" s="17"/>
      <c r="AR582" s="17"/>
      <c r="AS582" s="17"/>
      <c r="AT582" s="17"/>
      <c r="AU582" s="17"/>
      <c r="AV582" s="17"/>
      <c r="AW582" s="17"/>
      <c r="AX582" s="17"/>
    </row>
    <row r="583" spans="1:50" ht="18" customHeight="1" x14ac:dyDescent="0.3">
      <c r="A583" s="24"/>
      <c r="B583" s="17"/>
      <c r="C583" s="229">
        <f>'5. Fase - Desmontaje'!E90</f>
        <v>0</v>
      </c>
      <c r="D583" s="229">
        <f>'5. Fase - Desmontaje'!F90</f>
        <v>0</v>
      </c>
      <c r="E583" s="229">
        <f>'5. Fase - Desmontaje'!G90</f>
        <v>0</v>
      </c>
      <c r="F583" s="229">
        <f>'5. Fase - Desmontaje'!H90</f>
        <v>0</v>
      </c>
      <c r="G583" s="102" t="str">
        <f t="shared" si="117"/>
        <v/>
      </c>
      <c r="H583" s="102" t="str">
        <f t="shared" si="118"/>
        <v/>
      </c>
      <c r="I583" s="102" t="str">
        <f t="shared" si="119"/>
        <v/>
      </c>
      <c r="J583" s="230" t="str">
        <f t="shared" si="120"/>
        <v/>
      </c>
      <c r="K583" s="230" t="str">
        <f t="shared" si="121"/>
        <v/>
      </c>
      <c r="L583" s="230" t="str">
        <f t="shared" si="122"/>
        <v/>
      </c>
      <c r="M583" s="102" t="str">
        <f t="shared" si="116"/>
        <v/>
      </c>
      <c r="AN583" s="17"/>
      <c r="AO583" s="17"/>
      <c r="AP583" s="17"/>
      <c r="AQ583" s="17"/>
      <c r="AR583" s="17"/>
      <c r="AS583" s="17"/>
      <c r="AT583" s="17"/>
      <c r="AU583" s="17"/>
      <c r="AV583" s="17"/>
      <c r="AW583" s="17"/>
      <c r="AX583" s="17"/>
    </row>
    <row r="584" spans="1:50" ht="18" customHeight="1" x14ac:dyDescent="0.3">
      <c r="A584" s="24"/>
      <c r="B584" s="17"/>
      <c r="C584" s="229">
        <f>'5. Fase - Desmontaje'!E91</f>
        <v>0</v>
      </c>
      <c r="D584" s="229">
        <f>'5. Fase - Desmontaje'!F91</f>
        <v>0</v>
      </c>
      <c r="E584" s="229">
        <f>'5. Fase - Desmontaje'!G91</f>
        <v>0</v>
      </c>
      <c r="F584" s="229">
        <f>'5. Fase - Desmontaje'!H91</f>
        <v>0</v>
      </c>
      <c r="G584" s="102" t="str">
        <f t="shared" si="117"/>
        <v/>
      </c>
      <c r="H584" s="102" t="str">
        <f t="shared" si="118"/>
        <v/>
      </c>
      <c r="I584" s="102" t="str">
        <f t="shared" si="119"/>
        <v/>
      </c>
      <c r="J584" s="230" t="str">
        <f t="shared" si="120"/>
        <v/>
      </c>
      <c r="K584" s="230" t="str">
        <f t="shared" si="121"/>
        <v/>
      </c>
      <c r="L584" s="230" t="str">
        <f t="shared" si="122"/>
        <v/>
      </c>
      <c r="M584" s="102" t="str">
        <f t="shared" si="116"/>
        <v/>
      </c>
      <c r="AN584" s="17"/>
      <c r="AO584" s="17"/>
      <c r="AP584" s="17"/>
      <c r="AQ584" s="17"/>
      <c r="AR584" s="17"/>
      <c r="AS584" s="17"/>
      <c r="AT584" s="17"/>
      <c r="AU584" s="17"/>
      <c r="AV584" s="17"/>
      <c r="AW584" s="17"/>
      <c r="AX584" s="17"/>
    </row>
    <row r="585" spans="1:50" ht="18" customHeight="1" x14ac:dyDescent="0.3">
      <c r="C585" s="229">
        <f>'5. Fase - Desmontaje'!E92</f>
        <v>0</v>
      </c>
      <c r="D585" s="229">
        <f>'5. Fase - Desmontaje'!F92</f>
        <v>0</v>
      </c>
      <c r="E585" s="229">
        <f>'5. Fase - Desmontaje'!G92</f>
        <v>0</v>
      </c>
      <c r="F585" s="229">
        <f>'5. Fase - Desmontaje'!H92</f>
        <v>0</v>
      </c>
      <c r="G585" s="102" t="str">
        <f t="shared" si="117"/>
        <v/>
      </c>
      <c r="H585" s="102" t="str">
        <f t="shared" si="118"/>
        <v/>
      </c>
      <c r="I585" s="102" t="str">
        <f t="shared" si="119"/>
        <v/>
      </c>
      <c r="J585" s="230" t="str">
        <f t="shared" si="120"/>
        <v/>
      </c>
      <c r="K585" s="230" t="str">
        <f t="shared" si="121"/>
        <v/>
      </c>
      <c r="L585" s="230" t="str">
        <f t="shared" si="122"/>
        <v/>
      </c>
      <c r="M585" s="102" t="str">
        <f t="shared" si="116"/>
        <v/>
      </c>
    </row>
    <row r="586" spans="1:50" ht="18" customHeight="1" x14ac:dyDescent="0.3">
      <c r="C586" s="229">
        <f>'5. Fase - Desmontaje'!E93</f>
        <v>0</v>
      </c>
      <c r="D586" s="229">
        <f>'5. Fase - Desmontaje'!F93</f>
        <v>0</v>
      </c>
      <c r="E586" s="229">
        <f>'5. Fase - Desmontaje'!G93</f>
        <v>0</v>
      </c>
      <c r="F586" s="229">
        <f>'5. Fase - Desmontaje'!H93</f>
        <v>0</v>
      </c>
      <c r="G586" s="102" t="str">
        <f t="shared" si="117"/>
        <v/>
      </c>
      <c r="H586" s="102" t="str">
        <f t="shared" si="118"/>
        <v/>
      </c>
      <c r="I586" s="102" t="str">
        <f t="shared" si="119"/>
        <v/>
      </c>
      <c r="J586" s="230" t="str">
        <f t="shared" si="120"/>
        <v/>
      </c>
      <c r="K586" s="230" t="str">
        <f t="shared" si="121"/>
        <v/>
      </c>
      <c r="L586" s="230" t="str">
        <f t="shared" si="122"/>
        <v/>
      </c>
      <c r="M586" s="102" t="str">
        <f t="shared" si="116"/>
        <v/>
      </c>
    </row>
    <row r="587" spans="1:50" ht="18" customHeight="1" x14ac:dyDescent="0.3">
      <c r="C587" s="229">
        <f>'5. Fase - Desmontaje'!E94</f>
        <v>0</v>
      </c>
      <c r="D587" s="229">
        <f>'5. Fase - Desmontaje'!F94</f>
        <v>0</v>
      </c>
      <c r="E587" s="229">
        <f>'5. Fase - Desmontaje'!G94</f>
        <v>0</v>
      </c>
      <c r="F587" s="229">
        <f>'5. Fase - Desmontaje'!H94</f>
        <v>0</v>
      </c>
      <c r="G587" s="102" t="str">
        <f t="shared" si="117"/>
        <v/>
      </c>
      <c r="H587" s="102" t="str">
        <f t="shared" si="118"/>
        <v/>
      </c>
      <c r="I587" s="102" t="str">
        <f t="shared" si="119"/>
        <v/>
      </c>
      <c r="J587" s="230" t="str">
        <f t="shared" si="120"/>
        <v/>
      </c>
      <c r="K587" s="230" t="str">
        <f t="shared" si="121"/>
        <v/>
      </c>
      <c r="L587" s="230" t="str">
        <f t="shared" si="122"/>
        <v/>
      </c>
      <c r="M587" s="102" t="str">
        <f t="shared" si="116"/>
        <v/>
      </c>
    </row>
    <row r="588" spans="1:50" ht="18" customHeight="1" x14ac:dyDescent="0.3">
      <c r="C588" s="229">
        <f>'5. Fase - Desmontaje'!E95</f>
        <v>0</v>
      </c>
      <c r="D588" s="229">
        <f>'5. Fase - Desmontaje'!F95</f>
        <v>0</v>
      </c>
      <c r="E588" s="229">
        <f>'5. Fase - Desmontaje'!G95</f>
        <v>0</v>
      </c>
      <c r="F588" s="229">
        <f>'5. Fase - Desmontaje'!H95</f>
        <v>0</v>
      </c>
      <c r="G588" s="102" t="str">
        <f t="shared" si="117"/>
        <v/>
      </c>
      <c r="H588" s="102" t="str">
        <f t="shared" si="118"/>
        <v/>
      </c>
      <c r="I588" s="102" t="str">
        <f t="shared" si="119"/>
        <v/>
      </c>
      <c r="J588" s="230" t="str">
        <f t="shared" si="120"/>
        <v/>
      </c>
      <c r="K588" s="230" t="str">
        <f t="shared" si="121"/>
        <v/>
      </c>
      <c r="L588" s="230" t="str">
        <f t="shared" si="122"/>
        <v/>
      </c>
      <c r="M588" s="102" t="str">
        <f t="shared" si="116"/>
        <v/>
      </c>
    </row>
    <row r="589" spans="1:50" ht="18" customHeight="1" x14ac:dyDescent="0.3">
      <c r="J589" s="131">
        <f>SUM(J579:J588)</f>
        <v>0</v>
      </c>
      <c r="K589" s="131">
        <f t="shared" ref="K589:M589" si="123">SUM(K579:K588)</f>
        <v>0</v>
      </c>
      <c r="L589" s="131">
        <f t="shared" si="123"/>
        <v>0</v>
      </c>
      <c r="M589" s="131">
        <f t="shared" si="123"/>
        <v>0</v>
      </c>
    </row>
    <row r="590" spans="1:50" ht="18" customHeight="1" x14ac:dyDescent="0.3"/>
    <row r="591" spans="1:50" ht="18" customHeight="1" x14ac:dyDescent="0.3">
      <c r="B591" s="31" t="s">
        <v>776</v>
      </c>
      <c r="C591" s="31"/>
      <c r="D591" s="31"/>
      <c r="E591" s="31"/>
      <c r="F591" s="31"/>
      <c r="G591" s="31"/>
      <c r="H591" s="31"/>
      <c r="I591" s="31"/>
      <c r="J591" s="31"/>
      <c r="K591" s="31"/>
    </row>
    <row r="592" spans="1:50" ht="18" customHeight="1" x14ac:dyDescent="0.3"/>
    <row r="593" spans="1:53" ht="18" customHeight="1" x14ac:dyDescent="0.3">
      <c r="D593" s="129" t="s">
        <v>172</v>
      </c>
      <c r="E593" s="129" t="s">
        <v>173</v>
      </c>
      <c r="F593" s="129" t="s">
        <v>174</v>
      </c>
      <c r="G593" s="129" t="s">
        <v>175</v>
      </c>
    </row>
    <row r="594" spans="1:53" ht="18" customHeight="1" x14ac:dyDescent="0.3">
      <c r="B594">
        <v>7</v>
      </c>
      <c r="C594" s="128" t="s">
        <v>154</v>
      </c>
      <c r="D594" s="126">
        <f>J685+J698+J711</f>
        <v>0</v>
      </c>
      <c r="E594" s="126">
        <f>K685+K698+K711</f>
        <v>0</v>
      </c>
      <c r="F594" s="126">
        <f>L685+L698+L711</f>
        <v>0</v>
      </c>
      <c r="G594" s="126">
        <f>M685+M698+M711</f>
        <v>0</v>
      </c>
    </row>
    <row r="595" spans="1:53" ht="18" customHeight="1" x14ac:dyDescent="0.3">
      <c r="A595" s="24"/>
      <c r="B595" s="20"/>
      <c r="C595" s="17"/>
      <c r="D595" s="17"/>
      <c r="E595" s="17"/>
      <c r="F595" s="17"/>
      <c r="G595" s="38">
        <f>D594+E594*$I$8/1000+F594*$I$9/1000</f>
        <v>0</v>
      </c>
      <c r="H595" s="17"/>
      <c r="J595" s="19"/>
      <c r="K595" s="19"/>
      <c r="L595" s="19"/>
      <c r="M595" s="19"/>
      <c r="N595" s="19"/>
      <c r="O595" s="19"/>
      <c r="P595" s="17"/>
      <c r="Q595" s="17"/>
      <c r="R595" s="17"/>
      <c r="S595" s="17"/>
      <c r="T595" s="17"/>
      <c r="U595" s="17"/>
      <c r="V595" s="19"/>
      <c r="W595" s="19"/>
      <c r="X595" s="19"/>
      <c r="Y595" s="19"/>
      <c r="Z595" s="19"/>
      <c r="AA595" s="19"/>
      <c r="AB595" s="17"/>
      <c r="AC595" s="17"/>
      <c r="AD595" s="17"/>
      <c r="AE595" s="17"/>
      <c r="AF595" s="17"/>
      <c r="AG595" s="17"/>
      <c r="AH595" s="19"/>
      <c r="AI595" s="19"/>
      <c r="AJ595" s="19"/>
      <c r="AK595" s="19"/>
      <c r="AL595" s="19"/>
      <c r="AM595" s="19"/>
      <c r="AN595" s="17"/>
      <c r="AO595" s="17"/>
      <c r="AP595" s="17"/>
      <c r="AQ595" s="17"/>
      <c r="AR595" s="17"/>
      <c r="AS595" s="17"/>
      <c r="AT595" s="19"/>
      <c r="AU595" s="19"/>
      <c r="AV595" s="19"/>
      <c r="AW595" s="19"/>
      <c r="AX595" s="19"/>
      <c r="AY595" s="19"/>
      <c r="AZ595" s="17"/>
      <c r="BA595" s="17"/>
    </row>
    <row r="596" spans="1:53" s="57" customFormat="1" ht="21" x14ac:dyDescent="0.4">
      <c r="B596" s="29" t="s">
        <v>148</v>
      </c>
      <c r="D596" s="58"/>
    </row>
    <row r="597" spans="1:53" s="57" customFormat="1" ht="6" customHeight="1" x14ac:dyDescent="0.4">
      <c r="D597" s="58"/>
    </row>
    <row r="598" spans="1:53" s="57" customFormat="1" ht="12" customHeight="1" x14ac:dyDescent="0.25">
      <c r="A598" s="59"/>
      <c r="B598" s="59"/>
      <c r="C598" s="59"/>
      <c r="D598" s="59"/>
    </row>
    <row r="599" spans="1:53" s="57" customFormat="1" ht="12.75" customHeight="1" x14ac:dyDescent="0.3">
      <c r="A599" s="59"/>
      <c r="B599" s="60"/>
      <c r="C599" s="61" t="s">
        <v>335</v>
      </c>
      <c r="D599" s="62"/>
    </row>
    <row r="600" spans="1:53" ht="18" customHeight="1" x14ac:dyDescent="0.3">
      <c r="A600"/>
      <c r="B600" s="17"/>
      <c r="C600" s="16"/>
      <c r="D600" s="17"/>
    </row>
    <row r="601" spans="1:53" ht="18" customHeight="1" x14ac:dyDescent="0.3">
      <c r="B601" s="17"/>
      <c r="C601" s="17"/>
      <c r="D601" s="17"/>
      <c r="F601" s="379">
        <v>2023</v>
      </c>
      <c r="G601" s="379">
        <v>2023</v>
      </c>
      <c r="H601" s="379">
        <v>2023</v>
      </c>
    </row>
    <row r="602" spans="1:53" ht="18" customHeight="1" x14ac:dyDescent="0.3">
      <c r="B602" s="17"/>
      <c r="C602" s="17"/>
      <c r="D602" s="17"/>
      <c r="F602" s="379" t="s">
        <v>109</v>
      </c>
      <c r="G602" s="379" t="s">
        <v>110</v>
      </c>
      <c r="H602" s="379" t="s">
        <v>111</v>
      </c>
    </row>
    <row r="603" spans="1:53" s="57" customFormat="1" ht="17.25" customHeight="1" x14ac:dyDescent="0.3">
      <c r="A603" s="59"/>
      <c r="B603" s="59"/>
      <c r="C603" s="654" t="s">
        <v>81</v>
      </c>
      <c r="D603" s="714" t="s">
        <v>104</v>
      </c>
      <c r="E603" s="715" t="str">
        <f t="shared" ref="E603:E639" si="124">C603&amp;D603</f>
        <v>Gasóleo B (l)Maquinaria agrícola</v>
      </c>
      <c r="F603" s="717">
        <v>2.6859999999999999</v>
      </c>
      <c r="G603" s="717">
        <v>2.5000000000000001E-2</v>
      </c>
      <c r="H603" s="717">
        <v>0.11799999999999999</v>
      </c>
    </row>
    <row r="604" spans="1:53" s="57" customFormat="1" ht="17.25" customHeight="1" x14ac:dyDescent="0.3">
      <c r="A604" s="59"/>
      <c r="B604" s="59"/>
      <c r="C604" s="713" t="s">
        <v>81</v>
      </c>
      <c r="D604" s="714" t="s">
        <v>105</v>
      </c>
      <c r="E604" s="715" t="str">
        <f t="shared" si="124"/>
        <v>Gasóleo B (l)Maquinaria forestal</v>
      </c>
      <c r="F604" s="717">
        <v>2.6859999999999999</v>
      </c>
      <c r="G604" s="717">
        <v>1.2999999999999999E-2</v>
      </c>
      <c r="H604" s="717">
        <v>0.11799999999999999</v>
      </c>
    </row>
    <row r="605" spans="1:53" s="57" customFormat="1" ht="17.25" customHeight="1" x14ac:dyDescent="0.3">
      <c r="A605" s="59"/>
      <c r="B605" s="63"/>
      <c r="C605" s="713" t="s">
        <v>81</v>
      </c>
      <c r="D605" s="714" t="s">
        <v>131</v>
      </c>
      <c r="E605" s="715" t="str">
        <f t="shared" si="124"/>
        <v>Gasóleo B (l)Maquinaria comercial, institucional e industrial</v>
      </c>
      <c r="F605" s="717">
        <v>2.6859999999999999</v>
      </c>
      <c r="G605" s="717">
        <v>2.1999999999999999E-2</v>
      </c>
      <c r="H605" s="717">
        <v>0.11600000000000001</v>
      </c>
    </row>
    <row r="606" spans="1:53" s="57" customFormat="1" ht="17.25" customHeight="1" x14ac:dyDescent="0.3">
      <c r="A606" s="59"/>
      <c r="B606" s="59"/>
      <c r="C606" s="713" t="s">
        <v>126</v>
      </c>
      <c r="D606" s="714" t="s">
        <v>104</v>
      </c>
      <c r="E606" s="715" t="str">
        <f t="shared" si="124"/>
        <v>Gasóleo (l)Maquinaria agrícola</v>
      </c>
      <c r="F606" s="718" t="s">
        <v>31</v>
      </c>
      <c r="G606" s="718" t="s">
        <v>31</v>
      </c>
      <c r="H606" s="718" t="s">
        <v>31</v>
      </c>
    </row>
    <row r="607" spans="1:53" s="57" customFormat="1" ht="17.25" customHeight="1" x14ac:dyDescent="0.3">
      <c r="A607" s="59"/>
      <c r="B607" s="59"/>
      <c r="C607" s="713" t="s">
        <v>126</v>
      </c>
      <c r="D607" s="714" t="s">
        <v>105</v>
      </c>
      <c r="E607" s="715" t="str">
        <f t="shared" si="124"/>
        <v>Gasóleo (l)Maquinaria forestal</v>
      </c>
      <c r="F607" s="718" t="s">
        <v>31</v>
      </c>
      <c r="G607" s="718" t="s">
        <v>31</v>
      </c>
      <c r="H607" s="718" t="s">
        <v>31</v>
      </c>
    </row>
    <row r="608" spans="1:53" s="57" customFormat="1" ht="17.25" customHeight="1" x14ac:dyDescent="0.3">
      <c r="A608" s="59"/>
      <c r="B608" s="63"/>
      <c r="C608" s="713" t="s">
        <v>126</v>
      </c>
      <c r="D608" s="714" t="s">
        <v>131</v>
      </c>
      <c r="E608" s="715" t="str">
        <f t="shared" si="124"/>
        <v>Gasóleo (l)Maquinaria comercial, institucional e industrial</v>
      </c>
      <c r="F608" s="718" t="s">
        <v>31</v>
      </c>
      <c r="G608" s="718" t="s">
        <v>31</v>
      </c>
      <c r="H608" s="718" t="s">
        <v>31</v>
      </c>
    </row>
    <row r="609" spans="1:8" s="57" customFormat="1" ht="17.25" customHeight="1" x14ac:dyDescent="0.3">
      <c r="A609" s="59"/>
      <c r="B609" s="63">
        <v>7.0000000000000007E-2</v>
      </c>
      <c r="C609" s="713" t="s">
        <v>63</v>
      </c>
      <c r="D609" s="655" t="s">
        <v>104</v>
      </c>
      <c r="E609" s="715" t="str">
        <f t="shared" si="124"/>
        <v>B7 (l)Maquinaria agrícola</v>
      </c>
      <c r="F609" s="717">
        <v>2.4689999999999999</v>
      </c>
      <c r="G609" s="717">
        <v>2.4E-2</v>
      </c>
      <c r="H609" s="717">
        <v>0.11600000000000001</v>
      </c>
    </row>
    <row r="610" spans="1:8" s="57" customFormat="1" ht="17.25" customHeight="1" x14ac:dyDescent="0.3">
      <c r="A610" s="59"/>
      <c r="B610" s="63">
        <v>7.0000000000000007E-2</v>
      </c>
      <c r="C610" s="713" t="s">
        <v>63</v>
      </c>
      <c r="D610" s="712" t="s">
        <v>105</v>
      </c>
      <c r="E610" s="715" t="str">
        <f t="shared" si="124"/>
        <v>B7 (l)Maquinaria forestal</v>
      </c>
      <c r="F610" s="717">
        <v>2.4689999999999999</v>
      </c>
      <c r="G610" s="717">
        <v>1.2999999999999999E-2</v>
      </c>
      <c r="H610" s="717">
        <v>0.11600000000000001</v>
      </c>
    </row>
    <row r="611" spans="1:8" s="57" customFormat="1" ht="17.25" customHeight="1" x14ac:dyDescent="0.3">
      <c r="A611" s="59"/>
      <c r="B611" s="63">
        <v>7.0000000000000007E-2</v>
      </c>
      <c r="C611" s="713" t="s">
        <v>63</v>
      </c>
      <c r="D611" s="712" t="s">
        <v>131</v>
      </c>
      <c r="E611" s="715" t="str">
        <f t="shared" si="124"/>
        <v>B7 (l)Maquinaria comercial, institucional e industrial</v>
      </c>
      <c r="F611" s="717">
        <v>2.4689999999999999</v>
      </c>
      <c r="G611" s="717">
        <v>2.1999999999999999E-2</v>
      </c>
      <c r="H611" s="717">
        <v>0.114</v>
      </c>
    </row>
    <row r="612" spans="1:8" s="57" customFormat="1" ht="17.25" customHeight="1" x14ac:dyDescent="0.3">
      <c r="A612" s="59"/>
      <c r="B612" s="63">
        <v>0.1</v>
      </c>
      <c r="C612" s="713" t="s">
        <v>46</v>
      </c>
      <c r="D612" s="714" t="s">
        <v>104</v>
      </c>
      <c r="E612" s="715" t="str">
        <f t="shared" si="124"/>
        <v>B10 (l)Maquinaria agrícola</v>
      </c>
      <c r="F612" s="717">
        <v>2.3940000000000001</v>
      </c>
      <c r="G612" s="717">
        <v>2.4E-2</v>
      </c>
      <c r="H612" s="717">
        <v>0.11600000000000001</v>
      </c>
    </row>
    <row r="613" spans="1:8" s="57" customFormat="1" ht="17.25" customHeight="1" x14ac:dyDescent="0.3">
      <c r="A613" s="59"/>
      <c r="B613" s="63">
        <v>0.1</v>
      </c>
      <c r="C613" s="713" t="s">
        <v>46</v>
      </c>
      <c r="D613" s="714" t="s">
        <v>105</v>
      </c>
      <c r="E613" s="715" t="str">
        <f t="shared" si="124"/>
        <v>B10 (l)Maquinaria forestal</v>
      </c>
      <c r="F613" s="717">
        <v>2.3940000000000001</v>
      </c>
      <c r="G613" s="717">
        <v>1.2999999999999999E-2</v>
      </c>
      <c r="H613" s="717">
        <v>0.11600000000000001</v>
      </c>
    </row>
    <row r="614" spans="1:8" s="57" customFormat="1" ht="17.25" customHeight="1" x14ac:dyDescent="0.3">
      <c r="A614" s="59"/>
      <c r="B614" s="63">
        <v>0.1</v>
      </c>
      <c r="C614" s="713" t="s">
        <v>46</v>
      </c>
      <c r="D614" s="714" t="s">
        <v>131</v>
      </c>
      <c r="E614" s="715" t="str">
        <f t="shared" si="124"/>
        <v>B10 (l)Maquinaria comercial, institucional e industrial</v>
      </c>
      <c r="F614" s="717">
        <v>2.3940000000000001</v>
      </c>
      <c r="G614" s="717">
        <v>2.1999999999999999E-2</v>
      </c>
      <c r="H614" s="717">
        <v>0.114</v>
      </c>
    </row>
    <row r="615" spans="1:8" s="57" customFormat="1" ht="17.25" customHeight="1" x14ac:dyDescent="0.3">
      <c r="A615" s="59"/>
      <c r="B615" s="63">
        <v>0.2</v>
      </c>
      <c r="C615" s="713" t="s">
        <v>77</v>
      </c>
      <c r="D615" s="714" t="s">
        <v>104</v>
      </c>
      <c r="E615" s="715" t="str">
        <f t="shared" si="124"/>
        <v>B20 (l)Maquinaria agrícola</v>
      </c>
      <c r="F615" s="717">
        <v>2.1429999999999998</v>
      </c>
      <c r="G615" s="717">
        <v>2.4E-2</v>
      </c>
      <c r="H615" s="717">
        <v>0.11600000000000001</v>
      </c>
    </row>
    <row r="616" spans="1:8" s="57" customFormat="1" ht="17.25" customHeight="1" x14ac:dyDescent="0.3">
      <c r="A616" s="59"/>
      <c r="B616" s="63">
        <v>0.2</v>
      </c>
      <c r="C616" s="713" t="s">
        <v>77</v>
      </c>
      <c r="D616" s="714" t="s">
        <v>105</v>
      </c>
      <c r="E616" s="715" t="str">
        <f t="shared" si="124"/>
        <v>B20 (l)Maquinaria forestal</v>
      </c>
      <c r="F616" s="717">
        <v>2.1429999999999998</v>
      </c>
      <c r="G616" s="717">
        <v>1.2999999999999999E-2</v>
      </c>
      <c r="H616" s="717">
        <v>0.11600000000000001</v>
      </c>
    </row>
    <row r="617" spans="1:8" s="57" customFormat="1" ht="17.25" customHeight="1" x14ac:dyDescent="0.3">
      <c r="A617" s="59"/>
      <c r="B617" s="63">
        <v>0.2</v>
      </c>
      <c r="C617" s="713" t="s">
        <v>77</v>
      </c>
      <c r="D617" s="714" t="s">
        <v>131</v>
      </c>
      <c r="E617" s="715" t="str">
        <f t="shared" si="124"/>
        <v>B20 (l)Maquinaria comercial, institucional e industrial</v>
      </c>
      <c r="F617" s="717">
        <v>2.1429999999999998</v>
      </c>
      <c r="G617" s="717">
        <v>2.1999999999999999E-2</v>
      </c>
      <c r="H617" s="717">
        <v>0.114</v>
      </c>
    </row>
    <row r="618" spans="1:8" s="57" customFormat="1" ht="17.25" customHeight="1" x14ac:dyDescent="0.3">
      <c r="A618" s="59"/>
      <c r="B618" s="63">
        <v>0.3</v>
      </c>
      <c r="C618" s="713" t="s">
        <v>78</v>
      </c>
      <c r="D618" s="714" t="s">
        <v>104</v>
      </c>
      <c r="E618" s="715" t="str">
        <f t="shared" si="124"/>
        <v>B30 (l)Maquinaria agrícola</v>
      </c>
      <c r="F618" s="717">
        <v>1.8919999999999999</v>
      </c>
      <c r="G618" s="717">
        <v>2.4E-2</v>
      </c>
      <c r="H618" s="717">
        <v>0.11600000000000001</v>
      </c>
    </row>
    <row r="619" spans="1:8" s="57" customFormat="1" ht="17.25" customHeight="1" x14ac:dyDescent="0.3">
      <c r="A619" s="59"/>
      <c r="B619" s="63">
        <v>0.3</v>
      </c>
      <c r="C619" s="713" t="s">
        <v>78</v>
      </c>
      <c r="D619" s="714" t="s">
        <v>105</v>
      </c>
      <c r="E619" s="715" t="str">
        <f t="shared" si="124"/>
        <v>B30 (l)Maquinaria forestal</v>
      </c>
      <c r="F619" s="717">
        <v>1.8919999999999999</v>
      </c>
      <c r="G619" s="717">
        <v>1.2999999999999999E-2</v>
      </c>
      <c r="H619" s="717">
        <v>0.11600000000000001</v>
      </c>
    </row>
    <row r="620" spans="1:8" s="57" customFormat="1" ht="17.25" customHeight="1" x14ac:dyDescent="0.3">
      <c r="A620" s="59"/>
      <c r="B620" s="63">
        <v>0.3</v>
      </c>
      <c r="C620" s="713" t="s">
        <v>78</v>
      </c>
      <c r="D620" s="714" t="s">
        <v>131</v>
      </c>
      <c r="E620" s="715" t="str">
        <f t="shared" si="124"/>
        <v>B30 (l)Maquinaria comercial, institucional e industrial</v>
      </c>
      <c r="F620" s="717">
        <v>1.8919999999999999</v>
      </c>
      <c r="G620" s="717">
        <v>2.1999999999999999E-2</v>
      </c>
      <c r="H620" s="717">
        <v>0.114</v>
      </c>
    </row>
    <row r="621" spans="1:8" s="57" customFormat="1" ht="17.25" customHeight="1" x14ac:dyDescent="0.3">
      <c r="A621" s="59"/>
      <c r="B621" s="63">
        <v>1</v>
      </c>
      <c r="C621" s="713" t="s">
        <v>79</v>
      </c>
      <c r="D621" s="714" t="s">
        <v>104</v>
      </c>
      <c r="E621" s="715" t="str">
        <f t="shared" si="124"/>
        <v>B100 (l)Maquinaria agrícola</v>
      </c>
      <c r="F621" s="717">
        <v>0.13600000000000001</v>
      </c>
      <c r="G621" s="717">
        <v>2.4E-2</v>
      </c>
      <c r="H621" s="717">
        <v>0.11600000000000001</v>
      </c>
    </row>
    <row r="622" spans="1:8" s="57" customFormat="1" ht="17.25" customHeight="1" x14ac:dyDescent="0.3">
      <c r="A622" s="59"/>
      <c r="B622" s="63">
        <v>1</v>
      </c>
      <c r="C622" s="713" t="s">
        <v>79</v>
      </c>
      <c r="D622" s="714" t="s">
        <v>105</v>
      </c>
      <c r="E622" s="715" t="str">
        <f t="shared" si="124"/>
        <v>B100 (l)Maquinaria forestal</v>
      </c>
      <c r="F622" s="717">
        <v>0.13600000000000001</v>
      </c>
      <c r="G622" s="717">
        <v>1.2999999999999999E-2</v>
      </c>
      <c r="H622" s="717">
        <v>0.11600000000000001</v>
      </c>
    </row>
    <row r="623" spans="1:8" s="57" customFormat="1" ht="17.25" customHeight="1" x14ac:dyDescent="0.3">
      <c r="A623" s="59"/>
      <c r="B623" s="63">
        <v>1</v>
      </c>
      <c r="C623" s="713" t="s">
        <v>79</v>
      </c>
      <c r="D623" s="714" t="s">
        <v>131</v>
      </c>
      <c r="E623" s="715" t="str">
        <f t="shared" si="124"/>
        <v>B100 (l)Maquinaria comercial, institucional e industrial</v>
      </c>
      <c r="F623" s="717">
        <v>0.13600000000000001</v>
      </c>
      <c r="G623" s="717">
        <v>2.1999999999999999E-2</v>
      </c>
      <c r="H623" s="717">
        <v>0.114</v>
      </c>
    </row>
    <row r="624" spans="1:8" s="57" customFormat="1" ht="17.25" customHeight="1" x14ac:dyDescent="0.3">
      <c r="A624" s="59"/>
      <c r="B624" s="63"/>
      <c r="C624" s="713" t="s">
        <v>61</v>
      </c>
      <c r="D624" s="714" t="s">
        <v>105</v>
      </c>
      <c r="E624" s="715" t="str">
        <f t="shared" si="124"/>
        <v>Gasolina (l)Maquinaria forestal</v>
      </c>
      <c r="F624" s="718" t="s">
        <v>31</v>
      </c>
      <c r="G624" s="718" t="s">
        <v>31</v>
      </c>
      <c r="H624" s="718" t="s">
        <v>31</v>
      </c>
    </row>
    <row r="625" spans="1:53" s="57" customFormat="1" ht="17.25" customHeight="1" x14ac:dyDescent="0.3">
      <c r="A625" s="59"/>
      <c r="B625" s="63"/>
      <c r="C625" s="713" t="s">
        <v>61</v>
      </c>
      <c r="D625" s="714" t="s">
        <v>131</v>
      </c>
      <c r="E625" s="715" t="str">
        <f t="shared" si="124"/>
        <v>Gasolina (l)Maquinaria comercial, institucional e industrial</v>
      </c>
      <c r="F625" s="718" t="s">
        <v>31</v>
      </c>
      <c r="G625" s="718" t="s">
        <v>31</v>
      </c>
      <c r="H625" s="718" t="s">
        <v>31</v>
      </c>
    </row>
    <row r="626" spans="1:53" s="57" customFormat="1" ht="17.25" customHeight="1" x14ac:dyDescent="0.3">
      <c r="A626" s="59"/>
      <c r="B626" s="63">
        <v>0.05</v>
      </c>
      <c r="C626" s="713" t="s">
        <v>76</v>
      </c>
      <c r="D626" s="714" t="s">
        <v>105</v>
      </c>
      <c r="E626" s="715" t="str">
        <f t="shared" si="124"/>
        <v>E5 (l)Maquinaria forestal</v>
      </c>
      <c r="F626" s="717">
        <v>2.2629999999999999</v>
      </c>
      <c r="G626" s="717">
        <v>6.35</v>
      </c>
      <c r="H626" s="717">
        <v>1.4999999999999999E-2</v>
      </c>
    </row>
    <row r="627" spans="1:53" s="57" customFormat="1" ht="17.25" customHeight="1" x14ac:dyDescent="0.3">
      <c r="A627" s="59"/>
      <c r="B627" s="63">
        <v>0.05</v>
      </c>
      <c r="C627" s="713" t="s">
        <v>76</v>
      </c>
      <c r="D627" s="714" t="s">
        <v>131</v>
      </c>
      <c r="E627" s="715" t="str">
        <f t="shared" si="124"/>
        <v>E5 (l)Maquinaria comercial, institucional e industrial</v>
      </c>
      <c r="F627" s="717">
        <v>2.2629999999999999</v>
      </c>
      <c r="G627" s="717">
        <v>12.744999999999999</v>
      </c>
      <c r="H627" s="717">
        <v>1.2999999999999999E-2</v>
      </c>
    </row>
    <row r="628" spans="1:53" s="57" customFormat="1" ht="17.25" customHeight="1" x14ac:dyDescent="0.3">
      <c r="A628" s="59"/>
      <c r="B628" s="63">
        <v>0.1</v>
      </c>
      <c r="C628" s="713" t="s">
        <v>7</v>
      </c>
      <c r="D628" s="714" t="s">
        <v>105</v>
      </c>
      <c r="E628" s="715" t="str">
        <f t="shared" si="124"/>
        <v>E10 (l)Maquinaria forestal</v>
      </c>
      <c r="F628" s="717">
        <v>2.1440000000000001</v>
      </c>
      <c r="G628" s="717">
        <v>6.35</v>
      </c>
      <c r="H628" s="717">
        <v>1.4999999999999999E-2</v>
      </c>
    </row>
    <row r="629" spans="1:53" s="57" customFormat="1" ht="17.25" customHeight="1" x14ac:dyDescent="0.3">
      <c r="A629" s="59"/>
      <c r="B629" s="63">
        <v>0.1</v>
      </c>
      <c r="C629" s="713" t="s">
        <v>7</v>
      </c>
      <c r="D629" s="714" t="s">
        <v>131</v>
      </c>
      <c r="E629" s="715" t="str">
        <f t="shared" si="124"/>
        <v>E10 (l)Maquinaria comercial, institucional e industrial</v>
      </c>
      <c r="F629" s="717">
        <v>2.1440000000000001</v>
      </c>
      <c r="G629" s="717">
        <v>12.744999999999999</v>
      </c>
      <c r="H629" s="717">
        <v>1.2999999999999999E-2</v>
      </c>
    </row>
    <row r="630" spans="1:53" s="57" customFormat="1" ht="17.25" customHeight="1" x14ac:dyDescent="0.3">
      <c r="A630" s="59"/>
      <c r="B630" s="63">
        <v>0.85</v>
      </c>
      <c r="C630" s="713" t="s">
        <v>8</v>
      </c>
      <c r="D630" s="714" t="s">
        <v>105</v>
      </c>
      <c r="E630" s="715" t="str">
        <f t="shared" si="124"/>
        <v>E85 (l)Maquinaria forestal</v>
      </c>
      <c r="F630" s="717">
        <v>0.35699999999999998</v>
      </c>
      <c r="G630" s="717">
        <v>6.35</v>
      </c>
      <c r="H630" s="717">
        <v>1.4999999999999999E-2</v>
      </c>
    </row>
    <row r="631" spans="1:53" s="57" customFormat="1" ht="17.25" customHeight="1" x14ac:dyDescent="0.3">
      <c r="A631" s="59"/>
      <c r="B631" s="63">
        <v>0.85</v>
      </c>
      <c r="C631" s="713" t="s">
        <v>8</v>
      </c>
      <c r="D631" s="714" t="s">
        <v>131</v>
      </c>
      <c r="E631" s="715" t="str">
        <f t="shared" si="124"/>
        <v>E85 (l)Maquinaria comercial, institucional e industrial</v>
      </c>
      <c r="F631" s="717">
        <v>0.35699999999999998</v>
      </c>
      <c r="G631" s="717">
        <v>12.744999999999999</v>
      </c>
      <c r="H631" s="717">
        <v>1.2999999999999999E-2</v>
      </c>
    </row>
    <row r="632" spans="1:53" s="57" customFormat="1" ht="17.25" customHeight="1" x14ac:dyDescent="0.3">
      <c r="A632" s="59"/>
      <c r="B632" s="63">
        <v>1</v>
      </c>
      <c r="C632" s="713" t="s">
        <v>82</v>
      </c>
      <c r="D632" s="714" t="s">
        <v>105</v>
      </c>
      <c r="E632" s="715" t="str">
        <f t="shared" si="124"/>
        <v>E100 (l)Maquinaria forestal</v>
      </c>
      <c r="F632" s="717">
        <v>0</v>
      </c>
      <c r="G632" s="717">
        <v>6.35</v>
      </c>
      <c r="H632" s="717">
        <v>1.4999999999999999E-2</v>
      </c>
    </row>
    <row r="633" spans="1:53" s="57" customFormat="1" ht="17.25" customHeight="1" x14ac:dyDescent="0.3">
      <c r="A633" s="59"/>
      <c r="B633" s="63">
        <v>1</v>
      </c>
      <c r="C633" s="713" t="s">
        <v>82</v>
      </c>
      <c r="D633" s="714" t="s">
        <v>131</v>
      </c>
      <c r="E633" s="715" t="str">
        <f t="shared" si="124"/>
        <v>E100 (l)Maquinaria comercial, institucional e industrial</v>
      </c>
      <c r="F633" s="717">
        <v>0</v>
      </c>
      <c r="G633" s="717">
        <v>12.744999999999999</v>
      </c>
      <c r="H633" s="717">
        <v>1.2999999999999999E-2</v>
      </c>
    </row>
    <row r="634" spans="1:53" s="57" customFormat="1" ht="17.25" customHeight="1" x14ac:dyDescent="0.3">
      <c r="A634" s="59"/>
      <c r="B634" s="63"/>
      <c r="C634" s="713" t="s">
        <v>1004</v>
      </c>
      <c r="D634" s="714" t="s">
        <v>104</v>
      </c>
      <c r="E634" s="715" t="str">
        <f t="shared" si="124"/>
        <v>Lubricantes (l)Maquinaria agrícola</v>
      </c>
      <c r="F634" s="717">
        <v>0.51</v>
      </c>
      <c r="G634" s="719" t="s">
        <v>31</v>
      </c>
      <c r="H634" s="719" t="s">
        <v>31</v>
      </c>
    </row>
    <row r="635" spans="1:53" s="57" customFormat="1" ht="17.25" customHeight="1" x14ac:dyDescent="0.3">
      <c r="A635" s="59"/>
      <c r="B635" s="63"/>
      <c r="C635" s="713" t="s">
        <v>1004</v>
      </c>
      <c r="D635" s="714" t="s">
        <v>105</v>
      </c>
      <c r="E635" s="715" t="str">
        <f t="shared" si="124"/>
        <v>Lubricantes (l)Maquinaria forestal</v>
      </c>
      <c r="F635" s="717">
        <v>0.51</v>
      </c>
      <c r="G635" s="719" t="s">
        <v>31</v>
      </c>
      <c r="H635" s="719" t="s">
        <v>31</v>
      </c>
    </row>
    <row r="636" spans="1:53" s="57" customFormat="1" ht="17.25" customHeight="1" x14ac:dyDescent="0.3">
      <c r="A636" s="59"/>
      <c r="B636" s="63"/>
      <c r="C636" s="713" t="s">
        <v>1004</v>
      </c>
      <c r="D636" s="714" t="s">
        <v>131</v>
      </c>
      <c r="E636" s="715" t="str">
        <f t="shared" si="124"/>
        <v>Lubricantes (l)Maquinaria comercial, institucional e industrial</v>
      </c>
      <c r="F636" s="717">
        <v>0.51</v>
      </c>
      <c r="G636" s="719" t="s">
        <v>31</v>
      </c>
      <c r="H636" s="719" t="s">
        <v>31</v>
      </c>
    </row>
    <row r="637" spans="1:53" s="57" customFormat="1" ht="17.25" customHeight="1" x14ac:dyDescent="0.3">
      <c r="A637" s="59"/>
      <c r="B637" s="63"/>
      <c r="C637" s="713" t="s">
        <v>994</v>
      </c>
      <c r="D637" s="714" t="s">
        <v>104</v>
      </c>
      <c r="E637" s="716" t="str">
        <f t="shared" si="124"/>
        <v>AdBlue (l)Maquinaria agrícola</v>
      </c>
      <c r="F637" s="717">
        <v>0.26</v>
      </c>
      <c r="G637" s="719" t="s">
        <v>31</v>
      </c>
      <c r="H637" s="719" t="s">
        <v>31</v>
      </c>
    </row>
    <row r="638" spans="1:53" s="57" customFormat="1" ht="17.25" customHeight="1" x14ac:dyDescent="0.3">
      <c r="A638" s="59"/>
      <c r="B638" s="63"/>
      <c r="C638" s="713" t="s">
        <v>994</v>
      </c>
      <c r="D638" s="714" t="s">
        <v>105</v>
      </c>
      <c r="E638" s="716" t="str">
        <f t="shared" si="124"/>
        <v>AdBlue (l)Maquinaria forestal</v>
      </c>
      <c r="F638" s="717">
        <v>0.26</v>
      </c>
      <c r="G638" s="719" t="s">
        <v>31</v>
      </c>
      <c r="H638" s="719" t="s">
        <v>31</v>
      </c>
    </row>
    <row r="639" spans="1:53" s="57" customFormat="1" ht="17.25" customHeight="1" x14ac:dyDescent="0.3">
      <c r="A639" s="59"/>
      <c r="B639" s="63"/>
      <c r="C639" s="713" t="s">
        <v>994</v>
      </c>
      <c r="D639" s="714" t="s">
        <v>131</v>
      </c>
      <c r="E639" s="716" t="str">
        <f t="shared" si="124"/>
        <v>AdBlue (l)Maquinaria comercial, institucional e industrial</v>
      </c>
      <c r="F639" s="717">
        <v>0.26</v>
      </c>
      <c r="G639" s="719" t="s">
        <v>31</v>
      </c>
      <c r="H639" s="719" t="s">
        <v>31</v>
      </c>
    </row>
    <row r="640" spans="1:53" ht="17.25" customHeight="1" x14ac:dyDescent="0.3">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26"/>
      <c r="AN640" s="26"/>
      <c r="AO640" s="26"/>
      <c r="AP640" s="27"/>
      <c r="AQ640" s="27"/>
      <c r="AR640" s="27"/>
      <c r="AS640" s="27"/>
      <c r="AT640" s="27"/>
      <c r="AU640" s="27"/>
      <c r="AV640" s="27"/>
      <c r="AW640" s="27"/>
      <c r="AX640" s="27"/>
      <c r="AY640" s="27"/>
      <c r="AZ640" s="27"/>
      <c r="BA640" s="27"/>
    </row>
    <row r="641" spans="1:53" ht="18" customHeight="1" x14ac:dyDescent="0.3">
      <c r="B641" s="29" t="s">
        <v>149</v>
      </c>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26"/>
      <c r="AN641" s="26"/>
      <c r="AO641" s="26"/>
      <c r="AP641" s="27"/>
      <c r="AQ641" s="27"/>
      <c r="AR641" s="27"/>
      <c r="AS641" s="27"/>
      <c r="AT641" s="27"/>
      <c r="AU641" s="27"/>
      <c r="AV641" s="27"/>
      <c r="AW641" s="27"/>
      <c r="AX641" s="27"/>
      <c r="AY641" s="27"/>
      <c r="AZ641" s="27"/>
      <c r="BA641" s="27"/>
    </row>
    <row r="642" spans="1:53" ht="18" customHeight="1" x14ac:dyDescent="0.3">
      <c r="B642" s="29"/>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26"/>
      <c r="AN642" s="26"/>
      <c r="AO642" s="26"/>
      <c r="AP642" s="27"/>
      <c r="AQ642" s="27"/>
      <c r="AR642" s="27"/>
      <c r="AS642" s="27"/>
      <c r="AT642" s="27"/>
      <c r="AU642" s="27"/>
      <c r="AV642" s="27"/>
      <c r="AW642" s="27"/>
      <c r="AX642" s="27"/>
      <c r="AY642" s="27"/>
      <c r="AZ642" s="27"/>
      <c r="BA642" s="27"/>
    </row>
    <row r="643" spans="1:53" ht="18" customHeight="1" x14ac:dyDescent="0.3">
      <c r="B643" s="29"/>
      <c r="C643" s="1"/>
      <c r="D643" s="1"/>
      <c r="E643" s="1"/>
    </row>
    <row r="644" spans="1:53" ht="18" customHeight="1" x14ac:dyDescent="0.3">
      <c r="B644" s="29"/>
      <c r="C644" s="148" t="s">
        <v>130</v>
      </c>
      <c r="E644" s="147" t="s">
        <v>675</v>
      </c>
      <c r="F644" s="147" t="s">
        <v>676</v>
      </c>
      <c r="G644" s="147" t="s">
        <v>677</v>
      </c>
    </row>
    <row r="645" spans="1:53" ht="18" customHeight="1" x14ac:dyDescent="0.3">
      <c r="B645" s="29"/>
      <c r="C645" s="125" t="s">
        <v>104</v>
      </c>
      <c r="D645" s="146">
        <v>1</v>
      </c>
      <c r="E645" s="125" t="e">
        <f t="shared" ref="E645:E652" si="125">VLOOKUP(D677,$C$645:$D$647,2,0)</f>
        <v>#N/A</v>
      </c>
      <c r="F645" s="144" t="e">
        <f t="shared" ref="F645:F652" si="126">VLOOKUP(D690,$C$645:$D$647,2,0)</f>
        <v>#N/A</v>
      </c>
      <c r="G645" s="144" t="e">
        <f t="shared" ref="G645:G652" si="127">VLOOKUP(D703,$C$645:$D$647,2,0)</f>
        <v>#N/A</v>
      </c>
    </row>
    <row r="646" spans="1:53" ht="18" customHeight="1" x14ac:dyDescent="0.3">
      <c r="B646" s="29"/>
      <c r="C646" s="120" t="s">
        <v>105</v>
      </c>
      <c r="D646" s="7">
        <v>2</v>
      </c>
      <c r="E646" s="125" t="e">
        <f t="shared" si="125"/>
        <v>#N/A</v>
      </c>
      <c r="F646" s="144" t="e">
        <f t="shared" si="126"/>
        <v>#N/A</v>
      </c>
      <c r="G646" s="144" t="e">
        <f t="shared" si="127"/>
        <v>#N/A</v>
      </c>
    </row>
    <row r="647" spans="1:53" ht="18" customHeight="1" x14ac:dyDescent="0.3">
      <c r="B647" s="29"/>
      <c r="C647" s="119" t="s">
        <v>131</v>
      </c>
      <c r="D647" s="145">
        <v>3</v>
      </c>
      <c r="E647" s="125" t="e">
        <f t="shared" si="125"/>
        <v>#N/A</v>
      </c>
      <c r="F647" s="144" t="e">
        <f t="shared" si="126"/>
        <v>#N/A</v>
      </c>
      <c r="G647" s="144" t="e">
        <f t="shared" si="127"/>
        <v>#N/A</v>
      </c>
    </row>
    <row r="648" spans="1:53" ht="18" customHeight="1" x14ac:dyDescent="0.3">
      <c r="B648" s="29"/>
      <c r="E648" s="125" t="e">
        <f t="shared" si="125"/>
        <v>#N/A</v>
      </c>
      <c r="F648" s="144" t="e">
        <f t="shared" si="126"/>
        <v>#N/A</v>
      </c>
      <c r="G648" s="144" t="e">
        <f t="shared" si="127"/>
        <v>#N/A</v>
      </c>
    </row>
    <row r="649" spans="1:53" ht="18" customHeight="1" x14ac:dyDescent="0.3">
      <c r="B649" s="29"/>
      <c r="E649" s="125" t="e">
        <f t="shared" si="125"/>
        <v>#N/A</v>
      </c>
      <c r="F649" s="144" t="e">
        <f t="shared" si="126"/>
        <v>#N/A</v>
      </c>
      <c r="G649" s="144" t="e">
        <f t="shared" si="127"/>
        <v>#N/A</v>
      </c>
    </row>
    <row r="650" spans="1:53" ht="18" customHeight="1" x14ac:dyDescent="0.3">
      <c r="B650" s="29"/>
      <c r="E650" s="125" t="e">
        <f t="shared" si="125"/>
        <v>#N/A</v>
      </c>
      <c r="F650" s="144" t="e">
        <f t="shared" si="126"/>
        <v>#N/A</v>
      </c>
      <c r="G650" s="144" t="e">
        <f t="shared" si="127"/>
        <v>#N/A</v>
      </c>
    </row>
    <row r="651" spans="1:53" ht="18" customHeight="1" x14ac:dyDescent="0.3">
      <c r="B651" s="29"/>
      <c r="E651" s="125" t="e">
        <f t="shared" si="125"/>
        <v>#N/A</v>
      </c>
      <c r="F651" s="144" t="e">
        <f t="shared" si="126"/>
        <v>#N/A</v>
      </c>
      <c r="G651" s="144" t="e">
        <f t="shared" si="127"/>
        <v>#N/A</v>
      </c>
    </row>
    <row r="652" spans="1:53" ht="18" customHeight="1" x14ac:dyDescent="0.3">
      <c r="B652" s="29"/>
      <c r="E652" s="54" t="e">
        <f t="shared" si="125"/>
        <v>#N/A</v>
      </c>
      <c r="F652" s="144" t="e">
        <f t="shared" si="126"/>
        <v>#N/A</v>
      </c>
      <c r="G652" s="144" t="e">
        <f t="shared" si="127"/>
        <v>#N/A</v>
      </c>
    </row>
    <row r="653" spans="1:53" ht="18" customHeight="1" x14ac:dyDescent="0.3">
      <c r="B653" s="29"/>
    </row>
    <row r="654" spans="1:53" ht="18" customHeight="1" x14ac:dyDescent="0.3">
      <c r="C654" s="1"/>
      <c r="D654" s="1"/>
      <c r="E654" s="1"/>
    </row>
    <row r="655" spans="1:53" ht="18" customHeight="1" x14ac:dyDescent="0.3">
      <c r="A655" s="24"/>
      <c r="C655" s="380">
        <v>2024</v>
      </c>
      <c r="D655" s="380">
        <v>2024</v>
      </c>
      <c r="E655" s="380">
        <v>2024</v>
      </c>
    </row>
    <row r="656" spans="1:53" ht="18" customHeight="1" x14ac:dyDescent="0.3">
      <c r="A656" s="24"/>
      <c r="C656" s="142" t="s">
        <v>679</v>
      </c>
      <c r="D656" s="142" t="s">
        <v>105</v>
      </c>
      <c r="E656" s="142" t="s">
        <v>680</v>
      </c>
    </row>
    <row r="657" spans="1:10" ht="18" customHeight="1" x14ac:dyDescent="0.3">
      <c r="A657" s="24"/>
      <c r="C657" s="141">
        <v>1</v>
      </c>
      <c r="D657" s="141">
        <v>2</v>
      </c>
      <c r="E657" s="141">
        <v>3</v>
      </c>
    </row>
    <row r="658" spans="1:10" ht="18" customHeight="1" x14ac:dyDescent="0.3">
      <c r="A658" s="24"/>
      <c r="C658" s="140" t="str">
        <f>"Comb_Maq_"&amp;C657&amp;"_"</f>
        <v>Comb_Maq_1_</v>
      </c>
      <c r="D658" s="140" t="str">
        <f t="shared" ref="D658:E658" si="128">"Comb_Maq_"&amp;D657&amp;"_"</f>
        <v>Comb_Maq_2_</v>
      </c>
      <c r="E658" s="140" t="str">
        <f t="shared" si="128"/>
        <v>Comb_Maq_3_</v>
      </c>
    </row>
    <row r="659" spans="1:10" ht="18" customHeight="1" x14ac:dyDescent="0.3">
      <c r="A659" s="24"/>
      <c r="C659" s="720" t="s">
        <v>81</v>
      </c>
      <c r="D659" s="721" t="s">
        <v>81</v>
      </c>
      <c r="E659" s="722" t="s">
        <v>81</v>
      </c>
    </row>
    <row r="660" spans="1:10" ht="18" customHeight="1" x14ac:dyDescent="0.3">
      <c r="A660" s="24"/>
      <c r="C660" s="723" t="s">
        <v>63</v>
      </c>
      <c r="D660" s="644" t="s">
        <v>63</v>
      </c>
      <c r="E660" s="138" t="s">
        <v>63</v>
      </c>
    </row>
    <row r="661" spans="1:10" ht="18" customHeight="1" x14ac:dyDescent="0.3">
      <c r="A661" s="24"/>
      <c r="C661" s="723" t="s">
        <v>46</v>
      </c>
      <c r="D661" s="644" t="s">
        <v>46</v>
      </c>
      <c r="E661" s="120" t="s">
        <v>46</v>
      </c>
    </row>
    <row r="662" spans="1:10" ht="18" customHeight="1" x14ac:dyDescent="0.3">
      <c r="A662" s="24"/>
      <c r="B662" s="24"/>
      <c r="C662" s="723" t="s">
        <v>77</v>
      </c>
      <c r="D662" s="644" t="s">
        <v>77</v>
      </c>
      <c r="E662" s="120" t="s">
        <v>77</v>
      </c>
    </row>
    <row r="663" spans="1:10" ht="18" customHeight="1" x14ac:dyDescent="0.3">
      <c r="A663" s="24"/>
      <c r="B663" s="30"/>
      <c r="C663" s="723" t="s">
        <v>78</v>
      </c>
      <c r="D663" s="644" t="s">
        <v>78</v>
      </c>
      <c r="E663" s="644" t="s">
        <v>78</v>
      </c>
    </row>
    <row r="664" spans="1:10" ht="18" customHeight="1" x14ac:dyDescent="0.3">
      <c r="A664" s="24"/>
      <c r="B664" s="30"/>
      <c r="C664" s="723" t="s">
        <v>79</v>
      </c>
      <c r="D664" s="644" t="s">
        <v>79</v>
      </c>
      <c r="E664" s="644" t="s">
        <v>79</v>
      </c>
    </row>
    <row r="665" spans="1:10" ht="18" customHeight="1" x14ac:dyDescent="0.3">
      <c r="A665" s="24"/>
      <c r="B665" s="30"/>
      <c r="C665" s="653" t="s">
        <v>1004</v>
      </c>
      <c r="D665" s="138" t="s">
        <v>76</v>
      </c>
      <c r="E665" s="644" t="s">
        <v>76</v>
      </c>
    </row>
    <row r="666" spans="1:10" ht="18" customHeight="1" x14ac:dyDescent="0.3">
      <c r="A666" s="24"/>
      <c r="B666" s="30"/>
      <c r="C666" s="724" t="s">
        <v>994</v>
      </c>
      <c r="D666" s="138" t="s">
        <v>7</v>
      </c>
      <c r="E666" s="644" t="s">
        <v>7</v>
      </c>
    </row>
    <row r="667" spans="1:10" ht="18" customHeight="1" x14ac:dyDescent="0.3">
      <c r="A667" s="24"/>
      <c r="B667" s="30"/>
      <c r="C667" s="90" t="s">
        <v>112</v>
      </c>
      <c r="D667" s="120" t="s">
        <v>8</v>
      </c>
      <c r="E667" s="644" t="s">
        <v>8</v>
      </c>
    </row>
    <row r="668" spans="1:10" ht="18" customHeight="1" x14ac:dyDescent="0.3">
      <c r="A668" s="24"/>
      <c r="B668" s="30"/>
      <c r="C668" s="17"/>
      <c r="D668" s="120" t="s">
        <v>82</v>
      </c>
      <c r="E668" s="644" t="s">
        <v>82</v>
      </c>
    </row>
    <row r="669" spans="1:10" ht="18" customHeight="1" x14ac:dyDescent="0.3">
      <c r="A669" s="24"/>
      <c r="B669" s="30"/>
      <c r="D669" s="138" t="s">
        <v>1004</v>
      </c>
      <c r="E669" s="138" t="s">
        <v>1004</v>
      </c>
      <c r="J669" s="17"/>
    </row>
    <row r="670" spans="1:10" ht="18" customHeight="1" x14ac:dyDescent="0.3">
      <c r="A670" s="24"/>
      <c r="B670" s="30"/>
      <c r="D670" s="120" t="s">
        <v>994</v>
      </c>
      <c r="E670" s="120" t="s">
        <v>994</v>
      </c>
      <c r="J670" s="17"/>
    </row>
    <row r="671" spans="1:10" ht="18" customHeight="1" x14ac:dyDescent="0.3">
      <c r="A671" s="24"/>
      <c r="B671" s="30"/>
      <c r="D671" s="363" t="s">
        <v>112</v>
      </c>
      <c r="E671" s="363" t="s">
        <v>112</v>
      </c>
      <c r="J671" s="17"/>
    </row>
    <row r="672" spans="1:10" ht="18" customHeight="1" x14ac:dyDescent="0.3">
      <c r="B672" s="29" t="s">
        <v>150</v>
      </c>
      <c r="C672" s="1"/>
      <c r="D672" s="1"/>
      <c r="E672" s="1"/>
    </row>
    <row r="673" spans="1:18" x14ac:dyDescent="0.3">
      <c r="A673" s="4"/>
      <c r="B673" s="4"/>
      <c r="C673" s="4" t="s">
        <v>558</v>
      </c>
      <c r="I673" s="9"/>
      <c r="J673" s="10"/>
      <c r="K673" s="10"/>
      <c r="L673" s="10"/>
      <c r="M673" s="10"/>
      <c r="N673" s="10"/>
      <c r="O673" s="10"/>
      <c r="P673" s="9"/>
      <c r="Q673" s="9"/>
      <c r="R673" s="9"/>
    </row>
    <row r="674" spans="1:18" ht="18" customHeight="1" x14ac:dyDescent="0.3">
      <c r="C674" s="1031" t="s">
        <v>179</v>
      </c>
      <c r="D674" s="1031" t="s">
        <v>128</v>
      </c>
      <c r="E674" s="1031" t="s">
        <v>107</v>
      </c>
      <c r="F674" s="1031" t="s">
        <v>108</v>
      </c>
      <c r="G674" s="1028" t="s">
        <v>157</v>
      </c>
      <c r="H674" s="1029"/>
      <c r="I674" s="1030"/>
      <c r="J674" s="1028" t="s">
        <v>146</v>
      </c>
      <c r="K674" s="1029"/>
      <c r="L674" s="1029"/>
      <c r="M674" s="1030"/>
    </row>
    <row r="675" spans="1:18" ht="18" customHeight="1" x14ac:dyDescent="0.3">
      <c r="C675" s="1032"/>
      <c r="D675" s="1032"/>
      <c r="E675" s="1032"/>
      <c r="F675" s="1032"/>
      <c r="G675" s="137" t="s">
        <v>109</v>
      </c>
      <c r="H675" s="137" t="s">
        <v>110</v>
      </c>
      <c r="I675" s="137" t="s">
        <v>111</v>
      </c>
      <c r="J675" s="137" t="s">
        <v>162</v>
      </c>
      <c r="K675" s="137" t="s">
        <v>163</v>
      </c>
      <c r="L675" s="137" t="s">
        <v>164</v>
      </c>
      <c r="M675" s="137" t="s">
        <v>165</v>
      </c>
    </row>
    <row r="676" spans="1:18" ht="18" customHeight="1" x14ac:dyDescent="0.3">
      <c r="C676" s="136" t="s">
        <v>51</v>
      </c>
      <c r="D676" s="136"/>
      <c r="E676" s="136"/>
      <c r="F676" s="136"/>
      <c r="G676" s="136"/>
      <c r="H676" s="136"/>
      <c r="I676" s="136"/>
      <c r="J676" s="136"/>
      <c r="K676" s="136"/>
      <c r="L676" s="136"/>
      <c r="M676" s="136" t="s">
        <v>50</v>
      </c>
    </row>
    <row r="677" spans="1:18" ht="18" customHeight="1" x14ac:dyDescent="0.3">
      <c r="C677" s="135">
        <f>'3. Fase - Montaje'!E112</f>
        <v>0</v>
      </c>
      <c r="D677" s="135">
        <f>'3. Fase - Montaje'!F112</f>
        <v>0</v>
      </c>
      <c r="E677" s="135">
        <f>'3. Fase - Montaje'!G112</f>
        <v>0</v>
      </c>
      <c r="F677" s="135">
        <f>'3. Fase - Montaje'!H112</f>
        <v>0</v>
      </c>
      <c r="G677" s="134" t="str">
        <f t="shared" ref="G677:G684" si="129">IF($E677="Otro (ud)","-",IFERROR(INDEX($F$603:$H$639,MATCH($E677&amp;$D677,$E$603:$E$639,0),MATCH($G$675,$F$602:$H$602,0)),""))</f>
        <v/>
      </c>
      <c r="H677" s="134" t="str">
        <f t="shared" ref="H677:H684" si="130">IF($E677="Otro (ud)","-",IFERROR(INDEX($F$603:$H$639,MATCH($E677&amp;$D677,$E$603:$E$639,0),MATCH($H$675,$F$602:$H$602,0)),""))</f>
        <v/>
      </c>
      <c r="I677" s="134" t="str">
        <f t="shared" ref="I677:I684" si="131">IF($E677="Otro (ud)","-",IFERROR(INDEX($F$603:$H$639,MATCH($E677&amp;$D677,$E$603:$E$639,0),MATCH($I$675,$F$602:$H$602,0)),""))</f>
        <v/>
      </c>
      <c r="J677" s="133" t="str">
        <f>IFERROR(IF($E677="Otro (ud)",$F677*$J677,$F677*$G677),"")</f>
        <v/>
      </c>
      <c r="K677" s="133" t="str">
        <f>IFERROR(IF($E677="Otro (ud)",$F677*$K677,IF($H677="-",0,$F677*$H677)),"")</f>
        <v/>
      </c>
      <c r="L677" s="133" t="str">
        <f>IFERROR(IF($E677="Otro (ud)",$F677*$L677,IF($I677="-",0,$F677*$I677)),"")</f>
        <v/>
      </c>
      <c r="M677" s="132" t="str">
        <f t="shared" ref="M677:M684" si="132">IFERROR($J677+$K677*$I$8/1000+$L677*$I$9/1000,"")</f>
        <v/>
      </c>
    </row>
    <row r="678" spans="1:18" ht="18" customHeight="1" x14ac:dyDescent="0.3">
      <c r="C678" s="135">
        <f>'3. Fase - Montaje'!E113</f>
        <v>0</v>
      </c>
      <c r="D678" s="135">
        <f>'3. Fase - Montaje'!F113</f>
        <v>0</v>
      </c>
      <c r="E678" s="135">
        <f>'3. Fase - Montaje'!G113</f>
        <v>0</v>
      </c>
      <c r="F678" s="135">
        <f>'3. Fase - Montaje'!H113</f>
        <v>0</v>
      </c>
      <c r="G678" s="134" t="str">
        <f t="shared" si="129"/>
        <v/>
      </c>
      <c r="H678" s="134" t="str">
        <f t="shared" si="130"/>
        <v/>
      </c>
      <c r="I678" s="134" t="str">
        <f t="shared" si="131"/>
        <v/>
      </c>
      <c r="J678" s="133" t="str">
        <f t="shared" ref="J678:J684" si="133">IFERROR(IF($E678="Otro (ud)",$F678*$J678,$F678*$G678),"")</f>
        <v/>
      </c>
      <c r="K678" s="133" t="str">
        <f t="shared" ref="K678:K684" si="134">IFERROR(IF($E678="Otro (ud)",$F678*$K678,IF($H678="-",0,$F678*$H678)),"")</f>
        <v/>
      </c>
      <c r="L678" s="133" t="str">
        <f t="shared" ref="L678:L684" si="135">IFERROR(IF($E678="Otro (ud)",$F678*$L678,IF($I678="-",0,$F678*$I678)),"")</f>
        <v/>
      </c>
      <c r="M678" s="132" t="str">
        <f t="shared" si="132"/>
        <v/>
      </c>
    </row>
    <row r="679" spans="1:18" ht="18" customHeight="1" x14ac:dyDescent="0.3">
      <c r="C679" s="135">
        <f>'3. Fase - Montaje'!E114</f>
        <v>0</v>
      </c>
      <c r="D679" s="135">
        <f>'3. Fase - Montaje'!F114</f>
        <v>0</v>
      </c>
      <c r="E679" s="135">
        <f>'3. Fase - Montaje'!G114</f>
        <v>0</v>
      </c>
      <c r="F679" s="135">
        <f>'3. Fase - Montaje'!H114</f>
        <v>0</v>
      </c>
      <c r="G679" s="134" t="str">
        <f t="shared" si="129"/>
        <v/>
      </c>
      <c r="H679" s="134" t="str">
        <f t="shared" si="130"/>
        <v/>
      </c>
      <c r="I679" s="134" t="str">
        <f t="shared" si="131"/>
        <v/>
      </c>
      <c r="J679" s="133" t="str">
        <f t="shared" si="133"/>
        <v/>
      </c>
      <c r="K679" s="133" t="str">
        <f t="shared" si="134"/>
        <v/>
      </c>
      <c r="L679" s="133" t="str">
        <f t="shared" si="135"/>
        <v/>
      </c>
      <c r="M679" s="132" t="str">
        <f t="shared" si="132"/>
        <v/>
      </c>
    </row>
    <row r="680" spans="1:18" ht="18" customHeight="1" x14ac:dyDescent="0.3">
      <c r="C680" s="135">
        <f>'3. Fase - Montaje'!E115</f>
        <v>0</v>
      </c>
      <c r="D680" s="135">
        <f>'3. Fase - Montaje'!F115</f>
        <v>0</v>
      </c>
      <c r="E680" s="135">
        <f>'3. Fase - Montaje'!G115</f>
        <v>0</v>
      </c>
      <c r="F680" s="135">
        <f>'3. Fase - Montaje'!H115</f>
        <v>0</v>
      </c>
      <c r="G680" s="134" t="str">
        <f t="shared" si="129"/>
        <v/>
      </c>
      <c r="H680" s="134" t="str">
        <f t="shared" si="130"/>
        <v/>
      </c>
      <c r="I680" s="134" t="str">
        <f t="shared" si="131"/>
        <v/>
      </c>
      <c r="J680" s="133" t="str">
        <f t="shared" si="133"/>
        <v/>
      </c>
      <c r="K680" s="133" t="str">
        <f t="shared" si="134"/>
        <v/>
      </c>
      <c r="L680" s="133" t="str">
        <f t="shared" si="135"/>
        <v/>
      </c>
      <c r="M680" s="132" t="str">
        <f t="shared" si="132"/>
        <v/>
      </c>
    </row>
    <row r="681" spans="1:18" ht="18" customHeight="1" x14ac:dyDescent="0.3">
      <c r="C681" s="135">
        <f>'3. Fase - Montaje'!E116</f>
        <v>0</v>
      </c>
      <c r="D681" s="135">
        <f>'3. Fase - Montaje'!F116</f>
        <v>0</v>
      </c>
      <c r="E681" s="135">
        <f>'3. Fase - Montaje'!G116</f>
        <v>0</v>
      </c>
      <c r="F681" s="135">
        <f>'3. Fase - Montaje'!H116</f>
        <v>0</v>
      </c>
      <c r="G681" s="134" t="str">
        <f t="shared" si="129"/>
        <v/>
      </c>
      <c r="H681" s="134" t="str">
        <f t="shared" si="130"/>
        <v/>
      </c>
      <c r="I681" s="134" t="str">
        <f t="shared" si="131"/>
        <v/>
      </c>
      <c r="J681" s="133" t="str">
        <f t="shared" si="133"/>
        <v/>
      </c>
      <c r="K681" s="133" t="str">
        <f t="shared" si="134"/>
        <v/>
      </c>
      <c r="L681" s="133" t="str">
        <f t="shared" si="135"/>
        <v/>
      </c>
      <c r="M681" s="132" t="str">
        <f t="shared" si="132"/>
        <v/>
      </c>
    </row>
    <row r="682" spans="1:18" ht="18" customHeight="1" x14ac:dyDescent="0.3">
      <c r="C682" s="135">
        <f>'3. Fase - Montaje'!E117</f>
        <v>0</v>
      </c>
      <c r="D682" s="135">
        <f>'3. Fase - Montaje'!F117</f>
        <v>0</v>
      </c>
      <c r="E682" s="135">
        <f>'3. Fase - Montaje'!G117</f>
        <v>0</v>
      </c>
      <c r="F682" s="135">
        <f>'3. Fase - Montaje'!H117</f>
        <v>0</v>
      </c>
      <c r="G682" s="134" t="str">
        <f t="shared" si="129"/>
        <v/>
      </c>
      <c r="H682" s="134" t="str">
        <f t="shared" si="130"/>
        <v/>
      </c>
      <c r="I682" s="134" t="str">
        <f t="shared" si="131"/>
        <v/>
      </c>
      <c r="J682" s="133" t="str">
        <f t="shared" si="133"/>
        <v/>
      </c>
      <c r="K682" s="133" t="str">
        <f t="shared" si="134"/>
        <v/>
      </c>
      <c r="L682" s="133" t="str">
        <f t="shared" si="135"/>
        <v/>
      </c>
      <c r="M682" s="132" t="str">
        <f t="shared" si="132"/>
        <v/>
      </c>
    </row>
    <row r="683" spans="1:18" ht="18" customHeight="1" x14ac:dyDescent="0.3">
      <c r="C683" s="135">
        <f>'3. Fase - Montaje'!E118</f>
        <v>0</v>
      </c>
      <c r="D683" s="135">
        <f>'3. Fase - Montaje'!F118</f>
        <v>0</v>
      </c>
      <c r="E683" s="135">
        <f>'3. Fase - Montaje'!G118</f>
        <v>0</v>
      </c>
      <c r="F683" s="135">
        <f>'3. Fase - Montaje'!H118</f>
        <v>0</v>
      </c>
      <c r="G683" s="134" t="str">
        <f t="shared" si="129"/>
        <v/>
      </c>
      <c r="H683" s="134" t="str">
        <f t="shared" si="130"/>
        <v/>
      </c>
      <c r="I683" s="134" t="str">
        <f t="shared" si="131"/>
        <v/>
      </c>
      <c r="J683" s="133" t="str">
        <f t="shared" si="133"/>
        <v/>
      </c>
      <c r="K683" s="133" t="str">
        <f t="shared" si="134"/>
        <v/>
      </c>
      <c r="L683" s="133" t="str">
        <f t="shared" si="135"/>
        <v/>
      </c>
      <c r="M683" s="132" t="str">
        <f t="shared" si="132"/>
        <v/>
      </c>
    </row>
    <row r="684" spans="1:18" ht="18" customHeight="1" x14ac:dyDescent="0.3">
      <c r="C684" s="135">
        <f>'3. Fase - Montaje'!E119</f>
        <v>0</v>
      </c>
      <c r="D684" s="135">
        <f>'3. Fase - Montaje'!F119</f>
        <v>0</v>
      </c>
      <c r="E684" s="135">
        <f>'3. Fase - Montaje'!G119</f>
        <v>0</v>
      </c>
      <c r="F684" s="135">
        <f>'3. Fase - Montaje'!H119</f>
        <v>0</v>
      </c>
      <c r="G684" s="134" t="str">
        <f t="shared" si="129"/>
        <v/>
      </c>
      <c r="H684" s="134" t="str">
        <f t="shared" si="130"/>
        <v/>
      </c>
      <c r="I684" s="134" t="str">
        <f t="shared" si="131"/>
        <v/>
      </c>
      <c r="J684" s="133" t="str">
        <f t="shared" si="133"/>
        <v/>
      </c>
      <c r="K684" s="133" t="str">
        <f t="shared" si="134"/>
        <v/>
      </c>
      <c r="L684" s="133" t="str">
        <f t="shared" si="135"/>
        <v/>
      </c>
      <c r="M684" s="132" t="str">
        <f t="shared" si="132"/>
        <v/>
      </c>
    </row>
    <row r="685" spans="1:18" ht="18" customHeight="1" x14ac:dyDescent="0.3">
      <c r="J685" s="131">
        <f>SUM(J677:J684)</f>
        <v>0</v>
      </c>
      <c r="K685" s="131">
        <f t="shared" ref="K685:M685" si="136">SUM(K677:K684)</f>
        <v>0</v>
      </c>
      <c r="L685" s="131">
        <f t="shared" si="136"/>
        <v>0</v>
      </c>
      <c r="M685" s="131">
        <f t="shared" si="136"/>
        <v>0</v>
      </c>
    </row>
    <row r="686" spans="1:18" ht="18" customHeight="1" x14ac:dyDescent="0.3">
      <c r="C686" s="4" t="s">
        <v>559</v>
      </c>
      <c r="I686" s="9"/>
      <c r="J686" s="10"/>
      <c r="K686" s="10"/>
      <c r="L686" s="10"/>
      <c r="M686" s="10"/>
      <c r="N686" s="10"/>
      <c r="O686" s="10"/>
      <c r="P686" s="9"/>
    </row>
    <row r="687" spans="1:18" ht="18" customHeight="1" x14ac:dyDescent="0.3">
      <c r="C687" s="1031" t="s">
        <v>179</v>
      </c>
      <c r="D687" s="1031" t="s">
        <v>128</v>
      </c>
      <c r="E687" s="1031" t="s">
        <v>107</v>
      </c>
      <c r="F687" s="1031" t="s">
        <v>108</v>
      </c>
      <c r="G687" s="1028" t="s">
        <v>157</v>
      </c>
      <c r="H687" s="1029"/>
      <c r="I687" s="1030"/>
      <c r="J687" s="1028" t="s">
        <v>146</v>
      </c>
      <c r="K687" s="1029"/>
      <c r="L687" s="1029"/>
      <c r="M687" s="1030"/>
    </row>
    <row r="688" spans="1:18" ht="18" customHeight="1" x14ac:dyDescent="0.3">
      <c r="C688" s="1032"/>
      <c r="D688" s="1032"/>
      <c r="E688" s="1032"/>
      <c r="F688" s="1032"/>
      <c r="G688" s="137" t="s">
        <v>109</v>
      </c>
      <c r="H688" s="137" t="s">
        <v>110</v>
      </c>
      <c r="I688" s="137" t="s">
        <v>111</v>
      </c>
      <c r="J688" s="137" t="s">
        <v>162</v>
      </c>
      <c r="K688" s="137" t="s">
        <v>163</v>
      </c>
      <c r="L688" s="137" t="s">
        <v>164</v>
      </c>
      <c r="M688" s="137" t="s">
        <v>165</v>
      </c>
    </row>
    <row r="689" spans="3:16" ht="18" customHeight="1" x14ac:dyDescent="0.3">
      <c r="C689" s="136" t="s">
        <v>51</v>
      </c>
      <c r="D689" s="136"/>
      <c r="E689" s="136"/>
      <c r="F689" s="136"/>
      <c r="G689" s="136"/>
      <c r="H689" s="136"/>
      <c r="I689" s="136"/>
      <c r="J689" s="136"/>
      <c r="K689" s="136"/>
      <c r="L689" s="136"/>
      <c r="M689" s="136" t="s">
        <v>50</v>
      </c>
    </row>
    <row r="690" spans="3:16" ht="18" customHeight="1" x14ac:dyDescent="0.3">
      <c r="C690" s="226">
        <f>'4. Fase - Celebración'!E115</f>
        <v>0</v>
      </c>
      <c r="D690" s="226">
        <f>'4. Fase - Celebración'!F115</f>
        <v>0</v>
      </c>
      <c r="E690" s="226">
        <f>'4. Fase - Celebración'!G115</f>
        <v>0</v>
      </c>
      <c r="F690" s="226">
        <f>'4. Fase - Celebración'!H115</f>
        <v>0</v>
      </c>
      <c r="G690" s="227" t="str">
        <f t="shared" ref="G690:G697" si="137">IF($E690="Otro (ud)","-",IFERROR(INDEX($F$603:$H$639,MATCH($E690&amp;$D690,$E$603:$E$639,0),MATCH($G$688,$F$602:$H$602,0)),""))</f>
        <v/>
      </c>
      <c r="H690" s="227" t="str">
        <f t="shared" ref="H690:H697" si="138">IF($E690="Otro (ud)","-",IFERROR(INDEX($F$603:$H$639,MATCH($E690&amp;$D690,$E$603:$E$639,0),MATCH($H$688,$F$602:$H$602,0)),""))</f>
        <v/>
      </c>
      <c r="I690" s="227" t="str">
        <f t="shared" ref="I690:I697" si="139">IF($E690="Otro (ud)","-",IFERROR(INDEX($F$603:$H$639,MATCH($E690&amp;$D690,$E$603:$E$639,0),MATCH($I$688,$F$602:$H$602,0)),""))</f>
        <v/>
      </c>
      <c r="J690" s="231" t="str">
        <f>IFERROR(IF($E690="Otro (ud)",$F690*$J690,$F690*$G690),"")</f>
        <v/>
      </c>
      <c r="K690" s="231" t="str">
        <f>IFERROR(IF($E690="Otro (ud)",$F690*$K690,IF($H690="-",0,$F690*$H690)),"")</f>
        <v/>
      </c>
      <c r="L690" s="231" t="str">
        <f>IFERROR(IF($E690="Otro (ud)",$F690*$L690,IF($I690="-",0,$F690*$I690)),"")</f>
        <v/>
      </c>
      <c r="M690" s="232" t="str">
        <f t="shared" ref="M690:M697" si="140">IFERROR($J690+$K690*$I$8/1000+$L690*$I$9/1000,"")</f>
        <v/>
      </c>
    </row>
    <row r="691" spans="3:16" ht="18" customHeight="1" x14ac:dyDescent="0.3">
      <c r="C691" s="226">
        <f>'4. Fase - Celebración'!E116</f>
        <v>0</v>
      </c>
      <c r="D691" s="226">
        <f>'4. Fase - Celebración'!F116</f>
        <v>0</v>
      </c>
      <c r="E691" s="226">
        <f>'4. Fase - Celebración'!G116</f>
        <v>0</v>
      </c>
      <c r="F691" s="226">
        <f>'4. Fase - Celebración'!H116</f>
        <v>0</v>
      </c>
      <c r="G691" s="227" t="str">
        <f t="shared" si="137"/>
        <v/>
      </c>
      <c r="H691" s="227" t="str">
        <f t="shared" si="138"/>
        <v/>
      </c>
      <c r="I691" s="227" t="str">
        <f t="shared" si="139"/>
        <v/>
      </c>
      <c r="J691" s="231" t="str">
        <f t="shared" ref="J691:J697" si="141">IFERROR(IF($E691="Otro (ud)",$F691*$J691,$F691*$G691),"")</f>
        <v/>
      </c>
      <c r="K691" s="231" t="str">
        <f t="shared" ref="K691:K697" si="142">IFERROR(IF($E691="Otro (ud)",$F691*$K691,IF($H691="-",0,$F691*$H691)),"")</f>
        <v/>
      </c>
      <c r="L691" s="231" t="str">
        <f t="shared" ref="L691:L697" si="143">IFERROR(IF($E691="Otro (ud)",$F691*$L691,IF($I691="-",0,$F691*$I691)),"")</f>
        <v/>
      </c>
      <c r="M691" s="232" t="str">
        <f t="shared" si="140"/>
        <v/>
      </c>
    </row>
    <row r="692" spans="3:16" ht="18" customHeight="1" x14ac:dyDescent="0.3">
      <c r="C692" s="226">
        <f>'4. Fase - Celebración'!E117</f>
        <v>0</v>
      </c>
      <c r="D692" s="226">
        <f>'4. Fase - Celebración'!F117</f>
        <v>0</v>
      </c>
      <c r="E692" s="226">
        <f>'4. Fase - Celebración'!G117</f>
        <v>0</v>
      </c>
      <c r="F692" s="226">
        <f>'4. Fase - Celebración'!H117</f>
        <v>0</v>
      </c>
      <c r="G692" s="227" t="str">
        <f t="shared" si="137"/>
        <v/>
      </c>
      <c r="H692" s="227" t="str">
        <f t="shared" si="138"/>
        <v/>
      </c>
      <c r="I692" s="227" t="str">
        <f t="shared" si="139"/>
        <v/>
      </c>
      <c r="J692" s="231" t="str">
        <f t="shared" si="141"/>
        <v/>
      </c>
      <c r="K692" s="231" t="str">
        <f t="shared" si="142"/>
        <v/>
      </c>
      <c r="L692" s="231" t="str">
        <f t="shared" si="143"/>
        <v/>
      </c>
      <c r="M692" s="232" t="str">
        <f t="shared" si="140"/>
        <v/>
      </c>
    </row>
    <row r="693" spans="3:16" ht="18" customHeight="1" x14ac:dyDescent="0.3">
      <c r="C693" s="226">
        <f>'4. Fase - Celebración'!E118</f>
        <v>0</v>
      </c>
      <c r="D693" s="226">
        <f>'4. Fase - Celebración'!F118</f>
        <v>0</v>
      </c>
      <c r="E693" s="226">
        <f>'4. Fase - Celebración'!G118</f>
        <v>0</v>
      </c>
      <c r="F693" s="226">
        <f>'4. Fase - Celebración'!H118</f>
        <v>0</v>
      </c>
      <c r="G693" s="227" t="str">
        <f t="shared" si="137"/>
        <v/>
      </c>
      <c r="H693" s="227" t="str">
        <f t="shared" si="138"/>
        <v/>
      </c>
      <c r="I693" s="227" t="str">
        <f t="shared" si="139"/>
        <v/>
      </c>
      <c r="J693" s="231" t="str">
        <f t="shared" si="141"/>
        <v/>
      </c>
      <c r="K693" s="231" t="str">
        <f t="shared" si="142"/>
        <v/>
      </c>
      <c r="L693" s="231" t="str">
        <f t="shared" si="143"/>
        <v/>
      </c>
      <c r="M693" s="232" t="str">
        <f t="shared" si="140"/>
        <v/>
      </c>
    </row>
    <row r="694" spans="3:16" ht="18" customHeight="1" x14ac:dyDescent="0.3">
      <c r="C694" s="226">
        <f>'4. Fase - Celebración'!E119</f>
        <v>0</v>
      </c>
      <c r="D694" s="226">
        <f>'4. Fase - Celebración'!F119</f>
        <v>0</v>
      </c>
      <c r="E694" s="226">
        <f>'4. Fase - Celebración'!G119</f>
        <v>0</v>
      </c>
      <c r="F694" s="226">
        <f>'4. Fase - Celebración'!H119</f>
        <v>0</v>
      </c>
      <c r="G694" s="227" t="str">
        <f t="shared" si="137"/>
        <v/>
      </c>
      <c r="H694" s="227" t="str">
        <f t="shared" si="138"/>
        <v/>
      </c>
      <c r="I694" s="227" t="str">
        <f t="shared" si="139"/>
        <v/>
      </c>
      <c r="J694" s="231" t="str">
        <f t="shared" si="141"/>
        <v/>
      </c>
      <c r="K694" s="231" t="str">
        <f t="shared" si="142"/>
        <v/>
      </c>
      <c r="L694" s="231" t="str">
        <f t="shared" si="143"/>
        <v/>
      </c>
      <c r="M694" s="232" t="str">
        <f t="shared" si="140"/>
        <v/>
      </c>
    </row>
    <row r="695" spans="3:16" ht="18" customHeight="1" x14ac:dyDescent="0.3">
      <c r="C695" s="226">
        <f>'4. Fase - Celebración'!E120</f>
        <v>0</v>
      </c>
      <c r="D695" s="226">
        <f>'4. Fase - Celebración'!F120</f>
        <v>0</v>
      </c>
      <c r="E695" s="226">
        <f>'4. Fase - Celebración'!G120</f>
        <v>0</v>
      </c>
      <c r="F695" s="226">
        <f>'4. Fase - Celebración'!H120</f>
        <v>0</v>
      </c>
      <c r="G695" s="227" t="str">
        <f t="shared" si="137"/>
        <v/>
      </c>
      <c r="H695" s="227" t="str">
        <f t="shared" si="138"/>
        <v/>
      </c>
      <c r="I695" s="227" t="str">
        <f t="shared" si="139"/>
        <v/>
      </c>
      <c r="J695" s="231" t="str">
        <f t="shared" si="141"/>
        <v/>
      </c>
      <c r="K695" s="231" t="str">
        <f t="shared" si="142"/>
        <v/>
      </c>
      <c r="L695" s="231" t="str">
        <f t="shared" si="143"/>
        <v/>
      </c>
      <c r="M695" s="232" t="str">
        <f t="shared" si="140"/>
        <v/>
      </c>
    </row>
    <row r="696" spans="3:16" ht="18" customHeight="1" x14ac:dyDescent="0.3">
      <c r="C696" s="226">
        <f>'4. Fase - Celebración'!E121</f>
        <v>0</v>
      </c>
      <c r="D696" s="226">
        <f>'4. Fase - Celebración'!F121</f>
        <v>0</v>
      </c>
      <c r="E696" s="226">
        <f>'4. Fase - Celebración'!G121</f>
        <v>0</v>
      </c>
      <c r="F696" s="226">
        <f>'4. Fase - Celebración'!H121</f>
        <v>0</v>
      </c>
      <c r="G696" s="227" t="str">
        <f t="shared" si="137"/>
        <v/>
      </c>
      <c r="H696" s="227" t="str">
        <f t="shared" si="138"/>
        <v/>
      </c>
      <c r="I696" s="227" t="str">
        <f t="shared" si="139"/>
        <v/>
      </c>
      <c r="J696" s="231" t="str">
        <f t="shared" si="141"/>
        <v/>
      </c>
      <c r="K696" s="231" t="str">
        <f t="shared" si="142"/>
        <v/>
      </c>
      <c r="L696" s="231" t="str">
        <f t="shared" si="143"/>
        <v/>
      </c>
      <c r="M696" s="232" t="str">
        <f t="shared" si="140"/>
        <v/>
      </c>
    </row>
    <row r="697" spans="3:16" ht="18" customHeight="1" x14ac:dyDescent="0.3">
      <c r="C697" s="226">
        <f>'4. Fase - Celebración'!E122</f>
        <v>0</v>
      </c>
      <c r="D697" s="226">
        <f>'4. Fase - Celebración'!F122</f>
        <v>0</v>
      </c>
      <c r="E697" s="226">
        <f>'4. Fase - Celebración'!G122</f>
        <v>0</v>
      </c>
      <c r="F697" s="226">
        <f>'4. Fase - Celebración'!H122</f>
        <v>0</v>
      </c>
      <c r="G697" s="227" t="str">
        <f t="shared" si="137"/>
        <v/>
      </c>
      <c r="H697" s="227" t="str">
        <f t="shared" si="138"/>
        <v/>
      </c>
      <c r="I697" s="227" t="str">
        <f t="shared" si="139"/>
        <v/>
      </c>
      <c r="J697" s="231" t="str">
        <f t="shared" si="141"/>
        <v/>
      </c>
      <c r="K697" s="231" t="str">
        <f t="shared" si="142"/>
        <v/>
      </c>
      <c r="L697" s="231" t="str">
        <f t="shared" si="143"/>
        <v/>
      </c>
      <c r="M697" s="232" t="str">
        <f t="shared" si="140"/>
        <v/>
      </c>
    </row>
    <row r="698" spans="3:16" ht="18" customHeight="1" x14ac:dyDescent="0.3">
      <c r="J698" s="131">
        <f>SUM(J690:J697)</f>
        <v>0</v>
      </c>
      <c r="K698" s="131">
        <f t="shared" ref="K698:M698" si="144">SUM(K690:K697)</f>
        <v>0</v>
      </c>
      <c r="L698" s="131">
        <f t="shared" si="144"/>
        <v>0</v>
      </c>
      <c r="M698" s="131">
        <f t="shared" si="144"/>
        <v>0</v>
      </c>
    </row>
    <row r="699" spans="3:16" ht="18" customHeight="1" x14ac:dyDescent="0.3">
      <c r="C699" s="4" t="s">
        <v>451</v>
      </c>
      <c r="I699" s="9"/>
      <c r="J699" s="10"/>
      <c r="K699" s="10"/>
      <c r="L699" s="10"/>
      <c r="M699" s="10"/>
      <c r="N699" s="10"/>
      <c r="O699" s="10"/>
      <c r="P699" s="9"/>
    </row>
    <row r="700" spans="3:16" ht="18" customHeight="1" x14ac:dyDescent="0.3">
      <c r="C700" s="1031" t="s">
        <v>323</v>
      </c>
      <c r="D700" s="1031" t="s">
        <v>128</v>
      </c>
      <c r="E700" s="1031" t="s">
        <v>107</v>
      </c>
      <c r="F700" s="1031" t="s">
        <v>108</v>
      </c>
      <c r="G700" s="1028" t="s">
        <v>157</v>
      </c>
      <c r="H700" s="1029"/>
      <c r="I700" s="1030"/>
      <c r="J700" s="1028" t="s">
        <v>146</v>
      </c>
      <c r="K700" s="1029"/>
      <c r="L700" s="1029"/>
      <c r="M700" s="1030"/>
    </row>
    <row r="701" spans="3:16" ht="18" customHeight="1" x14ac:dyDescent="0.3">
      <c r="C701" s="1032"/>
      <c r="D701" s="1032"/>
      <c r="E701" s="1032"/>
      <c r="F701" s="1032"/>
      <c r="G701" s="137" t="s">
        <v>109</v>
      </c>
      <c r="H701" s="137" t="s">
        <v>110</v>
      </c>
      <c r="I701" s="137" t="s">
        <v>111</v>
      </c>
      <c r="J701" s="137" t="s">
        <v>162</v>
      </c>
      <c r="K701" s="137" t="s">
        <v>163</v>
      </c>
      <c r="L701" s="137" t="s">
        <v>164</v>
      </c>
      <c r="M701" s="137" t="s">
        <v>165</v>
      </c>
    </row>
    <row r="702" spans="3:16" ht="18" customHeight="1" x14ac:dyDescent="0.3">
      <c r="C702" s="136"/>
      <c r="D702" s="136"/>
      <c r="E702" s="136"/>
      <c r="F702" s="136"/>
      <c r="G702" s="136"/>
      <c r="H702" s="136"/>
      <c r="I702" s="136"/>
      <c r="J702" s="136"/>
      <c r="K702" s="136"/>
      <c r="L702" s="136"/>
      <c r="M702" s="136" t="s">
        <v>50</v>
      </c>
    </row>
    <row r="703" spans="3:16" ht="18" customHeight="1" x14ac:dyDescent="0.3">
      <c r="C703" s="226">
        <f>'5. Fase - Desmontaje'!E112</f>
        <v>0</v>
      </c>
      <c r="D703" s="226">
        <f>'5. Fase - Desmontaje'!F112</f>
        <v>0</v>
      </c>
      <c r="E703" s="226">
        <f>'5. Fase - Desmontaje'!G112</f>
        <v>0</v>
      </c>
      <c r="F703" s="226">
        <f>'5. Fase - Desmontaje'!H112</f>
        <v>0</v>
      </c>
      <c r="G703" s="134" t="str">
        <f t="shared" ref="G703:G710" si="145">IF($E703="Otro (ud)","-",IFERROR(INDEX($F$603:$H$639,MATCH($E703&amp;$D703,$E$603:$E$639,0),MATCH($G$701,$F$602:$H$602,0)),""))</f>
        <v/>
      </c>
      <c r="H703" s="227" t="str">
        <f t="shared" ref="H703:H710" si="146">IF($E703="Otro (ud)","-",IFERROR(INDEX($F$603:$H$639,MATCH($E703&amp;$D703,$E$603:$E$639,0),MATCH($H$701,$F$602:$H$602,0)),""))</f>
        <v/>
      </c>
      <c r="I703" s="227" t="str">
        <f t="shared" ref="I703:I710" si="147">IF($E703="Otro (ud)","-",IFERROR(INDEX($F$603:$H$639,MATCH($E703&amp;$D703,$E$603:$E$639,0),MATCH($I$701,$F$602:$H$602,0)),""))</f>
        <v/>
      </c>
      <c r="J703" s="231" t="str">
        <f>IFERROR(IF($E703="Otro (ud)",$F703*$J703,$F703*$G703),"")</f>
        <v/>
      </c>
      <c r="K703" s="231" t="str">
        <f>IFERROR(IF($E703="Otro (ud)",$F703*$K703,IF($H703="-",0,$F703*$H703)),"")</f>
        <v/>
      </c>
      <c r="L703" s="231" t="str">
        <f>IFERROR(IF($E703="Otro (ud)",$F703*$L703,IF($I703="-",0,$F703*$I703)),"")</f>
        <v/>
      </c>
      <c r="M703" s="232" t="str">
        <f t="shared" ref="M703:M710" si="148">IFERROR($J703+$K703*$I$8/1000+$L703*$I$9/1000,"")</f>
        <v/>
      </c>
    </row>
    <row r="704" spans="3:16" ht="18" customHeight="1" x14ac:dyDescent="0.3">
      <c r="C704" s="226">
        <f>'5. Fase - Desmontaje'!E113</f>
        <v>0</v>
      </c>
      <c r="D704" s="226">
        <f>'5. Fase - Desmontaje'!F113</f>
        <v>0</v>
      </c>
      <c r="E704" s="226">
        <f>'5. Fase - Desmontaje'!G113</f>
        <v>0</v>
      </c>
      <c r="F704" s="226">
        <f>'5. Fase - Desmontaje'!H113</f>
        <v>0</v>
      </c>
      <c r="G704" s="134" t="str">
        <f t="shared" si="145"/>
        <v/>
      </c>
      <c r="H704" s="227" t="str">
        <f t="shared" si="146"/>
        <v/>
      </c>
      <c r="I704" s="227" t="str">
        <f t="shared" si="147"/>
        <v/>
      </c>
      <c r="J704" s="231" t="str">
        <f t="shared" ref="J704:J710" si="149">IFERROR(IF($E704="Otro (ud)",$F704*$J704,$F704*$G704),"")</f>
        <v/>
      </c>
      <c r="K704" s="231" t="str">
        <f t="shared" ref="K704:K710" si="150">IFERROR(IF($E704="Otro (ud)",$F704*$K704,IF($H704="-",0,$F704*$H704)),"")</f>
        <v/>
      </c>
      <c r="L704" s="231" t="str">
        <f t="shared" ref="L704:L710" si="151">IFERROR(IF($E704="Otro (ud)",$F704*$L704,IF($I704="-",0,$F704*$I704)),"")</f>
        <v/>
      </c>
      <c r="M704" s="232" t="str">
        <f t="shared" si="148"/>
        <v/>
      </c>
    </row>
    <row r="705" spans="1:19" ht="18" customHeight="1" x14ac:dyDescent="0.3">
      <c r="C705" s="226">
        <f>'5. Fase - Desmontaje'!E114</f>
        <v>0</v>
      </c>
      <c r="D705" s="226">
        <f>'5. Fase - Desmontaje'!F114</f>
        <v>0</v>
      </c>
      <c r="E705" s="226">
        <f>'5. Fase - Desmontaje'!G114</f>
        <v>0</v>
      </c>
      <c r="F705" s="226">
        <f>'5. Fase - Desmontaje'!H114</f>
        <v>0</v>
      </c>
      <c r="G705" s="134" t="str">
        <f t="shared" si="145"/>
        <v/>
      </c>
      <c r="H705" s="227" t="str">
        <f t="shared" si="146"/>
        <v/>
      </c>
      <c r="I705" s="227" t="str">
        <f t="shared" si="147"/>
        <v/>
      </c>
      <c r="J705" s="231" t="str">
        <f t="shared" si="149"/>
        <v/>
      </c>
      <c r="K705" s="231" t="str">
        <f t="shared" si="150"/>
        <v/>
      </c>
      <c r="L705" s="231" t="str">
        <f t="shared" si="151"/>
        <v/>
      </c>
      <c r="M705" s="232" t="str">
        <f t="shared" si="148"/>
        <v/>
      </c>
    </row>
    <row r="706" spans="1:19" ht="18" customHeight="1" x14ac:dyDescent="0.3">
      <c r="C706" s="226">
        <f>'5. Fase - Desmontaje'!E115</f>
        <v>0</v>
      </c>
      <c r="D706" s="226">
        <f>'5. Fase - Desmontaje'!F115</f>
        <v>0</v>
      </c>
      <c r="E706" s="226">
        <f>'5. Fase - Desmontaje'!G115</f>
        <v>0</v>
      </c>
      <c r="F706" s="226">
        <f>'5. Fase - Desmontaje'!H115</f>
        <v>0</v>
      </c>
      <c r="G706" s="134" t="str">
        <f t="shared" si="145"/>
        <v/>
      </c>
      <c r="H706" s="227" t="str">
        <f t="shared" si="146"/>
        <v/>
      </c>
      <c r="I706" s="227" t="str">
        <f t="shared" si="147"/>
        <v/>
      </c>
      <c r="J706" s="231" t="str">
        <f t="shared" si="149"/>
        <v/>
      </c>
      <c r="K706" s="231" t="str">
        <f t="shared" si="150"/>
        <v/>
      </c>
      <c r="L706" s="231" t="str">
        <f t="shared" si="151"/>
        <v/>
      </c>
      <c r="M706" s="232" t="str">
        <f t="shared" si="148"/>
        <v/>
      </c>
    </row>
    <row r="707" spans="1:19" ht="18" customHeight="1" x14ac:dyDescent="0.3">
      <c r="C707" s="226">
        <f>'5. Fase - Desmontaje'!E116</f>
        <v>0</v>
      </c>
      <c r="D707" s="226">
        <f>'5. Fase - Desmontaje'!F116</f>
        <v>0</v>
      </c>
      <c r="E707" s="226">
        <f>'5. Fase - Desmontaje'!G116</f>
        <v>0</v>
      </c>
      <c r="F707" s="226">
        <f>'5. Fase - Desmontaje'!H116</f>
        <v>0</v>
      </c>
      <c r="G707" s="134" t="str">
        <f t="shared" si="145"/>
        <v/>
      </c>
      <c r="H707" s="227" t="str">
        <f t="shared" si="146"/>
        <v/>
      </c>
      <c r="I707" s="227" t="str">
        <f t="shared" si="147"/>
        <v/>
      </c>
      <c r="J707" s="231" t="str">
        <f t="shared" si="149"/>
        <v/>
      </c>
      <c r="K707" s="231" t="str">
        <f t="shared" si="150"/>
        <v/>
      </c>
      <c r="L707" s="231" t="str">
        <f t="shared" si="151"/>
        <v/>
      </c>
      <c r="M707" s="232" t="str">
        <f t="shared" si="148"/>
        <v/>
      </c>
    </row>
    <row r="708" spans="1:19" ht="18" customHeight="1" x14ac:dyDescent="0.3">
      <c r="C708" s="226">
        <f>'5. Fase - Desmontaje'!E117</f>
        <v>0</v>
      </c>
      <c r="D708" s="226">
        <f>'5. Fase - Desmontaje'!F117</f>
        <v>0</v>
      </c>
      <c r="E708" s="226">
        <f>'5. Fase - Desmontaje'!G117</f>
        <v>0</v>
      </c>
      <c r="F708" s="226">
        <f>'5. Fase - Desmontaje'!H117</f>
        <v>0</v>
      </c>
      <c r="G708" s="134" t="str">
        <f t="shared" si="145"/>
        <v/>
      </c>
      <c r="H708" s="227" t="str">
        <f t="shared" si="146"/>
        <v/>
      </c>
      <c r="I708" s="227" t="str">
        <f t="shared" si="147"/>
        <v/>
      </c>
      <c r="J708" s="231" t="str">
        <f t="shared" si="149"/>
        <v/>
      </c>
      <c r="K708" s="231" t="str">
        <f t="shared" si="150"/>
        <v/>
      </c>
      <c r="L708" s="231" t="str">
        <f t="shared" si="151"/>
        <v/>
      </c>
      <c r="M708" s="232" t="str">
        <f t="shared" si="148"/>
        <v/>
      </c>
    </row>
    <row r="709" spans="1:19" ht="18" customHeight="1" x14ac:dyDescent="0.3">
      <c r="C709" s="226">
        <f>'5. Fase - Desmontaje'!E118</f>
        <v>0</v>
      </c>
      <c r="D709" s="226">
        <f>'5. Fase - Desmontaje'!F118</f>
        <v>0</v>
      </c>
      <c r="E709" s="226">
        <f>'5. Fase - Desmontaje'!G118</f>
        <v>0</v>
      </c>
      <c r="F709" s="226">
        <f>'5. Fase - Desmontaje'!H118</f>
        <v>0</v>
      </c>
      <c r="G709" s="134" t="str">
        <f t="shared" si="145"/>
        <v/>
      </c>
      <c r="H709" s="227" t="str">
        <f t="shared" si="146"/>
        <v/>
      </c>
      <c r="I709" s="227" t="str">
        <f t="shared" si="147"/>
        <v/>
      </c>
      <c r="J709" s="231" t="str">
        <f t="shared" si="149"/>
        <v/>
      </c>
      <c r="K709" s="231" t="str">
        <f t="shared" si="150"/>
        <v/>
      </c>
      <c r="L709" s="231" t="str">
        <f t="shared" si="151"/>
        <v/>
      </c>
      <c r="M709" s="232" t="str">
        <f t="shared" si="148"/>
        <v/>
      </c>
    </row>
    <row r="710" spans="1:19" ht="18" customHeight="1" x14ac:dyDescent="0.3">
      <c r="C710" s="226">
        <f>'5. Fase - Desmontaje'!E119</f>
        <v>0</v>
      </c>
      <c r="D710" s="226">
        <f>'5. Fase - Desmontaje'!F119</f>
        <v>0</v>
      </c>
      <c r="E710" s="226">
        <f>'5. Fase - Desmontaje'!G119</f>
        <v>0</v>
      </c>
      <c r="F710" s="226">
        <f>'5. Fase - Desmontaje'!H119</f>
        <v>0</v>
      </c>
      <c r="G710" s="134" t="str">
        <f t="shared" si="145"/>
        <v/>
      </c>
      <c r="H710" s="227" t="str">
        <f t="shared" si="146"/>
        <v/>
      </c>
      <c r="I710" s="227" t="str">
        <f t="shared" si="147"/>
        <v/>
      </c>
      <c r="J710" s="231" t="str">
        <f t="shared" si="149"/>
        <v/>
      </c>
      <c r="K710" s="231" t="str">
        <f t="shared" si="150"/>
        <v/>
      </c>
      <c r="L710" s="231" t="str">
        <f t="shared" si="151"/>
        <v/>
      </c>
      <c r="M710" s="232" t="str">
        <f t="shared" si="148"/>
        <v/>
      </c>
    </row>
    <row r="711" spans="1:19" ht="18" customHeight="1" x14ac:dyDescent="0.3">
      <c r="J711" s="131">
        <f>SUM(J703:J710)</f>
        <v>0</v>
      </c>
      <c r="K711" s="131">
        <f t="shared" ref="K711:M711" si="152">SUM(K703:K710)</f>
        <v>0</v>
      </c>
      <c r="L711" s="131">
        <f t="shared" si="152"/>
        <v>0</v>
      </c>
      <c r="M711" s="131">
        <f t="shared" si="152"/>
        <v>0</v>
      </c>
    </row>
    <row r="712" spans="1:19" ht="18" customHeight="1" x14ac:dyDescent="0.3"/>
    <row r="713" spans="1:19" ht="18" customHeight="1" x14ac:dyDescent="0.35">
      <c r="B713" s="1043" t="s">
        <v>1127</v>
      </c>
      <c r="C713" s="1043"/>
      <c r="D713" s="1043"/>
      <c r="E713" s="1043"/>
      <c r="N713" s="99" t="s">
        <v>1122</v>
      </c>
      <c r="O713" s="1"/>
      <c r="S713" s="11"/>
    </row>
    <row r="714" spans="1:19" ht="18" customHeight="1" x14ac:dyDescent="0.3">
      <c r="A714"/>
      <c r="G714" s="4" t="s">
        <v>558</v>
      </c>
      <c r="H714" t="s">
        <v>559</v>
      </c>
      <c r="I714" s="4" t="s">
        <v>451</v>
      </c>
      <c r="J714" s="4" t="s">
        <v>80</v>
      </c>
      <c r="O714" s="1"/>
      <c r="S714" s="11"/>
    </row>
    <row r="715" spans="1:19" ht="18" customHeight="1" x14ac:dyDescent="0.3">
      <c r="A715"/>
      <c r="D715" s="129" t="s">
        <v>172</v>
      </c>
      <c r="E715" s="129" t="s">
        <v>173</v>
      </c>
      <c r="F715" s="129" t="s">
        <v>174</v>
      </c>
      <c r="G715" s="129" t="s">
        <v>175</v>
      </c>
      <c r="H715" s="129" t="s">
        <v>175</v>
      </c>
      <c r="I715" s="129" t="s">
        <v>175</v>
      </c>
      <c r="J715" s="129" t="s">
        <v>175</v>
      </c>
      <c r="N715" s="101" t="s">
        <v>1137</v>
      </c>
      <c r="O715" s="1"/>
      <c r="S715" s="11"/>
    </row>
    <row r="716" spans="1:19" ht="18" customHeight="1" x14ac:dyDescent="0.3">
      <c r="C716" s="128" t="s">
        <v>1136</v>
      </c>
      <c r="D716" s="112" t="s">
        <v>31</v>
      </c>
      <c r="E716" s="112" t="s">
        <v>31</v>
      </c>
      <c r="F716" s="112" t="s">
        <v>31</v>
      </c>
      <c r="G716" s="126">
        <f>SUMIF($C$722:$C$731,N715,$H$722:$H$731)</f>
        <v>0</v>
      </c>
      <c r="H716" s="126">
        <f>SUMIF($C$736:$C$745,N715,$H$736:$H$745)</f>
        <v>0</v>
      </c>
      <c r="I716" s="126">
        <f>SUMIF($C$750:$C$759,N715,$H$750:$H$759)</f>
        <v>0</v>
      </c>
      <c r="J716" s="126">
        <f>G716+H716+I716</f>
        <v>0</v>
      </c>
      <c r="K716" s="55"/>
      <c r="L716" s="55"/>
      <c r="N716" s="101" t="s">
        <v>1138</v>
      </c>
    </row>
    <row r="717" spans="1:19" ht="18" customHeight="1" x14ac:dyDescent="0.3">
      <c r="C717" s="128" t="s">
        <v>154</v>
      </c>
      <c r="D717" s="112" t="s">
        <v>31</v>
      </c>
      <c r="E717" s="112" t="s">
        <v>31</v>
      </c>
      <c r="F717" s="112" t="s">
        <v>31</v>
      </c>
      <c r="G717" s="126">
        <f>SUMIF($C$722:$C$731,N716,$H$722:$H$731)</f>
        <v>0</v>
      </c>
      <c r="H717" s="126">
        <f>SUMIF($C$736:$C$745,N716,$H$736:$H$745)</f>
        <v>0</v>
      </c>
      <c r="I717" s="126">
        <f>SUMIF($C$750:$C$759,N716,$H$750:$H$759)</f>
        <v>0</v>
      </c>
      <c r="J717" s="126">
        <f>G717+H717+I717</f>
        <v>0</v>
      </c>
      <c r="K717" s="55"/>
      <c r="L717" s="55"/>
      <c r="M717" s="55"/>
    </row>
    <row r="718" spans="1:19" ht="18" customHeight="1" x14ac:dyDescent="0.3">
      <c r="J718" s="55"/>
      <c r="K718" s="55"/>
      <c r="L718" s="55"/>
      <c r="M718" s="55"/>
    </row>
    <row r="719" spans="1:19" ht="18" customHeight="1" x14ac:dyDescent="0.3">
      <c r="C719" s="4" t="s">
        <v>558</v>
      </c>
      <c r="J719" s="55"/>
      <c r="K719" s="55"/>
      <c r="L719" s="55"/>
      <c r="M719" s="55"/>
    </row>
    <row r="720" spans="1:19" ht="18" customHeight="1" x14ac:dyDescent="0.3">
      <c r="C720" s="99" t="s">
        <v>1122</v>
      </c>
      <c r="D720" s="99" t="s">
        <v>47</v>
      </c>
      <c r="E720" s="99" t="s">
        <v>87</v>
      </c>
      <c r="F720" s="99" t="s">
        <v>223</v>
      </c>
      <c r="G720" s="99" t="s">
        <v>48</v>
      </c>
      <c r="H720" s="99" t="s">
        <v>49</v>
      </c>
      <c r="J720" s="55"/>
      <c r="K720" s="55"/>
      <c r="L720" s="55"/>
      <c r="M720" s="55"/>
    </row>
    <row r="721" spans="1:19" ht="18" customHeight="1" x14ac:dyDescent="0.3">
      <c r="C721" s="98"/>
      <c r="D721" s="98"/>
      <c r="E721" s="98"/>
      <c r="F721" s="98"/>
      <c r="G721" s="98"/>
      <c r="H721" s="98" t="s">
        <v>50</v>
      </c>
      <c r="J721" s="55"/>
      <c r="K721" s="55"/>
      <c r="L721" s="55"/>
      <c r="M721" s="55"/>
    </row>
    <row r="722" spans="1:19" ht="18" customHeight="1" x14ac:dyDescent="0.3">
      <c r="C722" s="697">
        <f>'3. Fase - Montaje'!E133</f>
        <v>0</v>
      </c>
      <c r="D722" s="697">
        <f>'3. Fase - Montaje'!F133</f>
        <v>0</v>
      </c>
      <c r="E722" s="97">
        <f>'3. Fase - Montaje'!G133</f>
        <v>0</v>
      </c>
      <c r="F722" s="97">
        <f>'3. Fase - Montaje'!H133</f>
        <v>0</v>
      </c>
      <c r="G722" s="110" t="str">
        <f t="shared" ref="G722:G731" si="153">IFERROR((IF($E722=$E$832,$F$832,IF($E722=$E$833,$F$833,VLOOKUP(D722,$K$770:$L$1005,2,0)))),"")</f>
        <v/>
      </c>
      <c r="H722" s="96" t="str">
        <f>IF(ISNUMBER(F722*G722),F722*G722,"")</f>
        <v/>
      </c>
      <c r="J722" s="55"/>
      <c r="K722" s="55"/>
      <c r="L722" s="55"/>
      <c r="M722" s="55"/>
    </row>
    <row r="723" spans="1:19" ht="18" customHeight="1" x14ac:dyDescent="0.3">
      <c r="C723" s="697">
        <f>'3. Fase - Montaje'!E134</f>
        <v>0</v>
      </c>
      <c r="D723" s="697">
        <f>'3. Fase - Montaje'!F134</f>
        <v>0</v>
      </c>
      <c r="E723" s="97">
        <f>'3. Fase - Montaje'!G134</f>
        <v>0</v>
      </c>
      <c r="F723" s="97">
        <f>'3. Fase - Montaje'!H134</f>
        <v>0</v>
      </c>
      <c r="G723" s="110" t="str">
        <f t="shared" si="153"/>
        <v/>
      </c>
      <c r="H723" s="96" t="str">
        <f t="shared" ref="H723:H731" si="154">IF(ISNUMBER(F723*G723),F723*G723,"")</f>
        <v/>
      </c>
      <c r="J723" s="55"/>
      <c r="K723" s="55"/>
      <c r="L723" s="55"/>
      <c r="M723" s="55"/>
    </row>
    <row r="724" spans="1:19" ht="18" customHeight="1" x14ac:dyDescent="0.3">
      <c r="C724" s="697">
        <f>'3. Fase - Montaje'!E135</f>
        <v>0</v>
      </c>
      <c r="D724" s="697">
        <f>'3. Fase - Montaje'!F135</f>
        <v>0</v>
      </c>
      <c r="E724" s="97">
        <f>'3. Fase - Montaje'!G135</f>
        <v>0</v>
      </c>
      <c r="F724" s="97">
        <f>'3. Fase - Montaje'!H135</f>
        <v>0</v>
      </c>
      <c r="G724" s="110" t="str">
        <f t="shared" si="153"/>
        <v/>
      </c>
      <c r="H724" s="96" t="str">
        <f t="shared" si="154"/>
        <v/>
      </c>
      <c r="J724" s="55"/>
      <c r="K724" s="55"/>
      <c r="L724" s="55"/>
      <c r="M724" s="55"/>
    </row>
    <row r="725" spans="1:19" ht="18" customHeight="1" x14ac:dyDescent="0.3">
      <c r="C725" s="697">
        <f>'3. Fase - Montaje'!E136</f>
        <v>0</v>
      </c>
      <c r="D725" s="697">
        <f>'3. Fase - Montaje'!F136</f>
        <v>0</v>
      </c>
      <c r="E725" s="97">
        <f>'3. Fase - Montaje'!G136</f>
        <v>0</v>
      </c>
      <c r="F725" s="97">
        <f>'3. Fase - Montaje'!H136</f>
        <v>0</v>
      </c>
      <c r="G725" s="110" t="str">
        <f t="shared" si="153"/>
        <v/>
      </c>
      <c r="H725" s="96" t="str">
        <f t="shared" si="154"/>
        <v/>
      </c>
      <c r="J725" s="55"/>
      <c r="K725" s="55"/>
      <c r="L725" s="55"/>
      <c r="M725" s="55"/>
    </row>
    <row r="726" spans="1:19" ht="18" customHeight="1" x14ac:dyDescent="0.3">
      <c r="C726" s="697">
        <f>'3. Fase - Montaje'!E137</f>
        <v>0</v>
      </c>
      <c r="D726" s="697">
        <f>'3. Fase - Montaje'!F137</f>
        <v>0</v>
      </c>
      <c r="E726" s="97">
        <f>'3. Fase - Montaje'!G137</f>
        <v>0</v>
      </c>
      <c r="F726" s="97">
        <f>'3. Fase - Montaje'!H137</f>
        <v>0</v>
      </c>
      <c r="G726" s="110" t="str">
        <f t="shared" si="153"/>
        <v/>
      </c>
      <c r="H726" s="96" t="str">
        <f t="shared" si="154"/>
        <v/>
      </c>
      <c r="J726" s="55"/>
      <c r="K726" s="55"/>
      <c r="L726" s="55"/>
      <c r="M726" s="55"/>
    </row>
    <row r="727" spans="1:19" ht="18" customHeight="1" x14ac:dyDescent="0.3">
      <c r="C727" s="697">
        <f>'3. Fase - Montaje'!E138</f>
        <v>0</v>
      </c>
      <c r="D727" s="697">
        <f>'3. Fase - Montaje'!F138</f>
        <v>0</v>
      </c>
      <c r="E727" s="97">
        <f>'3. Fase - Montaje'!G138</f>
        <v>0</v>
      </c>
      <c r="F727" s="97">
        <f>'3. Fase - Montaje'!H138</f>
        <v>0</v>
      </c>
      <c r="G727" s="110" t="str">
        <f t="shared" si="153"/>
        <v/>
      </c>
      <c r="H727" s="96" t="str">
        <f t="shared" si="154"/>
        <v/>
      </c>
      <c r="J727" s="55"/>
      <c r="K727" s="55"/>
      <c r="L727" s="55"/>
      <c r="M727" s="55"/>
    </row>
    <row r="728" spans="1:19" ht="18" customHeight="1" x14ac:dyDescent="0.3">
      <c r="C728" s="697">
        <f>'3. Fase - Montaje'!E139</f>
        <v>0</v>
      </c>
      <c r="D728" s="697">
        <f>'3. Fase - Montaje'!F139</f>
        <v>0</v>
      </c>
      <c r="E728" s="97">
        <f>'3. Fase - Montaje'!G139</f>
        <v>0</v>
      </c>
      <c r="F728" s="97">
        <f>'3. Fase - Montaje'!H139</f>
        <v>0</v>
      </c>
      <c r="G728" s="110" t="str">
        <f t="shared" si="153"/>
        <v/>
      </c>
      <c r="H728" s="96" t="str">
        <f t="shared" si="154"/>
        <v/>
      </c>
      <c r="J728" s="55"/>
      <c r="K728" s="55"/>
      <c r="L728" s="55"/>
      <c r="M728" s="55"/>
    </row>
    <row r="729" spans="1:19" ht="18" customHeight="1" x14ac:dyDescent="0.3">
      <c r="C729" s="697">
        <f>'3. Fase - Montaje'!E140</f>
        <v>0</v>
      </c>
      <c r="D729" s="697">
        <f>'3. Fase - Montaje'!F140</f>
        <v>0</v>
      </c>
      <c r="E729" s="97">
        <f>'3. Fase - Montaje'!G140</f>
        <v>0</v>
      </c>
      <c r="F729" s="97">
        <f>'3. Fase - Montaje'!H140</f>
        <v>0</v>
      </c>
      <c r="G729" s="110" t="str">
        <f t="shared" si="153"/>
        <v/>
      </c>
      <c r="H729" s="96" t="str">
        <f t="shared" si="154"/>
        <v/>
      </c>
      <c r="J729" s="55"/>
      <c r="K729" s="55"/>
      <c r="L729" s="55"/>
      <c r="M729" s="55"/>
    </row>
    <row r="730" spans="1:19" ht="18" customHeight="1" x14ac:dyDescent="0.3">
      <c r="A730"/>
      <c r="C730" s="697">
        <f>'3. Fase - Montaje'!E141</f>
        <v>0</v>
      </c>
      <c r="D730" s="697">
        <f>'3. Fase - Montaje'!F141</f>
        <v>0</v>
      </c>
      <c r="E730" s="97">
        <f>'3. Fase - Montaje'!G141</f>
        <v>0</v>
      </c>
      <c r="F730" s="97">
        <f>'3. Fase - Montaje'!H141</f>
        <v>0</v>
      </c>
      <c r="G730" s="110" t="str">
        <f t="shared" si="153"/>
        <v/>
      </c>
      <c r="H730" s="96" t="str">
        <f t="shared" si="154"/>
        <v/>
      </c>
      <c r="O730" s="1"/>
      <c r="S730" s="11"/>
    </row>
    <row r="731" spans="1:19" ht="18" customHeight="1" x14ac:dyDescent="0.3">
      <c r="A731"/>
      <c r="C731" s="697">
        <f>'3. Fase - Montaje'!E142</f>
        <v>0</v>
      </c>
      <c r="D731" s="697">
        <f>'3. Fase - Montaje'!F142</f>
        <v>0</v>
      </c>
      <c r="E731" s="97">
        <f>'3. Fase - Montaje'!G142</f>
        <v>0</v>
      </c>
      <c r="F731" s="97">
        <f>'3. Fase - Montaje'!H142</f>
        <v>0</v>
      </c>
      <c r="G731" s="110" t="str">
        <f t="shared" si="153"/>
        <v/>
      </c>
      <c r="H731" s="96" t="str">
        <f t="shared" si="154"/>
        <v/>
      </c>
      <c r="O731" s="1"/>
      <c r="S731" s="11"/>
    </row>
    <row r="732" spans="1:19" ht="18" customHeight="1" x14ac:dyDescent="0.3">
      <c r="A732"/>
      <c r="H732" s="109">
        <f>SUMIF(H722:H731,"&gt;0")</f>
        <v>0</v>
      </c>
      <c r="O732" s="1"/>
      <c r="S732" s="11"/>
    </row>
    <row r="733" spans="1:19" ht="18" customHeight="1" x14ac:dyDescent="0.3">
      <c r="A733"/>
      <c r="C733" t="s">
        <v>559</v>
      </c>
      <c r="O733" s="1"/>
      <c r="S733" s="11"/>
    </row>
    <row r="734" spans="1:19" ht="18" customHeight="1" x14ac:dyDescent="0.3">
      <c r="C734" s="99" t="s">
        <v>1122</v>
      </c>
      <c r="D734" s="99" t="s">
        <v>47</v>
      </c>
      <c r="E734" s="99" t="s">
        <v>87</v>
      </c>
      <c r="F734" s="99" t="s">
        <v>223</v>
      </c>
      <c r="G734" s="99" t="s">
        <v>48</v>
      </c>
      <c r="H734" s="99" t="s">
        <v>49</v>
      </c>
      <c r="J734" s="55"/>
      <c r="K734" s="55"/>
      <c r="L734" s="55"/>
      <c r="M734" s="55"/>
    </row>
    <row r="735" spans="1:19" ht="18" customHeight="1" x14ac:dyDescent="0.3">
      <c r="C735" s="98"/>
      <c r="D735" s="98"/>
      <c r="E735" s="98"/>
      <c r="F735" s="98"/>
      <c r="G735" s="98"/>
      <c r="H735" s="98" t="s">
        <v>50</v>
      </c>
      <c r="J735" s="55"/>
      <c r="K735" s="55"/>
      <c r="L735" s="55"/>
      <c r="M735" s="55"/>
    </row>
    <row r="736" spans="1:19" ht="18" customHeight="1" x14ac:dyDescent="0.3">
      <c r="C736" s="697">
        <f>'4. Fase - Celebración'!E136</f>
        <v>0</v>
      </c>
      <c r="D736" s="697">
        <f>'4. Fase - Celebración'!F136</f>
        <v>0</v>
      </c>
      <c r="E736" s="697">
        <f>'4. Fase - Celebración'!G136</f>
        <v>0</v>
      </c>
      <c r="F736" s="697">
        <f>'4. Fase - Celebración'!H136</f>
        <v>0</v>
      </c>
      <c r="G736" s="110" t="str">
        <f t="shared" ref="G736:G745" si="155">IFERROR((IF($E736=$E$832,$F$832,IF($E736=$E$833,$F$833,VLOOKUP(D736,$K$770:$L$1005,2,0)))),"")</f>
        <v/>
      </c>
      <c r="H736" s="96" t="str">
        <f>IF(ISNUMBER(F736*G736),F736*G736,"")</f>
        <v/>
      </c>
      <c r="J736" s="55"/>
      <c r="K736" s="55"/>
      <c r="L736" s="55"/>
      <c r="M736" s="55"/>
    </row>
    <row r="737" spans="3:19" ht="18" customHeight="1" x14ac:dyDescent="0.3">
      <c r="C737" s="697">
        <f>'4. Fase - Celebración'!E137</f>
        <v>0</v>
      </c>
      <c r="D737" s="697">
        <f>'4. Fase - Celebración'!F137</f>
        <v>0</v>
      </c>
      <c r="E737" s="697">
        <f>'4. Fase - Celebración'!G137</f>
        <v>0</v>
      </c>
      <c r="F737" s="697">
        <f>'4. Fase - Celebración'!H137</f>
        <v>0</v>
      </c>
      <c r="G737" s="110" t="str">
        <f t="shared" si="155"/>
        <v/>
      </c>
      <c r="H737" s="96" t="str">
        <f t="shared" ref="H737:H745" si="156">IF(ISNUMBER(F737*G737),F737*G737,"")</f>
        <v/>
      </c>
      <c r="J737" s="55"/>
      <c r="K737" s="55"/>
      <c r="L737" s="55"/>
      <c r="M737" s="55"/>
    </row>
    <row r="738" spans="3:19" ht="18" customHeight="1" x14ac:dyDescent="0.3">
      <c r="C738" s="697">
        <f>'4. Fase - Celebración'!E138</f>
        <v>0</v>
      </c>
      <c r="D738" s="697">
        <f>'4. Fase - Celebración'!F138</f>
        <v>0</v>
      </c>
      <c r="E738" s="697">
        <f>'4. Fase - Celebración'!G138</f>
        <v>0</v>
      </c>
      <c r="F738" s="697">
        <f>'4. Fase - Celebración'!H138</f>
        <v>0</v>
      </c>
      <c r="G738" s="110" t="str">
        <f t="shared" si="155"/>
        <v/>
      </c>
      <c r="H738" s="96" t="str">
        <f t="shared" si="156"/>
        <v/>
      </c>
      <c r="J738" s="55"/>
      <c r="K738" s="55"/>
      <c r="L738" s="55"/>
      <c r="M738" s="55"/>
    </row>
    <row r="739" spans="3:19" ht="18" customHeight="1" x14ac:dyDescent="0.3">
      <c r="C739" s="697">
        <f>'4. Fase - Celebración'!E139</f>
        <v>0</v>
      </c>
      <c r="D739" s="697">
        <f>'4. Fase - Celebración'!F139</f>
        <v>0</v>
      </c>
      <c r="E739" s="697">
        <f>'4. Fase - Celebración'!G139</f>
        <v>0</v>
      </c>
      <c r="F739" s="697">
        <f>'4. Fase - Celebración'!H139</f>
        <v>0</v>
      </c>
      <c r="G739" s="110" t="str">
        <f t="shared" si="155"/>
        <v/>
      </c>
      <c r="H739" s="96" t="str">
        <f t="shared" si="156"/>
        <v/>
      </c>
      <c r="J739" s="55"/>
      <c r="K739" s="55"/>
      <c r="L739" s="55"/>
      <c r="M739" s="55"/>
    </row>
    <row r="740" spans="3:19" ht="18" customHeight="1" x14ac:dyDescent="0.3">
      <c r="C740" s="697">
        <f>'4. Fase - Celebración'!E140</f>
        <v>0</v>
      </c>
      <c r="D740" s="697">
        <f>'4. Fase - Celebración'!F140</f>
        <v>0</v>
      </c>
      <c r="E740" s="697">
        <f>'4. Fase - Celebración'!G140</f>
        <v>0</v>
      </c>
      <c r="F740" s="697">
        <f>'4. Fase - Celebración'!H140</f>
        <v>0</v>
      </c>
      <c r="G740" s="110" t="str">
        <f t="shared" si="155"/>
        <v/>
      </c>
      <c r="H740" s="96" t="str">
        <f t="shared" si="156"/>
        <v/>
      </c>
      <c r="J740" s="55"/>
      <c r="K740" s="55"/>
      <c r="L740" s="55"/>
      <c r="M740" s="55"/>
    </row>
    <row r="741" spans="3:19" ht="18" customHeight="1" x14ac:dyDescent="0.3">
      <c r="C741" s="697">
        <f>'4. Fase - Celebración'!E141</f>
        <v>0</v>
      </c>
      <c r="D741" s="697">
        <f>'4. Fase - Celebración'!F141</f>
        <v>0</v>
      </c>
      <c r="E741" s="697">
        <f>'4. Fase - Celebración'!G141</f>
        <v>0</v>
      </c>
      <c r="F741" s="697">
        <f>'4. Fase - Celebración'!H141</f>
        <v>0</v>
      </c>
      <c r="G741" s="110" t="str">
        <f t="shared" si="155"/>
        <v/>
      </c>
      <c r="H741" s="96" t="str">
        <f t="shared" si="156"/>
        <v/>
      </c>
      <c r="J741" s="55"/>
      <c r="K741" s="55"/>
      <c r="L741" s="55"/>
      <c r="M741" s="55"/>
    </row>
    <row r="742" spans="3:19" ht="18" customHeight="1" x14ac:dyDescent="0.3">
      <c r="C742" s="697">
        <f>'4. Fase - Celebración'!E142</f>
        <v>0</v>
      </c>
      <c r="D742" s="697">
        <f>'4. Fase - Celebración'!F142</f>
        <v>0</v>
      </c>
      <c r="E742" s="697">
        <f>'4. Fase - Celebración'!G142</f>
        <v>0</v>
      </c>
      <c r="F742" s="697">
        <f>'4. Fase - Celebración'!H142</f>
        <v>0</v>
      </c>
      <c r="G742" s="110" t="str">
        <f t="shared" si="155"/>
        <v/>
      </c>
      <c r="H742" s="96" t="str">
        <f t="shared" si="156"/>
        <v/>
      </c>
      <c r="J742" s="55"/>
      <c r="K742" s="55"/>
      <c r="L742" s="55"/>
      <c r="M742" s="55"/>
    </row>
    <row r="743" spans="3:19" ht="18" customHeight="1" x14ac:dyDescent="0.3">
      <c r="C743" s="697">
        <f>'4. Fase - Celebración'!E143</f>
        <v>0</v>
      </c>
      <c r="D743" s="697">
        <f>'4. Fase - Celebración'!F143</f>
        <v>0</v>
      </c>
      <c r="E743" s="697">
        <f>'4. Fase - Celebración'!G143</f>
        <v>0</v>
      </c>
      <c r="F743" s="697">
        <f>'4. Fase - Celebración'!H143</f>
        <v>0</v>
      </c>
      <c r="G743" s="110" t="str">
        <f t="shared" si="155"/>
        <v/>
      </c>
      <c r="H743" s="96" t="str">
        <f t="shared" si="156"/>
        <v/>
      </c>
      <c r="J743" s="55"/>
      <c r="K743" s="55"/>
      <c r="L743" s="55"/>
      <c r="M743" s="55"/>
    </row>
    <row r="744" spans="3:19" ht="18" customHeight="1" x14ac:dyDescent="0.3">
      <c r="C744" s="697">
        <f>'4. Fase - Celebración'!E144</f>
        <v>0</v>
      </c>
      <c r="D744" s="697">
        <f>'4. Fase - Celebración'!F144</f>
        <v>0</v>
      </c>
      <c r="E744" s="697">
        <f>'4. Fase - Celebración'!G144</f>
        <v>0</v>
      </c>
      <c r="F744" s="697">
        <f>'4. Fase - Celebración'!H144</f>
        <v>0</v>
      </c>
      <c r="G744" s="110" t="str">
        <f t="shared" si="155"/>
        <v/>
      </c>
      <c r="H744" s="96" t="str">
        <f t="shared" si="156"/>
        <v/>
      </c>
      <c r="J744" s="55"/>
      <c r="K744" s="55"/>
      <c r="L744" s="55"/>
      <c r="M744" s="55"/>
    </row>
    <row r="745" spans="3:19" ht="18" customHeight="1" x14ac:dyDescent="0.3">
      <c r="C745" s="697">
        <f>'4. Fase - Celebración'!E145</f>
        <v>0</v>
      </c>
      <c r="D745" s="697">
        <f>'4. Fase - Celebración'!F145</f>
        <v>0</v>
      </c>
      <c r="E745" s="697">
        <f>'4. Fase - Celebración'!G145</f>
        <v>0</v>
      </c>
      <c r="F745" s="697">
        <f>'4. Fase - Celebración'!H145</f>
        <v>0</v>
      </c>
      <c r="G745" s="110" t="str">
        <f t="shared" si="155"/>
        <v/>
      </c>
      <c r="H745" s="96" t="str">
        <f t="shared" si="156"/>
        <v/>
      </c>
      <c r="J745" s="55"/>
      <c r="K745" s="55"/>
      <c r="L745" s="55"/>
      <c r="M745" s="55"/>
    </row>
    <row r="746" spans="3:19" ht="18" customHeight="1" x14ac:dyDescent="0.3">
      <c r="H746" s="109">
        <f>SUMIF(H736:H745,"&gt;0")</f>
        <v>0</v>
      </c>
      <c r="J746" s="55"/>
      <c r="K746" s="55"/>
      <c r="L746" s="55"/>
      <c r="M746" s="55"/>
    </row>
    <row r="747" spans="3:19" ht="18" customHeight="1" x14ac:dyDescent="0.3">
      <c r="C747" s="4" t="s">
        <v>451</v>
      </c>
      <c r="O747" s="1"/>
      <c r="S747" s="11"/>
    </row>
    <row r="748" spans="3:19" ht="18" customHeight="1" x14ac:dyDescent="0.3">
      <c r="C748" s="99" t="s">
        <v>938</v>
      </c>
      <c r="D748" s="99" t="s">
        <v>47</v>
      </c>
      <c r="E748" s="99" t="s">
        <v>87</v>
      </c>
      <c r="F748" s="99" t="s">
        <v>223</v>
      </c>
      <c r="G748" s="99" t="s">
        <v>48</v>
      </c>
      <c r="H748" s="99" t="s">
        <v>49</v>
      </c>
      <c r="J748" s="55"/>
      <c r="K748" s="55"/>
      <c r="L748" s="55"/>
      <c r="M748" s="55"/>
    </row>
    <row r="749" spans="3:19" ht="18" customHeight="1" x14ac:dyDescent="0.3">
      <c r="C749" s="98"/>
      <c r="D749" s="98"/>
      <c r="E749" s="98"/>
      <c r="F749" s="98"/>
      <c r="G749" s="98"/>
      <c r="H749" s="98" t="s">
        <v>50</v>
      </c>
      <c r="J749" s="55"/>
      <c r="K749" s="55"/>
      <c r="L749" s="55"/>
      <c r="M749" s="55"/>
    </row>
    <row r="750" spans="3:19" ht="18" customHeight="1" x14ac:dyDescent="0.3">
      <c r="C750" s="697">
        <f>'5. Fase - Desmontaje'!E133</f>
        <v>0</v>
      </c>
      <c r="D750" s="697">
        <f>'5. Fase - Desmontaje'!F133</f>
        <v>0</v>
      </c>
      <c r="E750" s="697">
        <f>'5. Fase - Desmontaje'!G133</f>
        <v>0</v>
      </c>
      <c r="F750" s="697">
        <f>'5. Fase - Desmontaje'!H133</f>
        <v>0</v>
      </c>
      <c r="G750" s="110" t="str">
        <f t="shared" ref="G750:G759" si="157">IFERROR((IF($E750=$E$832,$F$832,IF($E750=$E$833,$F$833,VLOOKUP(D750,$K$770:$L$1005,2,0)))),"")</f>
        <v/>
      </c>
      <c r="H750" s="96" t="str">
        <f>IF(ISNUMBER(F750*G750),F750*G750,"")</f>
        <v/>
      </c>
      <c r="J750" s="55"/>
      <c r="K750" s="55"/>
      <c r="L750" s="55"/>
      <c r="M750" s="55"/>
    </row>
    <row r="751" spans="3:19" ht="18" customHeight="1" x14ac:dyDescent="0.3">
      <c r="C751" s="697">
        <f>'5. Fase - Desmontaje'!E134</f>
        <v>0</v>
      </c>
      <c r="D751" s="697">
        <f>'5. Fase - Desmontaje'!F134</f>
        <v>0</v>
      </c>
      <c r="E751" s="697">
        <f>'5. Fase - Desmontaje'!G134</f>
        <v>0</v>
      </c>
      <c r="F751" s="697">
        <f>'5. Fase - Desmontaje'!H134</f>
        <v>0</v>
      </c>
      <c r="G751" s="110" t="str">
        <f t="shared" si="157"/>
        <v/>
      </c>
      <c r="H751" s="96" t="str">
        <f t="shared" ref="H751:H759" si="158">IF(ISNUMBER(F751*G751),F751*G751,"")</f>
        <v/>
      </c>
      <c r="J751" s="55"/>
      <c r="K751" s="55"/>
      <c r="L751" s="55"/>
      <c r="M751" s="55"/>
    </row>
    <row r="752" spans="3:19" ht="18" customHeight="1" x14ac:dyDescent="0.3">
      <c r="C752" s="697">
        <f>'5. Fase - Desmontaje'!E135</f>
        <v>0</v>
      </c>
      <c r="D752" s="697">
        <f>'5. Fase - Desmontaje'!F135</f>
        <v>0</v>
      </c>
      <c r="E752" s="697">
        <f>'5. Fase - Desmontaje'!G135</f>
        <v>0</v>
      </c>
      <c r="F752" s="697">
        <f>'5. Fase - Desmontaje'!H135</f>
        <v>0</v>
      </c>
      <c r="G752" s="110" t="str">
        <f t="shared" si="157"/>
        <v/>
      </c>
      <c r="H752" s="96" t="str">
        <f t="shared" si="158"/>
        <v/>
      </c>
      <c r="J752" s="55"/>
      <c r="K752" s="55"/>
      <c r="L752" s="55"/>
      <c r="M752" s="55"/>
    </row>
    <row r="753" spans="1:53" ht="18" customHeight="1" x14ac:dyDescent="0.3">
      <c r="C753" s="697">
        <f>'5. Fase - Desmontaje'!E136</f>
        <v>0</v>
      </c>
      <c r="D753" s="697">
        <f>'5. Fase - Desmontaje'!F136</f>
        <v>0</v>
      </c>
      <c r="E753" s="697">
        <f>'5. Fase - Desmontaje'!G136</f>
        <v>0</v>
      </c>
      <c r="F753" s="697">
        <f>'5. Fase - Desmontaje'!H136</f>
        <v>0</v>
      </c>
      <c r="G753" s="110" t="str">
        <f t="shared" si="157"/>
        <v/>
      </c>
      <c r="H753" s="96" t="str">
        <f t="shared" si="158"/>
        <v/>
      </c>
      <c r="J753" s="55"/>
      <c r="K753" s="55"/>
      <c r="L753" s="55"/>
      <c r="M753" s="55"/>
    </row>
    <row r="754" spans="1:53" ht="18" customHeight="1" x14ac:dyDescent="0.3">
      <c r="C754" s="697">
        <f>'5. Fase - Desmontaje'!E137</f>
        <v>0</v>
      </c>
      <c r="D754" s="697">
        <f>'5. Fase - Desmontaje'!F137</f>
        <v>0</v>
      </c>
      <c r="E754" s="697">
        <f>'5. Fase - Desmontaje'!G137</f>
        <v>0</v>
      </c>
      <c r="F754" s="697">
        <f>'5. Fase - Desmontaje'!H137</f>
        <v>0</v>
      </c>
      <c r="G754" s="110" t="str">
        <f t="shared" si="157"/>
        <v/>
      </c>
      <c r="H754" s="96" t="str">
        <f t="shared" si="158"/>
        <v/>
      </c>
      <c r="J754" s="55"/>
      <c r="K754" s="55"/>
      <c r="L754" s="55"/>
      <c r="M754" s="55"/>
    </row>
    <row r="755" spans="1:53" ht="18" customHeight="1" x14ac:dyDescent="0.3">
      <c r="C755" s="697">
        <f>'5. Fase - Desmontaje'!E138</f>
        <v>0</v>
      </c>
      <c r="D755" s="697">
        <f>'5. Fase - Desmontaje'!F138</f>
        <v>0</v>
      </c>
      <c r="E755" s="697">
        <f>'5. Fase - Desmontaje'!G138</f>
        <v>0</v>
      </c>
      <c r="F755" s="697">
        <f>'5. Fase - Desmontaje'!H138</f>
        <v>0</v>
      </c>
      <c r="G755" s="110" t="str">
        <f t="shared" si="157"/>
        <v/>
      </c>
      <c r="H755" s="96" t="str">
        <f t="shared" si="158"/>
        <v/>
      </c>
      <c r="J755" s="55"/>
      <c r="K755" s="55"/>
      <c r="L755" s="55"/>
      <c r="M755" s="55"/>
    </row>
    <row r="756" spans="1:53" ht="18" customHeight="1" x14ac:dyDescent="0.3">
      <c r="C756" s="697">
        <f>'5. Fase - Desmontaje'!E139</f>
        <v>0</v>
      </c>
      <c r="D756" s="697">
        <f>'5. Fase - Desmontaje'!F139</f>
        <v>0</v>
      </c>
      <c r="E756" s="697">
        <f>'5. Fase - Desmontaje'!G139</f>
        <v>0</v>
      </c>
      <c r="F756" s="697">
        <f>'5. Fase - Desmontaje'!H139</f>
        <v>0</v>
      </c>
      <c r="G756" s="110" t="str">
        <f t="shared" si="157"/>
        <v/>
      </c>
      <c r="H756" s="96" t="str">
        <f t="shared" si="158"/>
        <v/>
      </c>
      <c r="J756" s="55"/>
      <c r="K756" s="55"/>
      <c r="L756" s="55"/>
      <c r="M756" s="55"/>
    </row>
    <row r="757" spans="1:53" ht="18" customHeight="1" x14ac:dyDescent="0.3">
      <c r="C757" s="697">
        <f>'5. Fase - Desmontaje'!E140</f>
        <v>0</v>
      </c>
      <c r="D757" s="697">
        <f>'5. Fase - Desmontaje'!F140</f>
        <v>0</v>
      </c>
      <c r="E757" s="697">
        <f>'5. Fase - Desmontaje'!G140</f>
        <v>0</v>
      </c>
      <c r="F757" s="697">
        <f>'5. Fase - Desmontaje'!H140</f>
        <v>0</v>
      </c>
      <c r="G757" s="110" t="str">
        <f t="shared" si="157"/>
        <v/>
      </c>
      <c r="H757" s="96" t="str">
        <f t="shared" si="158"/>
        <v/>
      </c>
      <c r="J757" s="55"/>
      <c r="K757" s="55"/>
      <c r="L757" s="55"/>
      <c r="M757" s="55"/>
    </row>
    <row r="758" spans="1:53" ht="18" customHeight="1" x14ac:dyDescent="0.3">
      <c r="C758" s="697">
        <f>'5. Fase - Desmontaje'!E141</f>
        <v>0</v>
      </c>
      <c r="D758" s="697">
        <f>'5. Fase - Desmontaje'!F141</f>
        <v>0</v>
      </c>
      <c r="E758" s="697">
        <f>'5. Fase - Desmontaje'!G141</f>
        <v>0</v>
      </c>
      <c r="F758" s="697">
        <f>'5. Fase - Desmontaje'!H141</f>
        <v>0</v>
      </c>
      <c r="G758" s="110" t="str">
        <f t="shared" si="157"/>
        <v/>
      </c>
      <c r="H758" s="96" t="str">
        <f t="shared" si="158"/>
        <v/>
      </c>
      <c r="J758" s="55"/>
      <c r="K758" s="55"/>
      <c r="L758" s="55"/>
      <c r="M758" s="55"/>
    </row>
    <row r="759" spans="1:53" ht="18" customHeight="1" x14ac:dyDescent="0.3">
      <c r="C759" s="697">
        <f>'5. Fase - Desmontaje'!E142</f>
        <v>0</v>
      </c>
      <c r="D759" s="697">
        <f>'5. Fase - Desmontaje'!F142</f>
        <v>0</v>
      </c>
      <c r="E759" s="697">
        <f>'5. Fase - Desmontaje'!G142</f>
        <v>0</v>
      </c>
      <c r="F759" s="697">
        <f>'5. Fase - Desmontaje'!H142</f>
        <v>0</v>
      </c>
      <c r="G759" s="110" t="str">
        <f t="shared" si="157"/>
        <v/>
      </c>
      <c r="H759" s="96" t="str">
        <f t="shared" si="158"/>
        <v/>
      </c>
      <c r="J759" s="55"/>
      <c r="K759" s="55"/>
      <c r="L759" s="55"/>
      <c r="M759" s="55"/>
    </row>
    <row r="760" spans="1:53" ht="18" customHeight="1" x14ac:dyDescent="0.3">
      <c r="H760" s="109">
        <f>SUMIF(H750:H759,"&gt;0")</f>
        <v>0</v>
      </c>
      <c r="J760" s="55"/>
      <c r="K760" s="55"/>
      <c r="L760" s="55"/>
      <c r="M760" s="55"/>
    </row>
    <row r="761" spans="1:53" ht="18" customHeight="1" x14ac:dyDescent="0.3">
      <c r="O761" s="1"/>
      <c r="S761" s="11"/>
    </row>
    <row r="762" spans="1:53" s="21" customFormat="1" ht="18" customHeight="1" x14ac:dyDescent="0.4">
      <c r="A762" s="23" t="s">
        <v>15</v>
      </c>
      <c r="B762" s="25" t="s">
        <v>1135</v>
      </c>
      <c r="C762" s="6"/>
      <c r="D762" s="6"/>
      <c r="E762" s="6"/>
      <c r="F762" s="6"/>
      <c r="G762" s="6"/>
      <c r="H762" s="6"/>
      <c r="I762" s="6"/>
      <c r="J762" s="6"/>
      <c r="K762" s="6"/>
      <c r="L762" s="6"/>
      <c r="M762" s="6"/>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row>
    <row r="763" spans="1:53" ht="18" customHeight="1" x14ac:dyDescent="0.3">
      <c r="B763" s="1"/>
      <c r="C763" s="1"/>
      <c r="D763" s="1"/>
      <c r="E763" s="1"/>
      <c r="F763" s="1"/>
      <c r="G763" s="1"/>
      <c r="H763" s="1"/>
      <c r="I763" s="1"/>
      <c r="J763" s="1"/>
      <c r="K763" s="1"/>
      <c r="O763" s="1"/>
      <c r="S763" s="11"/>
    </row>
    <row r="764" spans="1:53" ht="18" customHeight="1" x14ac:dyDescent="0.3">
      <c r="D764" s="114" t="s">
        <v>172</v>
      </c>
      <c r="E764" s="114" t="s">
        <v>173</v>
      </c>
      <c r="F764" s="114" t="s">
        <v>174</v>
      </c>
      <c r="G764" s="114" t="s">
        <v>175</v>
      </c>
    </row>
    <row r="765" spans="1:53" ht="18" customHeight="1" x14ac:dyDescent="0.3">
      <c r="B765">
        <v>12</v>
      </c>
      <c r="C765" s="113" t="s">
        <v>170</v>
      </c>
      <c r="D765" s="112" t="s">
        <v>31</v>
      </c>
      <c r="E765" s="112" t="s">
        <v>31</v>
      </c>
      <c r="F765" s="112" t="s">
        <v>31</v>
      </c>
      <c r="G765" s="111">
        <f>H782+H812+H797</f>
        <v>0</v>
      </c>
      <c r="K765" s="17"/>
      <c r="O765" s="1"/>
      <c r="S765" s="11"/>
    </row>
    <row r="766" spans="1:53" ht="18" customHeight="1" x14ac:dyDescent="0.3">
      <c r="A766" s="24"/>
      <c r="B766" s="20"/>
      <c r="C766" s="17"/>
      <c r="E766" s="17"/>
      <c r="F766" s="17"/>
      <c r="G766" s="38"/>
      <c r="H766" s="17"/>
      <c r="J766" s="19"/>
      <c r="K766" s="19"/>
      <c r="L766" s="19"/>
      <c r="M766" s="19"/>
      <c r="N766" s="19"/>
      <c r="O766" s="19"/>
      <c r="P766" s="17"/>
      <c r="Q766" s="17"/>
      <c r="R766" s="17"/>
      <c r="S766" s="17"/>
      <c r="T766" s="17"/>
      <c r="U766" s="17"/>
      <c r="V766" s="19"/>
      <c r="W766" s="19"/>
      <c r="X766" s="19"/>
      <c r="Y766" s="19"/>
      <c r="Z766" s="19"/>
      <c r="AA766" s="19"/>
      <c r="AB766" s="17"/>
      <c r="AC766" s="17"/>
      <c r="AD766" s="17"/>
      <c r="AE766" s="17"/>
      <c r="AF766" s="17"/>
      <c r="AG766" s="17"/>
      <c r="AH766" s="19"/>
      <c r="AI766" s="19"/>
      <c r="AJ766" s="19"/>
      <c r="AK766" s="19"/>
      <c r="AL766" s="19"/>
      <c r="AM766" s="19"/>
      <c r="AN766" s="17"/>
      <c r="AO766" s="17"/>
      <c r="AP766" s="17"/>
      <c r="AQ766" s="17"/>
      <c r="AR766" s="17"/>
      <c r="AS766" s="17"/>
      <c r="AT766" s="19"/>
      <c r="AU766" s="19"/>
      <c r="AV766" s="19"/>
      <c r="AW766" s="19"/>
      <c r="AX766" s="19"/>
      <c r="AY766" s="19"/>
      <c r="AZ766" s="17"/>
      <c r="BA766" s="17"/>
    </row>
    <row r="767" spans="1:53" ht="18" customHeight="1" x14ac:dyDescent="0.3">
      <c r="O767" s="1"/>
      <c r="S767" s="11"/>
    </row>
    <row r="768" spans="1:53" x14ac:dyDescent="0.3">
      <c r="A768" s="28"/>
      <c r="B768" s="29" t="s">
        <v>166</v>
      </c>
      <c r="F768" s="33"/>
      <c r="O768" s="1"/>
      <c r="S768" s="11"/>
    </row>
    <row r="769" spans="3:37" ht="18" customHeight="1" x14ac:dyDescent="0.3">
      <c r="C769" t="s">
        <v>558</v>
      </c>
      <c r="O769" s="1"/>
      <c r="Q769" s="12"/>
      <c r="R769" s="11"/>
      <c r="S769" s="11"/>
      <c r="AK769" s="15"/>
    </row>
    <row r="770" spans="3:37" ht="18" customHeight="1" x14ac:dyDescent="0.3">
      <c r="C770" s="99" t="s">
        <v>938</v>
      </c>
      <c r="D770" s="99" t="s">
        <v>47</v>
      </c>
      <c r="E770" s="99" t="s">
        <v>87</v>
      </c>
      <c r="F770" s="99" t="s">
        <v>223</v>
      </c>
      <c r="G770" s="99" t="s">
        <v>48</v>
      </c>
      <c r="H770" s="99" t="s">
        <v>49</v>
      </c>
      <c r="K770" s="656" t="s">
        <v>1145</v>
      </c>
      <c r="L770" s="656" t="s">
        <v>1146</v>
      </c>
    </row>
    <row r="771" spans="3:37" ht="18" customHeight="1" x14ac:dyDescent="0.3">
      <c r="C771" s="98"/>
      <c r="D771" s="98"/>
      <c r="E771" s="98"/>
      <c r="F771" s="98"/>
      <c r="G771" s="98"/>
      <c r="H771" s="98" t="s">
        <v>50</v>
      </c>
      <c r="K771" s="658" t="s">
        <v>228</v>
      </c>
      <c r="L771" s="657">
        <v>0.28299999999999997</v>
      </c>
    </row>
    <row r="772" spans="3:37" ht="18" customHeight="1" x14ac:dyDescent="0.3">
      <c r="C772" s="97">
        <f>'3. Fase - Montaje'!E158</f>
        <v>0</v>
      </c>
      <c r="D772" s="97">
        <f>'3. Fase - Montaje'!F158</f>
        <v>0</v>
      </c>
      <c r="E772" s="97">
        <f>'3. Fase - Montaje'!H158</f>
        <v>0</v>
      </c>
      <c r="F772" s="97">
        <f>'3. Fase - Montaje'!J158</f>
        <v>0</v>
      </c>
      <c r="G772" s="110" t="str">
        <f t="shared" ref="G772:G781" si="159">IFERROR((IF($E772=$E$832,$F$832,IF($E772=$E$833,$F$833,VLOOKUP(D772,$K$770:$L$1005,2,0)))),"")</f>
        <v/>
      </c>
      <c r="H772" s="96" t="str">
        <f>IF(ISNUMBER(F772*G772),F772*G772,"")</f>
        <v/>
      </c>
      <c r="K772" s="658" t="s">
        <v>1147</v>
      </c>
      <c r="L772" s="657">
        <v>0</v>
      </c>
    </row>
    <row r="773" spans="3:37" ht="18" customHeight="1" x14ac:dyDescent="0.3">
      <c r="C773" s="97">
        <f>'3. Fase - Montaje'!E159</f>
        <v>0</v>
      </c>
      <c r="D773" s="97">
        <f>'3. Fase - Montaje'!F159</f>
        <v>0</v>
      </c>
      <c r="E773" s="97">
        <f>'3. Fase - Montaje'!H159</f>
        <v>0</v>
      </c>
      <c r="F773" s="97">
        <f>'3. Fase - Montaje'!J159</f>
        <v>0</v>
      </c>
      <c r="G773" s="110" t="str">
        <f t="shared" si="159"/>
        <v/>
      </c>
      <c r="H773" s="96" t="str">
        <f t="shared" ref="H773:H781" si="160">IF(ISNUMBER(F773*G773),F773*G773,"")</f>
        <v/>
      </c>
      <c r="K773" s="658" t="s">
        <v>229</v>
      </c>
      <c r="L773" s="657">
        <v>0</v>
      </c>
    </row>
    <row r="774" spans="3:37" ht="18" customHeight="1" x14ac:dyDescent="0.3">
      <c r="C774" s="97">
        <f>'3. Fase - Montaje'!E160</f>
        <v>0</v>
      </c>
      <c r="D774" s="97">
        <f>'3. Fase - Montaje'!F160</f>
        <v>0</v>
      </c>
      <c r="E774" s="97">
        <f>'3. Fase - Montaje'!H160</f>
        <v>0</v>
      </c>
      <c r="F774" s="97">
        <f>'3. Fase - Montaje'!J160</f>
        <v>0</v>
      </c>
      <c r="G774" s="110" t="str">
        <f t="shared" si="159"/>
        <v/>
      </c>
      <c r="H774" s="96" t="str">
        <f t="shared" si="160"/>
        <v/>
      </c>
      <c r="K774" s="658" t="s">
        <v>1148</v>
      </c>
      <c r="L774" s="657">
        <v>0</v>
      </c>
    </row>
    <row r="775" spans="3:37" ht="18" customHeight="1" x14ac:dyDescent="0.3">
      <c r="C775" s="97">
        <f>'3. Fase - Montaje'!E161</f>
        <v>0</v>
      </c>
      <c r="D775" s="97">
        <f>'3. Fase - Montaje'!F161</f>
        <v>0</v>
      </c>
      <c r="E775" s="97">
        <f>'3. Fase - Montaje'!H161</f>
        <v>0</v>
      </c>
      <c r="F775" s="97">
        <f>'3. Fase - Montaje'!J161</f>
        <v>0</v>
      </c>
      <c r="G775" s="110" t="str">
        <f t="shared" si="159"/>
        <v/>
      </c>
      <c r="H775" s="96" t="str">
        <f t="shared" si="160"/>
        <v/>
      </c>
      <c r="K775" s="658" t="s">
        <v>1005</v>
      </c>
      <c r="L775" s="657">
        <v>0</v>
      </c>
    </row>
    <row r="776" spans="3:37" ht="18" customHeight="1" x14ac:dyDescent="0.3">
      <c r="C776" s="97">
        <f>'3. Fase - Montaje'!E162</f>
        <v>0</v>
      </c>
      <c r="D776" s="97">
        <f>'3. Fase - Montaje'!F162</f>
        <v>0</v>
      </c>
      <c r="E776" s="97">
        <f>'3. Fase - Montaje'!H162</f>
        <v>0</v>
      </c>
      <c r="F776" s="97">
        <f>'3. Fase - Montaje'!J162</f>
        <v>0</v>
      </c>
      <c r="G776" s="110" t="str">
        <f t="shared" si="159"/>
        <v/>
      </c>
      <c r="H776" s="96" t="str">
        <f t="shared" si="160"/>
        <v/>
      </c>
      <c r="K776" s="658" t="s">
        <v>62</v>
      </c>
      <c r="L776" s="657">
        <v>0.28299999999999997</v>
      </c>
    </row>
    <row r="777" spans="3:37" ht="18" customHeight="1" x14ac:dyDescent="0.3">
      <c r="C777" s="97">
        <f>'3. Fase - Montaje'!E163</f>
        <v>0</v>
      </c>
      <c r="D777" s="97">
        <f>'3. Fase - Montaje'!F163</f>
        <v>0</v>
      </c>
      <c r="E777" s="97">
        <f>'3. Fase - Montaje'!H163</f>
        <v>0</v>
      </c>
      <c r="F777" s="97">
        <f>'3. Fase - Montaje'!J163</f>
        <v>0</v>
      </c>
      <c r="G777" s="110" t="str">
        <f t="shared" si="159"/>
        <v/>
      </c>
      <c r="H777" s="96" t="str">
        <f t="shared" si="160"/>
        <v/>
      </c>
      <c r="K777" s="658" t="s">
        <v>230</v>
      </c>
      <c r="L777" s="657">
        <v>0.26600000000000001</v>
      </c>
    </row>
    <row r="778" spans="3:37" ht="18" customHeight="1" x14ac:dyDescent="0.3">
      <c r="C778" s="97">
        <f>'3. Fase - Montaje'!E164</f>
        <v>0</v>
      </c>
      <c r="D778" s="97">
        <f>'3. Fase - Montaje'!F164</f>
        <v>0</v>
      </c>
      <c r="E778" s="97">
        <f>'3. Fase - Montaje'!H164</f>
        <v>0</v>
      </c>
      <c r="F778" s="97">
        <f>'3. Fase - Montaje'!J164</f>
        <v>0</v>
      </c>
      <c r="G778" s="110" t="str">
        <f t="shared" si="159"/>
        <v/>
      </c>
      <c r="H778" s="96" t="str">
        <f t="shared" si="160"/>
        <v/>
      </c>
      <c r="K778" s="658" t="s">
        <v>231</v>
      </c>
      <c r="L778" s="657">
        <v>0</v>
      </c>
    </row>
    <row r="779" spans="3:37" ht="18" customHeight="1" x14ac:dyDescent="0.3">
      <c r="C779" s="97">
        <f>'3. Fase - Montaje'!E165</f>
        <v>0</v>
      </c>
      <c r="D779" s="97">
        <f>'3. Fase - Montaje'!F165</f>
        <v>0</v>
      </c>
      <c r="E779" s="97">
        <f>'3. Fase - Montaje'!H165</f>
        <v>0</v>
      </c>
      <c r="F779" s="97">
        <f>'3. Fase - Montaje'!J165</f>
        <v>0</v>
      </c>
      <c r="G779" s="110" t="str">
        <f t="shared" si="159"/>
        <v/>
      </c>
      <c r="H779" s="96" t="str">
        <f t="shared" si="160"/>
        <v/>
      </c>
      <c r="K779" s="658" t="s">
        <v>1006</v>
      </c>
      <c r="L779" s="657">
        <v>0.28299999999999997</v>
      </c>
    </row>
    <row r="780" spans="3:37" ht="18" customHeight="1" x14ac:dyDescent="0.3">
      <c r="C780" s="97">
        <f>'3. Fase - Montaje'!E166</f>
        <v>0</v>
      </c>
      <c r="D780" s="97">
        <f>'3. Fase - Montaje'!F166</f>
        <v>0</v>
      </c>
      <c r="E780" s="97">
        <f>'3. Fase - Montaje'!H166</f>
        <v>0</v>
      </c>
      <c r="F780" s="97">
        <f>'3. Fase - Montaje'!J166</f>
        <v>0</v>
      </c>
      <c r="G780" s="110" t="str">
        <f t="shared" si="159"/>
        <v/>
      </c>
      <c r="H780" s="96" t="str">
        <f t="shared" si="160"/>
        <v/>
      </c>
      <c r="K780" s="658" t="s">
        <v>386</v>
      </c>
      <c r="L780" s="657">
        <v>0</v>
      </c>
    </row>
    <row r="781" spans="3:37" ht="18" customHeight="1" x14ac:dyDescent="0.3">
      <c r="C781" s="97">
        <f>'3. Fase - Montaje'!E167</f>
        <v>0</v>
      </c>
      <c r="D781" s="97">
        <f>'3. Fase - Montaje'!F167</f>
        <v>0</v>
      </c>
      <c r="E781" s="97">
        <f>'3. Fase - Montaje'!H167</f>
        <v>0</v>
      </c>
      <c r="F781" s="97">
        <f>'3. Fase - Montaje'!J167</f>
        <v>0</v>
      </c>
      <c r="G781" s="110" t="str">
        <f t="shared" si="159"/>
        <v/>
      </c>
      <c r="H781" s="96" t="str">
        <f t="shared" si="160"/>
        <v/>
      </c>
      <c r="K781" s="658" t="s">
        <v>232</v>
      </c>
      <c r="L781" s="657">
        <v>0</v>
      </c>
    </row>
    <row r="782" spans="3:37" ht="18" customHeight="1" x14ac:dyDescent="0.3">
      <c r="H782" s="109">
        <f>SUMIF(H772:H781,"&gt;0")</f>
        <v>0</v>
      </c>
      <c r="K782" s="658" t="s">
        <v>1149</v>
      </c>
      <c r="L782" s="657">
        <v>0</v>
      </c>
    </row>
    <row r="783" spans="3:37" ht="18" customHeight="1" x14ac:dyDescent="0.3">
      <c r="K783" s="658" t="s">
        <v>68</v>
      </c>
      <c r="L783" s="657">
        <v>0.28299999999999997</v>
      </c>
    </row>
    <row r="784" spans="3:37" ht="18" customHeight="1" x14ac:dyDescent="0.3">
      <c r="C784" t="s">
        <v>559</v>
      </c>
      <c r="K784" s="658" t="s">
        <v>1007</v>
      </c>
      <c r="L784" s="657">
        <v>0.28299999999999997</v>
      </c>
    </row>
    <row r="785" spans="3:12" ht="18" customHeight="1" x14ac:dyDescent="0.3">
      <c r="C785" s="99" t="s">
        <v>938</v>
      </c>
      <c r="D785" s="99" t="s">
        <v>47</v>
      </c>
      <c r="E785" s="99" t="s">
        <v>87</v>
      </c>
      <c r="F785" s="99" t="s">
        <v>223</v>
      </c>
      <c r="G785" s="99" t="s">
        <v>48</v>
      </c>
      <c r="H785" s="99" t="s">
        <v>49</v>
      </c>
      <c r="K785" s="658" t="s">
        <v>215</v>
      </c>
      <c r="L785" s="657">
        <v>0.28299999999999997</v>
      </c>
    </row>
    <row r="786" spans="3:12" ht="18" customHeight="1" x14ac:dyDescent="0.3">
      <c r="C786" s="98"/>
      <c r="D786" s="98"/>
      <c r="E786" s="98"/>
      <c r="F786" s="98"/>
      <c r="G786" s="98"/>
      <c r="H786" s="98" t="s">
        <v>50</v>
      </c>
      <c r="K786" s="658" t="s">
        <v>1150</v>
      </c>
      <c r="L786" s="657">
        <v>0.28299999999999997</v>
      </c>
    </row>
    <row r="787" spans="3:12" ht="18" customHeight="1" x14ac:dyDescent="0.3">
      <c r="C787" s="97">
        <f>'4. Fase - Celebración'!E161</f>
        <v>0</v>
      </c>
      <c r="D787" s="97">
        <f>'4. Fase - Celebración'!F161</f>
        <v>0</v>
      </c>
      <c r="E787" s="97">
        <f>'4. Fase - Celebración'!H161</f>
        <v>0</v>
      </c>
      <c r="F787" s="97">
        <f>'4. Fase - Celebración'!J161</f>
        <v>0</v>
      </c>
      <c r="G787" s="110" t="str">
        <f t="shared" ref="G787:G796" si="161">IFERROR((IF($E787=$E$832,$F$832,IF($E787=$E$833,$F$833,VLOOKUP(D787,$K$770:$L$1005,2,0)))),"")</f>
        <v/>
      </c>
      <c r="H787" s="96" t="str">
        <f>IF(ISNUMBER(F787*G787),F787*G787,"")</f>
        <v/>
      </c>
      <c r="K787" s="658" t="s">
        <v>233</v>
      </c>
      <c r="L787" s="657">
        <v>0.26200000000000001</v>
      </c>
    </row>
    <row r="788" spans="3:12" ht="18" customHeight="1" x14ac:dyDescent="0.3">
      <c r="C788" s="97">
        <f>'4. Fase - Celebración'!E162</f>
        <v>0</v>
      </c>
      <c r="D788" s="97">
        <f>'4. Fase - Celebración'!F162</f>
        <v>0</v>
      </c>
      <c r="E788" s="97">
        <f>'4. Fase - Celebración'!H162</f>
        <v>0</v>
      </c>
      <c r="F788" s="97">
        <f>'4. Fase - Celebración'!J162</f>
        <v>0</v>
      </c>
      <c r="G788" s="110" t="str">
        <f t="shared" si="161"/>
        <v/>
      </c>
      <c r="H788" s="96" t="str">
        <f t="shared" ref="H788:H796" si="162">IF(ISNUMBER(F788*G788),F788*G788,"")</f>
        <v/>
      </c>
      <c r="K788" s="658" t="s">
        <v>1151</v>
      </c>
      <c r="L788" s="657">
        <v>0.28199999999999997</v>
      </c>
    </row>
    <row r="789" spans="3:12" ht="18" customHeight="1" x14ac:dyDescent="0.3">
      <c r="C789" s="97">
        <f>'4. Fase - Celebración'!E163</f>
        <v>0</v>
      </c>
      <c r="D789" s="97">
        <f>'4. Fase - Celebración'!F163</f>
        <v>0</v>
      </c>
      <c r="E789" s="97">
        <f>'4. Fase - Celebración'!H163</f>
        <v>0</v>
      </c>
      <c r="F789" s="97">
        <f>'4. Fase - Celebración'!J163</f>
        <v>0</v>
      </c>
      <c r="G789" s="110" t="str">
        <f t="shared" si="161"/>
        <v/>
      </c>
      <c r="H789" s="96" t="str">
        <f t="shared" si="162"/>
        <v/>
      </c>
      <c r="K789" s="658" t="s">
        <v>234</v>
      </c>
      <c r="L789" s="657">
        <v>0</v>
      </c>
    </row>
    <row r="790" spans="3:12" ht="18" customHeight="1" x14ac:dyDescent="0.3">
      <c r="C790" s="97">
        <f>'4. Fase - Celebración'!E164</f>
        <v>0</v>
      </c>
      <c r="D790" s="97">
        <f>'4. Fase - Celebración'!F164</f>
        <v>0</v>
      </c>
      <c r="E790" s="97">
        <f>'4. Fase - Celebración'!H164</f>
        <v>0</v>
      </c>
      <c r="F790" s="97">
        <f>'4. Fase - Celebración'!J164</f>
        <v>0</v>
      </c>
      <c r="G790" s="110" t="str">
        <f t="shared" si="161"/>
        <v/>
      </c>
      <c r="H790" s="96" t="str">
        <f t="shared" si="162"/>
        <v/>
      </c>
      <c r="K790" s="658" t="s">
        <v>235</v>
      </c>
      <c r="L790" s="657">
        <v>0.28299999999999997</v>
      </c>
    </row>
    <row r="791" spans="3:12" ht="18" customHeight="1" x14ac:dyDescent="0.3">
      <c r="C791" s="97">
        <f>'4. Fase - Celebración'!E165</f>
        <v>0</v>
      </c>
      <c r="D791" s="97">
        <f>'4. Fase - Celebración'!F165</f>
        <v>0</v>
      </c>
      <c r="E791" s="97">
        <f>'4. Fase - Celebración'!H165</f>
        <v>0</v>
      </c>
      <c r="F791" s="97">
        <f>'4. Fase - Celebración'!J165</f>
        <v>0</v>
      </c>
      <c r="G791" s="110" t="str">
        <f t="shared" si="161"/>
        <v/>
      </c>
      <c r="H791" s="96" t="str">
        <f t="shared" si="162"/>
        <v/>
      </c>
      <c r="K791" s="658" t="s">
        <v>1152</v>
      </c>
      <c r="L791" s="657">
        <v>0</v>
      </c>
    </row>
    <row r="792" spans="3:12" ht="18" customHeight="1" x14ac:dyDescent="0.3">
      <c r="C792" s="97">
        <f>'4. Fase - Celebración'!E166</f>
        <v>0</v>
      </c>
      <c r="D792" s="97">
        <f>'4. Fase - Celebración'!F166</f>
        <v>0</v>
      </c>
      <c r="E792" s="97">
        <f>'4. Fase - Celebración'!H166</f>
        <v>0</v>
      </c>
      <c r="F792" s="97">
        <f>'4. Fase - Celebración'!J166</f>
        <v>0</v>
      </c>
      <c r="G792" s="110" t="str">
        <f t="shared" si="161"/>
        <v/>
      </c>
      <c r="H792" s="96" t="str">
        <f t="shared" si="162"/>
        <v/>
      </c>
      <c r="K792" s="658" t="s">
        <v>385</v>
      </c>
      <c r="L792" s="657">
        <v>0</v>
      </c>
    </row>
    <row r="793" spans="3:12" ht="18" customHeight="1" x14ac:dyDescent="0.3">
      <c r="C793" s="97">
        <f>'4. Fase - Celebración'!E167</f>
        <v>0</v>
      </c>
      <c r="D793" s="97">
        <f>'4. Fase - Celebración'!F167</f>
        <v>0</v>
      </c>
      <c r="E793" s="97">
        <f>'4. Fase - Celebración'!H167</f>
        <v>0</v>
      </c>
      <c r="F793" s="97">
        <f>'4. Fase - Celebración'!J167</f>
        <v>0</v>
      </c>
      <c r="G793" s="110" t="str">
        <f t="shared" si="161"/>
        <v/>
      </c>
      <c r="H793" s="96" t="str">
        <f t="shared" si="162"/>
        <v/>
      </c>
      <c r="K793" s="658" t="s">
        <v>1008</v>
      </c>
      <c r="L793" s="657">
        <v>0.28100000000000003</v>
      </c>
    </row>
    <row r="794" spans="3:12" ht="18" customHeight="1" x14ac:dyDescent="0.3">
      <c r="C794" s="97">
        <f>'4. Fase - Celebración'!E168</f>
        <v>0</v>
      </c>
      <c r="D794" s="97">
        <f>'4. Fase - Celebración'!F168</f>
        <v>0</v>
      </c>
      <c r="E794" s="97">
        <f>'4. Fase - Celebración'!H168</f>
        <v>0</v>
      </c>
      <c r="F794" s="97">
        <f>'4. Fase - Celebración'!J168</f>
        <v>0</v>
      </c>
      <c r="G794" s="110" t="str">
        <f t="shared" si="161"/>
        <v/>
      </c>
      <c r="H794" s="96" t="str">
        <f t="shared" si="162"/>
        <v/>
      </c>
      <c r="K794" s="658" t="s">
        <v>236</v>
      </c>
      <c r="L794" s="657">
        <v>0.28199999999999997</v>
      </c>
    </row>
    <row r="795" spans="3:12" ht="18" customHeight="1" x14ac:dyDescent="0.3">
      <c r="C795" s="97">
        <f>'4. Fase - Celebración'!E169</f>
        <v>0</v>
      </c>
      <c r="D795" s="97">
        <f>'4. Fase - Celebración'!F169</f>
        <v>0</v>
      </c>
      <c r="E795" s="97">
        <f>'4. Fase - Celebración'!H169</f>
        <v>0</v>
      </c>
      <c r="F795" s="97">
        <f>'4. Fase - Celebración'!J169</f>
        <v>0</v>
      </c>
      <c r="G795" s="110" t="str">
        <f t="shared" si="161"/>
        <v/>
      </c>
      <c r="H795" s="96" t="str">
        <f t="shared" si="162"/>
        <v/>
      </c>
      <c r="K795" s="658" t="s">
        <v>237</v>
      </c>
      <c r="L795" s="657">
        <v>0.26400000000000001</v>
      </c>
    </row>
    <row r="796" spans="3:12" ht="18" customHeight="1" x14ac:dyDescent="0.3">
      <c r="C796" s="97">
        <f>'4. Fase - Celebración'!E170</f>
        <v>0</v>
      </c>
      <c r="D796" s="97">
        <f>'4. Fase - Celebración'!F170</f>
        <v>0</v>
      </c>
      <c r="E796" s="97">
        <f>'4. Fase - Celebración'!H170</f>
        <v>0</v>
      </c>
      <c r="F796" s="97">
        <f>'4. Fase - Celebración'!J170</f>
        <v>0</v>
      </c>
      <c r="G796" s="110" t="str">
        <f t="shared" si="161"/>
        <v/>
      </c>
      <c r="H796" s="96" t="str">
        <f t="shared" si="162"/>
        <v/>
      </c>
      <c r="K796" s="658" t="s">
        <v>1009</v>
      </c>
      <c r="L796" s="657">
        <v>0.28299999999999997</v>
      </c>
    </row>
    <row r="797" spans="3:12" ht="18" customHeight="1" x14ac:dyDescent="0.3">
      <c r="H797" s="109">
        <f>SUMIF(H787:H796,"&gt;0")</f>
        <v>0</v>
      </c>
      <c r="K797" s="658" t="s">
        <v>238</v>
      </c>
      <c r="L797" s="657">
        <v>0.16</v>
      </c>
    </row>
    <row r="798" spans="3:12" ht="18" customHeight="1" x14ac:dyDescent="0.3">
      <c r="K798" s="658" t="s">
        <v>239</v>
      </c>
      <c r="L798" s="657">
        <v>0.28299999999999997</v>
      </c>
    </row>
    <row r="799" spans="3:12" ht="18" customHeight="1" x14ac:dyDescent="0.3">
      <c r="C799" t="s">
        <v>451</v>
      </c>
      <c r="K799" s="658" t="s">
        <v>384</v>
      </c>
      <c r="L799" s="657">
        <v>0</v>
      </c>
    </row>
    <row r="800" spans="3:12" ht="18" customHeight="1" x14ac:dyDescent="0.3">
      <c r="C800" s="99" t="s">
        <v>938</v>
      </c>
      <c r="D800" s="99" t="s">
        <v>47</v>
      </c>
      <c r="E800" s="99" t="s">
        <v>87</v>
      </c>
      <c r="F800" s="99" t="s">
        <v>223</v>
      </c>
      <c r="G800" s="99" t="s">
        <v>48</v>
      </c>
      <c r="H800" s="99" t="s">
        <v>49</v>
      </c>
      <c r="K800" s="658" t="s">
        <v>240</v>
      </c>
      <c r="L800" s="657">
        <v>0</v>
      </c>
    </row>
    <row r="801" spans="3:12" ht="18" customHeight="1" x14ac:dyDescent="0.3">
      <c r="C801" s="98"/>
      <c r="D801" s="98"/>
      <c r="E801" s="98"/>
      <c r="F801" s="98"/>
      <c r="G801" s="98"/>
      <c r="H801" s="98" t="s">
        <v>50</v>
      </c>
      <c r="K801" s="658" t="s">
        <v>90</v>
      </c>
      <c r="L801" s="657">
        <v>0.27400000000000002</v>
      </c>
    </row>
    <row r="802" spans="3:12" ht="18" customHeight="1" x14ac:dyDescent="0.3">
      <c r="C802" s="97">
        <f>'5. Fase - Desmontaje'!E158</f>
        <v>0</v>
      </c>
      <c r="D802" s="97">
        <f>'5. Fase - Desmontaje'!F158</f>
        <v>0</v>
      </c>
      <c r="E802" s="97">
        <f>'5. Fase - Desmontaje'!H158</f>
        <v>0</v>
      </c>
      <c r="F802" s="97">
        <f>'5. Fase - Desmontaje'!J158</f>
        <v>0</v>
      </c>
      <c r="G802" s="110" t="str">
        <f t="shared" ref="G802:G811" si="163">IFERROR((IF($E802=$E$832,$F$832,IF($E802=$E$833,$F$833,VLOOKUP(D802,$K$770:$L$1005,2,0)))),"")</f>
        <v/>
      </c>
      <c r="H802" s="96" t="str">
        <f>IF(ISNUMBER(F802*G802),F802*G802,"")</f>
        <v/>
      </c>
      <c r="K802" s="658" t="s">
        <v>91</v>
      </c>
      <c r="L802" s="657">
        <v>0</v>
      </c>
    </row>
    <row r="803" spans="3:12" ht="18" customHeight="1" x14ac:dyDescent="0.3">
      <c r="C803" s="97">
        <f>'5. Fase - Desmontaje'!E159</f>
        <v>0</v>
      </c>
      <c r="D803" s="97">
        <f>'5. Fase - Desmontaje'!F159</f>
        <v>0</v>
      </c>
      <c r="E803" s="97">
        <f>'5. Fase - Desmontaje'!H159</f>
        <v>0</v>
      </c>
      <c r="F803" s="97">
        <f>'5. Fase - Desmontaje'!J159</f>
        <v>0</v>
      </c>
      <c r="G803" s="110" t="str">
        <f t="shared" si="163"/>
        <v/>
      </c>
      <c r="H803" s="96" t="str">
        <f t="shared" ref="H803:H808" si="164">IF(ISNUMBER(F803*G803),F803*G803,"")</f>
        <v/>
      </c>
      <c r="K803" s="658" t="s">
        <v>382</v>
      </c>
      <c r="L803" s="657">
        <v>0</v>
      </c>
    </row>
    <row r="804" spans="3:12" ht="18" customHeight="1" x14ac:dyDescent="0.3">
      <c r="C804" s="97">
        <f>'5. Fase - Desmontaje'!E160</f>
        <v>0</v>
      </c>
      <c r="D804" s="97">
        <f>'5. Fase - Desmontaje'!F160</f>
        <v>0</v>
      </c>
      <c r="E804" s="97">
        <f>'5. Fase - Desmontaje'!H160</f>
        <v>0</v>
      </c>
      <c r="F804" s="97">
        <f>'5. Fase - Desmontaje'!J160</f>
        <v>0</v>
      </c>
      <c r="G804" s="110" t="str">
        <f t="shared" si="163"/>
        <v/>
      </c>
      <c r="H804" s="96" t="str">
        <f t="shared" si="164"/>
        <v/>
      </c>
      <c r="K804" s="658" t="s">
        <v>1010</v>
      </c>
      <c r="L804" s="657">
        <v>0.28299999999999997</v>
      </c>
    </row>
    <row r="805" spans="3:12" ht="18" customHeight="1" x14ac:dyDescent="0.3">
      <c r="C805" s="97">
        <f>'5. Fase - Desmontaje'!E161</f>
        <v>0</v>
      </c>
      <c r="D805" s="97">
        <f>'5. Fase - Desmontaje'!F161</f>
        <v>0</v>
      </c>
      <c r="E805" s="97">
        <f>'5. Fase - Desmontaje'!H161</f>
        <v>0</v>
      </c>
      <c r="F805" s="97">
        <f>'5. Fase - Desmontaje'!J161</f>
        <v>0</v>
      </c>
      <c r="G805" s="110" t="str">
        <f t="shared" si="163"/>
        <v/>
      </c>
      <c r="H805" s="96" t="str">
        <f t="shared" si="164"/>
        <v/>
      </c>
      <c r="K805" s="658" t="s">
        <v>1153</v>
      </c>
      <c r="L805" s="657">
        <v>0.28299999999999997</v>
      </c>
    </row>
    <row r="806" spans="3:12" ht="18" customHeight="1" x14ac:dyDescent="0.3">
      <c r="C806" s="97">
        <f>'5. Fase - Desmontaje'!E162</f>
        <v>0</v>
      </c>
      <c r="D806" s="97">
        <f>'5. Fase - Desmontaje'!F162</f>
        <v>0</v>
      </c>
      <c r="E806" s="97">
        <f>'5. Fase - Desmontaje'!H162</f>
        <v>0</v>
      </c>
      <c r="F806" s="97">
        <f>'5. Fase - Desmontaje'!J162</f>
        <v>0</v>
      </c>
      <c r="G806" s="110" t="str">
        <f t="shared" si="163"/>
        <v/>
      </c>
      <c r="H806" s="96" t="str">
        <f t="shared" si="164"/>
        <v/>
      </c>
      <c r="K806" s="658" t="s">
        <v>1154</v>
      </c>
      <c r="L806" s="657">
        <v>0.28199999999999997</v>
      </c>
    </row>
    <row r="807" spans="3:12" ht="18" customHeight="1" x14ac:dyDescent="0.3">
      <c r="C807" s="97">
        <f>'5. Fase - Desmontaje'!E163</f>
        <v>0</v>
      </c>
      <c r="D807" s="97">
        <f>'5. Fase - Desmontaje'!F163</f>
        <v>0</v>
      </c>
      <c r="E807" s="97">
        <f>'5. Fase - Desmontaje'!H163</f>
        <v>0</v>
      </c>
      <c r="F807" s="97">
        <f>'5. Fase - Desmontaje'!J163</f>
        <v>0</v>
      </c>
      <c r="G807" s="110" t="str">
        <f t="shared" si="163"/>
        <v/>
      </c>
      <c r="H807" s="96" t="str">
        <f t="shared" si="164"/>
        <v/>
      </c>
      <c r="K807" s="658" t="s">
        <v>241</v>
      </c>
      <c r="L807" s="657">
        <v>0</v>
      </c>
    </row>
    <row r="808" spans="3:12" ht="18" customHeight="1" x14ac:dyDescent="0.3">
      <c r="C808" s="97">
        <f>'5. Fase - Desmontaje'!E164</f>
        <v>0</v>
      </c>
      <c r="D808" s="97">
        <f>'5. Fase - Desmontaje'!F164</f>
        <v>0</v>
      </c>
      <c r="E808" s="97">
        <f>'5. Fase - Desmontaje'!H164</f>
        <v>0</v>
      </c>
      <c r="F808" s="97">
        <f>'5. Fase - Desmontaje'!J164</f>
        <v>0</v>
      </c>
      <c r="G808" s="110" t="str">
        <f t="shared" si="163"/>
        <v/>
      </c>
      <c r="H808" s="96" t="str">
        <f t="shared" si="164"/>
        <v/>
      </c>
      <c r="K808" s="658" t="s">
        <v>1155</v>
      </c>
      <c r="L808" s="657">
        <v>0.27800000000000002</v>
      </c>
    </row>
    <row r="809" spans="3:12" ht="18" customHeight="1" x14ac:dyDescent="0.3">
      <c r="C809" s="97">
        <f>'5. Fase - Desmontaje'!E165</f>
        <v>0</v>
      </c>
      <c r="D809" s="97">
        <f>'5. Fase - Desmontaje'!F165</f>
        <v>0</v>
      </c>
      <c r="E809" s="97">
        <f>'5. Fase - Desmontaje'!H165</f>
        <v>0</v>
      </c>
      <c r="F809" s="97">
        <f>'5. Fase - Desmontaje'!J165</f>
        <v>0</v>
      </c>
      <c r="G809" s="110" t="str">
        <f t="shared" si="163"/>
        <v/>
      </c>
      <c r="H809" s="96" t="str">
        <f t="shared" ref="H809" si="165">IF(ISNUMBER(F809*G809),F809*G809,"")</f>
        <v/>
      </c>
      <c r="K809" s="658" t="s">
        <v>1011</v>
      </c>
      <c r="L809" s="657">
        <v>0</v>
      </c>
    </row>
    <row r="810" spans="3:12" ht="18" customHeight="1" x14ac:dyDescent="0.3">
      <c r="C810" s="97">
        <f>'5. Fase - Desmontaje'!E166</f>
        <v>0</v>
      </c>
      <c r="D810" s="97">
        <f>'5. Fase - Desmontaje'!F166</f>
        <v>0</v>
      </c>
      <c r="E810" s="97">
        <f>'5. Fase - Desmontaje'!H166</f>
        <v>0</v>
      </c>
      <c r="F810" s="97">
        <f>'5. Fase - Desmontaje'!J166</f>
        <v>0</v>
      </c>
      <c r="G810" s="110" t="str">
        <f t="shared" si="163"/>
        <v/>
      </c>
      <c r="H810" s="96" t="str">
        <f>IF(ISNUMBER(F810*G810),F810*G810,"")</f>
        <v/>
      </c>
      <c r="K810" s="658" t="s">
        <v>242</v>
      </c>
      <c r="L810" s="657">
        <v>0.27900000000000003</v>
      </c>
    </row>
    <row r="811" spans="3:12" ht="18" customHeight="1" x14ac:dyDescent="0.3">
      <c r="C811" s="97">
        <f>'5. Fase - Desmontaje'!E167</f>
        <v>0</v>
      </c>
      <c r="D811" s="97">
        <f>'5. Fase - Desmontaje'!F167</f>
        <v>0</v>
      </c>
      <c r="E811" s="97">
        <f>'5. Fase - Desmontaje'!H167</f>
        <v>0</v>
      </c>
      <c r="F811" s="97">
        <f>'5. Fase - Desmontaje'!J167</f>
        <v>0</v>
      </c>
      <c r="G811" s="110" t="str">
        <f t="shared" si="163"/>
        <v/>
      </c>
      <c r="H811" s="96" t="str">
        <f>IF(ISNUMBER(F811*G811),F811*G811,"")</f>
        <v/>
      </c>
      <c r="K811" s="658" t="s">
        <v>243</v>
      </c>
      <c r="L811" s="657">
        <v>0.28299999999999997</v>
      </c>
    </row>
    <row r="812" spans="3:12" ht="18" customHeight="1" x14ac:dyDescent="0.3">
      <c r="H812" s="109">
        <f>SUMIF(H802:H811,"&gt;0")</f>
        <v>0</v>
      </c>
      <c r="K812" s="658" t="s">
        <v>244</v>
      </c>
      <c r="L812" s="657">
        <v>0.28299999999999997</v>
      </c>
    </row>
    <row r="813" spans="3:12" ht="18" customHeight="1" x14ac:dyDescent="0.3">
      <c r="K813" s="658" t="s">
        <v>381</v>
      </c>
      <c r="L813" s="657">
        <v>0</v>
      </c>
    </row>
    <row r="814" spans="3:12" ht="18" customHeight="1" x14ac:dyDescent="0.3">
      <c r="K814" s="658" t="s">
        <v>1012</v>
      </c>
      <c r="L814" s="657">
        <v>0.223</v>
      </c>
    </row>
    <row r="815" spans="3:12" ht="18" customHeight="1" x14ac:dyDescent="0.3">
      <c r="K815" s="658" t="s">
        <v>380</v>
      </c>
      <c r="L815" s="657">
        <v>0.28299999999999997</v>
      </c>
    </row>
    <row r="816" spans="3:12" ht="18" customHeight="1" x14ac:dyDescent="0.3">
      <c r="K816" s="658" t="s">
        <v>245</v>
      </c>
      <c r="L816" s="657">
        <v>0</v>
      </c>
    </row>
    <row r="817" spans="2:12" ht="18" customHeight="1" x14ac:dyDescent="0.3">
      <c r="B817" s="29" t="s">
        <v>149</v>
      </c>
      <c r="D817" s="14" t="s">
        <v>383</v>
      </c>
      <c r="E817" s="14"/>
      <c r="K817" s="658" t="s">
        <v>1156</v>
      </c>
      <c r="L817" s="657">
        <v>0</v>
      </c>
    </row>
    <row r="818" spans="2:12" ht="18" customHeight="1" x14ac:dyDescent="0.3">
      <c r="K818" s="658" t="s">
        <v>246</v>
      </c>
      <c r="L818" s="657">
        <v>5.1999999999999998E-2</v>
      </c>
    </row>
    <row r="819" spans="2:12" ht="18" customHeight="1" x14ac:dyDescent="0.3">
      <c r="C819" s="101" t="s">
        <v>168</v>
      </c>
      <c r="D819" s="108" t="s">
        <v>169</v>
      </c>
      <c r="E819" s="108" t="s">
        <v>167</v>
      </c>
      <c r="K819" s="658" t="s">
        <v>1157</v>
      </c>
      <c r="L819" s="657">
        <v>0</v>
      </c>
    </row>
    <row r="820" spans="2:12" ht="18" customHeight="1" x14ac:dyDescent="0.3">
      <c r="C820" s="54">
        <f>IF(D772="Varias comercializadoras",1,2)</f>
        <v>2</v>
      </c>
      <c r="D820" s="107" t="s">
        <v>4</v>
      </c>
      <c r="E820" s="106" t="s">
        <v>84</v>
      </c>
      <c r="K820" s="658" t="s">
        <v>69</v>
      </c>
      <c r="L820" s="657">
        <v>0</v>
      </c>
    </row>
    <row r="821" spans="2:12" ht="18" customHeight="1" x14ac:dyDescent="0.3">
      <c r="C821" s="54">
        <f>IF(D773="Varias comercializadoras",1,2)</f>
        <v>2</v>
      </c>
      <c r="E821" s="105" t="s">
        <v>85</v>
      </c>
      <c r="K821" s="658" t="s">
        <v>1013</v>
      </c>
      <c r="L821" s="657">
        <v>0.28299999999999997</v>
      </c>
    </row>
    <row r="822" spans="2:12" ht="18" customHeight="1" x14ac:dyDescent="0.3">
      <c r="C822" s="54">
        <f>IF(D774="Varias comercializadoras",1,2)</f>
        <v>2</v>
      </c>
      <c r="E822" s="104" t="s">
        <v>4</v>
      </c>
      <c r="K822" s="658" t="s">
        <v>1158</v>
      </c>
      <c r="L822" s="657">
        <v>0</v>
      </c>
    </row>
    <row r="823" spans="2:12" ht="18" customHeight="1" x14ac:dyDescent="0.3">
      <c r="C823" s="54">
        <f>IF(D775="Varias comercializadoras",1,2)</f>
        <v>2</v>
      </c>
      <c r="D823" s="11"/>
      <c r="K823" s="658" t="s">
        <v>1014</v>
      </c>
      <c r="L823" s="657">
        <v>6.7000000000000004E-2</v>
      </c>
    </row>
    <row r="824" spans="2:12" ht="18" customHeight="1" x14ac:dyDescent="0.3">
      <c r="C824" s="54">
        <f>IF(D776="Varias comercializadoras",1,2)</f>
        <v>2</v>
      </c>
      <c r="D824" s="11"/>
      <c r="K824" s="658" t="s">
        <v>247</v>
      </c>
      <c r="L824" s="657">
        <v>0.27600000000000002</v>
      </c>
    </row>
    <row r="825" spans="2:12" ht="18" customHeight="1" x14ac:dyDescent="0.3">
      <c r="C825" s="54">
        <f t="shared" ref="C825:C828" si="166">IF(D777="Varias comercializadoras",1,2)</f>
        <v>2</v>
      </c>
      <c r="D825" s="11"/>
      <c r="K825" s="658" t="s">
        <v>58</v>
      </c>
      <c r="L825" s="657">
        <v>3.5999999999999997E-2</v>
      </c>
    </row>
    <row r="826" spans="2:12" ht="18" customHeight="1" x14ac:dyDescent="0.3">
      <c r="C826" s="54">
        <f t="shared" si="166"/>
        <v>2</v>
      </c>
      <c r="D826" s="11"/>
      <c r="K826" s="658" t="s">
        <v>248</v>
      </c>
      <c r="L826" s="657">
        <v>0</v>
      </c>
    </row>
    <row r="827" spans="2:12" ht="18" customHeight="1" x14ac:dyDescent="0.3">
      <c r="C827" s="54">
        <f t="shared" si="166"/>
        <v>2</v>
      </c>
      <c r="K827" s="658" t="s">
        <v>249</v>
      </c>
      <c r="L827" s="657">
        <v>0</v>
      </c>
    </row>
    <row r="828" spans="2:12" ht="18" customHeight="1" x14ac:dyDescent="0.3">
      <c r="C828" s="54">
        <f t="shared" si="166"/>
        <v>2</v>
      </c>
      <c r="E828" s="54" t="s">
        <v>670</v>
      </c>
      <c r="F828" s="54">
        <v>1</v>
      </c>
      <c r="K828" s="658" t="s">
        <v>1159</v>
      </c>
      <c r="L828" s="657">
        <v>0</v>
      </c>
    </row>
    <row r="829" spans="2:12" ht="18" customHeight="1" x14ac:dyDescent="0.3">
      <c r="C829" s="54">
        <f>IF(D781="Varias comercializadoras",1,2)</f>
        <v>2</v>
      </c>
      <c r="D829" s="11"/>
      <c r="E829" s="54" t="s">
        <v>86</v>
      </c>
      <c r="F829" s="54">
        <v>2</v>
      </c>
      <c r="K829" s="658" t="s">
        <v>250</v>
      </c>
      <c r="L829" s="657">
        <v>0.28000000000000003</v>
      </c>
    </row>
    <row r="830" spans="2:12" ht="18" customHeight="1" x14ac:dyDescent="0.3">
      <c r="K830" s="658" t="s">
        <v>251</v>
      </c>
      <c r="L830" s="657">
        <v>0.28299999999999997</v>
      </c>
    </row>
    <row r="831" spans="2:12" ht="18" customHeight="1" x14ac:dyDescent="0.3">
      <c r="E831" s="3" t="s">
        <v>88</v>
      </c>
      <c r="K831" s="658" t="s">
        <v>252</v>
      </c>
      <c r="L831" s="657">
        <v>0</v>
      </c>
    </row>
    <row r="832" spans="2:12" ht="18" customHeight="1" x14ac:dyDescent="0.3">
      <c r="C832" s="54">
        <f>IF(D787="Varias comercializadoras",1,2)</f>
        <v>2</v>
      </c>
      <c r="E832" s="100" t="s">
        <v>84</v>
      </c>
      <c r="F832" s="100">
        <v>0</v>
      </c>
      <c r="K832" s="658" t="s">
        <v>253</v>
      </c>
      <c r="L832" s="657">
        <v>0</v>
      </c>
    </row>
    <row r="833" spans="3:12" ht="18" customHeight="1" x14ac:dyDescent="0.3">
      <c r="C833" s="54">
        <f t="shared" ref="C833:C840" si="167">IF(D788="Varias comercializadoras",1,2)</f>
        <v>2</v>
      </c>
      <c r="E833" s="100" t="s">
        <v>85</v>
      </c>
      <c r="F833" s="103">
        <v>0.30199999999999999</v>
      </c>
      <c r="K833" s="658" t="s">
        <v>1015</v>
      </c>
      <c r="L833" s="657">
        <v>0.28299999999999997</v>
      </c>
    </row>
    <row r="834" spans="3:12" ht="18" customHeight="1" x14ac:dyDescent="0.3">
      <c r="C834" s="54">
        <f t="shared" si="167"/>
        <v>2</v>
      </c>
      <c r="E834" s="100" t="s">
        <v>4</v>
      </c>
      <c r="F834" s="100" t="s">
        <v>31</v>
      </c>
      <c r="K834" s="658" t="s">
        <v>1160</v>
      </c>
      <c r="L834" s="657">
        <v>0</v>
      </c>
    </row>
    <row r="835" spans="3:12" ht="18" customHeight="1" x14ac:dyDescent="0.3">
      <c r="C835" s="54">
        <f t="shared" si="167"/>
        <v>2</v>
      </c>
      <c r="K835" s="658" t="s">
        <v>1161</v>
      </c>
      <c r="L835" s="657">
        <v>0</v>
      </c>
    </row>
    <row r="836" spans="3:12" ht="18" customHeight="1" x14ac:dyDescent="0.3">
      <c r="C836" s="54">
        <f t="shared" si="167"/>
        <v>2</v>
      </c>
      <c r="K836" s="658" t="s">
        <v>92</v>
      </c>
      <c r="L836" s="657">
        <v>0.28299999999999997</v>
      </c>
    </row>
    <row r="837" spans="3:12" ht="18" customHeight="1" x14ac:dyDescent="0.3">
      <c r="C837" s="54">
        <f t="shared" si="167"/>
        <v>2</v>
      </c>
      <c r="K837" s="658" t="s">
        <v>254</v>
      </c>
      <c r="L837" s="657">
        <v>0.28299999999999997</v>
      </c>
    </row>
    <row r="838" spans="3:12" ht="18" customHeight="1" x14ac:dyDescent="0.3">
      <c r="C838" s="54">
        <f t="shared" si="167"/>
        <v>2</v>
      </c>
      <c r="K838" s="658" t="s">
        <v>255</v>
      </c>
      <c r="L838" s="657">
        <v>0.05</v>
      </c>
    </row>
    <row r="839" spans="3:12" ht="18" customHeight="1" x14ac:dyDescent="0.3">
      <c r="C839" s="54">
        <f t="shared" si="167"/>
        <v>2</v>
      </c>
      <c r="K839" s="658" t="s">
        <v>1162</v>
      </c>
      <c r="L839" s="657">
        <v>0</v>
      </c>
    </row>
    <row r="840" spans="3:12" ht="18" customHeight="1" x14ac:dyDescent="0.3">
      <c r="C840" s="54">
        <f t="shared" si="167"/>
        <v>2</v>
      </c>
      <c r="K840" s="658" t="s">
        <v>256</v>
      </c>
      <c r="L840" s="657">
        <v>0</v>
      </c>
    </row>
    <row r="841" spans="3:12" ht="18" customHeight="1" x14ac:dyDescent="0.3">
      <c r="C841" s="54">
        <f>IF(D796="Varias comercializadoras",1,2)</f>
        <v>2</v>
      </c>
      <c r="K841" s="658" t="s">
        <v>1163</v>
      </c>
      <c r="L841" s="657">
        <v>0</v>
      </c>
    </row>
    <row r="842" spans="3:12" ht="18" customHeight="1" x14ac:dyDescent="0.3">
      <c r="K842" s="658" t="s">
        <v>257</v>
      </c>
      <c r="L842" s="657">
        <v>0</v>
      </c>
    </row>
    <row r="843" spans="3:12" ht="18" customHeight="1" x14ac:dyDescent="0.3">
      <c r="K843" s="658" t="s">
        <v>216</v>
      </c>
      <c r="L843" s="657">
        <v>0</v>
      </c>
    </row>
    <row r="844" spans="3:12" ht="18" customHeight="1" x14ac:dyDescent="0.3">
      <c r="C844" s="54">
        <f>IF(D802="Varias comercializadoras",1,2)</f>
        <v>2</v>
      </c>
      <c r="K844" s="658" t="s">
        <v>217</v>
      </c>
      <c r="L844" s="657">
        <v>0.22900000000000001</v>
      </c>
    </row>
    <row r="845" spans="3:12" ht="18" customHeight="1" x14ac:dyDescent="0.3">
      <c r="C845" s="54">
        <f t="shared" ref="C845:C852" si="168">IF(D803="Varias comercializadoras",1,2)</f>
        <v>2</v>
      </c>
      <c r="K845" s="658" t="s">
        <v>258</v>
      </c>
      <c r="L845" s="657">
        <v>0.27100000000000002</v>
      </c>
    </row>
    <row r="846" spans="3:12" ht="18" customHeight="1" x14ac:dyDescent="0.3">
      <c r="C846" s="54">
        <f t="shared" si="168"/>
        <v>2</v>
      </c>
      <c r="K846" s="658" t="s">
        <v>259</v>
      </c>
      <c r="L846" s="657">
        <v>0</v>
      </c>
    </row>
    <row r="847" spans="3:12" ht="18" customHeight="1" x14ac:dyDescent="0.3">
      <c r="C847" s="54">
        <f t="shared" si="168"/>
        <v>2</v>
      </c>
      <c r="K847" s="658" t="s">
        <v>1164</v>
      </c>
      <c r="L847" s="657">
        <v>0</v>
      </c>
    </row>
    <row r="848" spans="3:12" ht="18" customHeight="1" x14ac:dyDescent="0.3">
      <c r="C848" s="54">
        <f t="shared" si="168"/>
        <v>2</v>
      </c>
      <c r="K848" s="658" t="s">
        <v>1165</v>
      </c>
      <c r="L848" s="657">
        <v>0</v>
      </c>
    </row>
    <row r="849" spans="3:12" ht="18" customHeight="1" x14ac:dyDescent="0.3">
      <c r="C849" s="54">
        <f t="shared" si="168"/>
        <v>2</v>
      </c>
      <c r="K849" s="658" t="s">
        <v>260</v>
      </c>
      <c r="L849" s="657">
        <v>0.28000000000000003</v>
      </c>
    </row>
    <row r="850" spans="3:12" ht="18" customHeight="1" x14ac:dyDescent="0.3">
      <c r="C850" s="54">
        <f t="shared" si="168"/>
        <v>2</v>
      </c>
      <c r="K850" s="658" t="s">
        <v>1166</v>
      </c>
      <c r="L850" s="657">
        <v>0</v>
      </c>
    </row>
    <row r="851" spans="3:12" ht="18" customHeight="1" x14ac:dyDescent="0.3">
      <c r="C851" s="54">
        <f t="shared" si="168"/>
        <v>2</v>
      </c>
      <c r="K851" s="658" t="s">
        <v>1167</v>
      </c>
      <c r="L851" s="657">
        <v>0</v>
      </c>
    </row>
    <row r="852" spans="3:12" ht="18" customHeight="1" x14ac:dyDescent="0.3">
      <c r="C852" s="54">
        <f t="shared" si="168"/>
        <v>2</v>
      </c>
      <c r="K852" s="658" t="s">
        <v>64</v>
      </c>
      <c r="L852" s="657">
        <v>0.28299999999999997</v>
      </c>
    </row>
    <row r="853" spans="3:12" ht="18" customHeight="1" x14ac:dyDescent="0.3">
      <c r="C853" s="54">
        <f>IF(D811="Varias comercializadoras",1,2)</f>
        <v>2</v>
      </c>
      <c r="K853" s="658" t="s">
        <v>28</v>
      </c>
      <c r="L853" s="657">
        <v>0.28299999999999997</v>
      </c>
    </row>
    <row r="854" spans="3:12" ht="18" customHeight="1" x14ac:dyDescent="0.3">
      <c r="K854" s="658" t="s">
        <v>261</v>
      </c>
      <c r="L854" s="657">
        <v>0</v>
      </c>
    </row>
    <row r="855" spans="3:12" ht="18" customHeight="1" x14ac:dyDescent="0.3">
      <c r="K855" s="658" t="s">
        <v>70</v>
      </c>
      <c r="L855" s="657">
        <v>0.27600000000000002</v>
      </c>
    </row>
    <row r="856" spans="3:12" ht="18" customHeight="1" x14ac:dyDescent="0.3">
      <c r="K856" s="658" t="s">
        <v>1168</v>
      </c>
      <c r="L856" s="657">
        <v>0</v>
      </c>
    </row>
    <row r="857" spans="3:12" ht="18" customHeight="1" x14ac:dyDescent="0.3">
      <c r="K857" s="658" t="s">
        <v>1016</v>
      </c>
      <c r="L857" s="657">
        <v>0.28199999999999997</v>
      </c>
    </row>
    <row r="858" spans="3:12" ht="18" customHeight="1" x14ac:dyDescent="0.3">
      <c r="K858" s="658" t="s">
        <v>262</v>
      </c>
      <c r="L858" s="657">
        <v>0</v>
      </c>
    </row>
    <row r="859" spans="3:12" ht="18" customHeight="1" x14ac:dyDescent="0.3">
      <c r="K859" s="658" t="s">
        <v>263</v>
      </c>
      <c r="L859" s="657">
        <v>0</v>
      </c>
    </row>
    <row r="860" spans="3:12" ht="18" customHeight="1" x14ac:dyDescent="0.3">
      <c r="K860" s="658" t="s">
        <v>1017</v>
      </c>
      <c r="L860" s="657">
        <v>0</v>
      </c>
    </row>
    <row r="861" spans="3:12" ht="18" customHeight="1" x14ac:dyDescent="0.3">
      <c r="K861" s="658" t="s">
        <v>1018</v>
      </c>
      <c r="L861" s="657">
        <v>0.28299999999999997</v>
      </c>
    </row>
    <row r="862" spans="3:12" ht="18" customHeight="1" x14ac:dyDescent="0.3">
      <c r="K862" s="658" t="s">
        <v>25</v>
      </c>
      <c r="L862" s="657">
        <v>0</v>
      </c>
    </row>
    <row r="863" spans="3:12" ht="18" customHeight="1" x14ac:dyDescent="0.3">
      <c r="K863" s="658" t="s">
        <v>264</v>
      </c>
      <c r="L863" s="657">
        <v>0.27500000000000002</v>
      </c>
    </row>
    <row r="864" spans="3:12" ht="18" customHeight="1" x14ac:dyDescent="0.3">
      <c r="K864" s="658" t="s">
        <v>265</v>
      </c>
      <c r="L864" s="657">
        <v>0</v>
      </c>
    </row>
    <row r="865" spans="11:12" ht="18" customHeight="1" x14ac:dyDescent="0.3">
      <c r="K865" s="658" t="s">
        <v>1169</v>
      </c>
      <c r="L865" s="657">
        <v>0</v>
      </c>
    </row>
    <row r="866" spans="11:12" ht="18" customHeight="1" x14ac:dyDescent="0.3">
      <c r="K866" s="658" t="s">
        <v>43</v>
      </c>
      <c r="L866" s="657">
        <v>0</v>
      </c>
    </row>
    <row r="867" spans="11:12" ht="18" customHeight="1" x14ac:dyDescent="0.3">
      <c r="K867" s="658" t="s">
        <v>266</v>
      </c>
      <c r="L867" s="657">
        <v>0.28299999999999997</v>
      </c>
    </row>
    <row r="868" spans="11:12" ht="18" customHeight="1" x14ac:dyDescent="0.3">
      <c r="K868" s="658" t="s">
        <v>1019</v>
      </c>
      <c r="L868" s="657">
        <v>0.28299999999999997</v>
      </c>
    </row>
    <row r="869" spans="11:12" ht="18" customHeight="1" x14ac:dyDescent="0.3">
      <c r="K869" s="658" t="s">
        <v>1170</v>
      </c>
      <c r="L869" s="657">
        <v>0.248</v>
      </c>
    </row>
    <row r="870" spans="11:12" ht="18" customHeight="1" x14ac:dyDescent="0.3">
      <c r="K870" s="658" t="s">
        <v>267</v>
      </c>
      <c r="L870" s="657">
        <v>0.26800000000000002</v>
      </c>
    </row>
    <row r="871" spans="11:12" ht="18" customHeight="1" x14ac:dyDescent="0.3">
      <c r="K871" s="658" t="s">
        <v>1020</v>
      </c>
      <c r="L871" s="657">
        <v>0.28299999999999997</v>
      </c>
    </row>
    <row r="872" spans="11:12" ht="18" customHeight="1" x14ac:dyDescent="0.3">
      <c r="K872" s="658" t="s">
        <v>1171</v>
      </c>
      <c r="L872" s="657">
        <v>0.28299999999999997</v>
      </c>
    </row>
    <row r="873" spans="11:12" ht="18" customHeight="1" x14ac:dyDescent="0.3">
      <c r="K873" s="658" t="s">
        <v>1172</v>
      </c>
      <c r="L873" s="657">
        <v>0.28100000000000003</v>
      </c>
    </row>
    <row r="874" spans="11:12" ht="18" customHeight="1" x14ac:dyDescent="0.3">
      <c r="K874" s="658" t="s">
        <v>1021</v>
      </c>
      <c r="L874" s="657">
        <v>0</v>
      </c>
    </row>
    <row r="875" spans="11:12" ht="18" customHeight="1" x14ac:dyDescent="0.3">
      <c r="K875" s="658" t="s">
        <v>268</v>
      </c>
      <c r="L875" s="657">
        <v>0.105</v>
      </c>
    </row>
    <row r="876" spans="11:12" ht="18" customHeight="1" x14ac:dyDescent="0.3">
      <c r="K876" s="658" t="s">
        <v>1022</v>
      </c>
      <c r="L876" s="657">
        <v>0</v>
      </c>
    </row>
    <row r="877" spans="11:12" ht="18" customHeight="1" x14ac:dyDescent="0.3">
      <c r="K877" s="658" t="s">
        <v>269</v>
      </c>
      <c r="L877" s="657">
        <v>0.20699999999999999</v>
      </c>
    </row>
    <row r="878" spans="11:12" ht="18" customHeight="1" x14ac:dyDescent="0.3">
      <c r="K878" s="658" t="s">
        <v>1173</v>
      </c>
      <c r="L878" s="657">
        <v>0.28299999999999997</v>
      </c>
    </row>
    <row r="879" spans="11:12" ht="18" customHeight="1" x14ac:dyDescent="0.3">
      <c r="K879" s="658" t="s">
        <v>270</v>
      </c>
      <c r="L879" s="657">
        <v>0.28299999999999997</v>
      </c>
    </row>
    <row r="880" spans="11:12" ht="18" customHeight="1" x14ac:dyDescent="0.3">
      <c r="K880" s="658" t="s">
        <v>1023</v>
      </c>
      <c r="L880" s="657">
        <v>0.27200000000000002</v>
      </c>
    </row>
    <row r="881" spans="11:12" ht="18" customHeight="1" x14ac:dyDescent="0.3">
      <c r="K881" s="658" t="s">
        <v>379</v>
      </c>
      <c r="L881" s="657">
        <v>0.28299999999999997</v>
      </c>
    </row>
    <row r="882" spans="11:12" ht="18" customHeight="1" x14ac:dyDescent="0.3">
      <c r="K882" s="658" t="s">
        <v>271</v>
      </c>
      <c r="L882" s="657">
        <v>0.26</v>
      </c>
    </row>
    <row r="883" spans="11:12" ht="18" customHeight="1" x14ac:dyDescent="0.3">
      <c r="K883" s="658" t="s">
        <v>272</v>
      </c>
      <c r="L883" s="657">
        <v>0.26900000000000002</v>
      </c>
    </row>
    <row r="884" spans="11:12" ht="18" customHeight="1" x14ac:dyDescent="0.3">
      <c r="K884" s="658" t="s">
        <v>378</v>
      </c>
      <c r="L884" s="657">
        <v>0</v>
      </c>
    </row>
    <row r="885" spans="11:12" ht="18" customHeight="1" x14ac:dyDescent="0.3">
      <c r="K885" s="658" t="s">
        <v>65</v>
      </c>
      <c r="L885" s="657">
        <v>0.28299999999999997</v>
      </c>
    </row>
    <row r="886" spans="11:12" ht="18" customHeight="1" x14ac:dyDescent="0.3">
      <c r="K886" s="658" t="s">
        <v>273</v>
      </c>
      <c r="L886" s="657">
        <v>0</v>
      </c>
    </row>
    <row r="887" spans="11:12" ht="18" customHeight="1" x14ac:dyDescent="0.3">
      <c r="K887" s="658" t="s">
        <v>274</v>
      </c>
      <c r="L887" s="657">
        <v>0.28299999999999997</v>
      </c>
    </row>
    <row r="888" spans="11:12" ht="18" customHeight="1" x14ac:dyDescent="0.3">
      <c r="K888" s="658" t="s">
        <v>275</v>
      </c>
      <c r="L888" s="657">
        <v>0</v>
      </c>
    </row>
    <row r="889" spans="11:12" ht="18" customHeight="1" x14ac:dyDescent="0.3">
      <c r="K889" s="658" t="s">
        <v>59</v>
      </c>
      <c r="L889" s="657">
        <v>0.28299999999999997</v>
      </c>
    </row>
    <row r="890" spans="11:12" ht="18" customHeight="1" x14ac:dyDescent="0.3">
      <c r="K890" s="658" t="s">
        <v>1174</v>
      </c>
      <c r="L890" s="657">
        <v>0.28299999999999997</v>
      </c>
    </row>
    <row r="891" spans="11:12" ht="18" customHeight="1" x14ac:dyDescent="0.3">
      <c r="K891" s="658" t="s">
        <v>276</v>
      </c>
      <c r="L891" s="657">
        <v>0.28000000000000003</v>
      </c>
    </row>
    <row r="892" spans="11:12" ht="18" customHeight="1" x14ac:dyDescent="0.3">
      <c r="K892" s="658" t="s">
        <v>24</v>
      </c>
      <c r="L892" s="657">
        <v>0.27500000000000002</v>
      </c>
    </row>
    <row r="893" spans="11:12" ht="18" customHeight="1" x14ac:dyDescent="0.3">
      <c r="K893" s="658" t="s">
        <v>1024</v>
      </c>
      <c r="L893" s="657">
        <v>0.28000000000000003</v>
      </c>
    </row>
    <row r="894" spans="11:12" ht="18" customHeight="1" x14ac:dyDescent="0.3">
      <c r="K894" s="658" t="s">
        <v>94</v>
      </c>
      <c r="L894" s="657">
        <v>0.27900000000000003</v>
      </c>
    </row>
    <row r="895" spans="11:12" ht="18" customHeight="1" x14ac:dyDescent="0.3">
      <c r="K895" s="658" t="s">
        <v>277</v>
      </c>
      <c r="L895" s="657">
        <v>0.28299999999999997</v>
      </c>
    </row>
    <row r="896" spans="11:12" ht="18" customHeight="1" x14ac:dyDescent="0.3">
      <c r="K896" s="658" t="s">
        <v>93</v>
      </c>
      <c r="L896" s="657">
        <v>0.28299999999999997</v>
      </c>
    </row>
    <row r="897" spans="11:12" ht="18" customHeight="1" x14ac:dyDescent="0.3">
      <c r="K897" s="658" t="s">
        <v>1175</v>
      </c>
      <c r="L897" s="657">
        <v>0</v>
      </c>
    </row>
    <row r="898" spans="11:12" ht="18" customHeight="1" x14ac:dyDescent="0.3">
      <c r="K898" s="658" t="s">
        <v>377</v>
      </c>
      <c r="L898" s="657">
        <v>0</v>
      </c>
    </row>
    <row r="899" spans="11:12" ht="18" customHeight="1" x14ac:dyDescent="0.3">
      <c r="K899" s="658" t="s">
        <v>1176</v>
      </c>
      <c r="L899" s="657">
        <v>0</v>
      </c>
    </row>
    <row r="900" spans="11:12" ht="18" customHeight="1" x14ac:dyDescent="0.3">
      <c r="K900" s="658" t="s">
        <v>278</v>
      </c>
      <c r="L900" s="657">
        <v>0.28199999999999997</v>
      </c>
    </row>
    <row r="901" spans="11:12" ht="18" customHeight="1" x14ac:dyDescent="0.3">
      <c r="K901" s="658" t="s">
        <v>1177</v>
      </c>
      <c r="L901" s="657">
        <v>1.0999999999999999E-2</v>
      </c>
    </row>
    <row r="902" spans="11:12" ht="18" customHeight="1" x14ac:dyDescent="0.3">
      <c r="K902" s="658" t="s">
        <v>279</v>
      </c>
      <c r="L902" s="657">
        <v>0.26500000000000001</v>
      </c>
    </row>
    <row r="903" spans="11:12" ht="18" customHeight="1" x14ac:dyDescent="0.3">
      <c r="K903" s="658" t="s">
        <v>280</v>
      </c>
      <c r="L903" s="657">
        <v>0.28299999999999997</v>
      </c>
    </row>
    <row r="904" spans="11:12" ht="18" customHeight="1" x14ac:dyDescent="0.3">
      <c r="K904" s="658" t="s">
        <v>95</v>
      </c>
      <c r="L904" s="657">
        <v>0</v>
      </c>
    </row>
    <row r="905" spans="11:12" ht="18" customHeight="1" x14ac:dyDescent="0.3">
      <c r="K905" s="658" t="s">
        <v>281</v>
      </c>
      <c r="L905" s="657">
        <v>0.27800000000000002</v>
      </c>
    </row>
    <row r="906" spans="11:12" ht="18" customHeight="1" x14ac:dyDescent="0.3">
      <c r="K906" s="658" t="s">
        <v>282</v>
      </c>
      <c r="L906" s="657">
        <v>0</v>
      </c>
    </row>
    <row r="907" spans="11:12" ht="18" customHeight="1" x14ac:dyDescent="0.3">
      <c r="K907" s="658" t="s">
        <v>283</v>
      </c>
      <c r="L907" s="657">
        <v>0</v>
      </c>
    </row>
    <row r="908" spans="11:12" ht="18" customHeight="1" x14ac:dyDescent="0.3">
      <c r="K908" s="658" t="s">
        <v>284</v>
      </c>
      <c r="L908" s="657">
        <v>0</v>
      </c>
    </row>
    <row r="909" spans="11:12" ht="18" customHeight="1" x14ac:dyDescent="0.3">
      <c r="K909" s="658" t="s">
        <v>376</v>
      </c>
      <c r="L909" s="657">
        <v>0.28299999999999997</v>
      </c>
    </row>
    <row r="910" spans="11:12" ht="18" customHeight="1" x14ac:dyDescent="0.3">
      <c r="K910" s="658" t="s">
        <v>71</v>
      </c>
      <c r="L910" s="657">
        <v>0.28199999999999997</v>
      </c>
    </row>
    <row r="911" spans="11:12" ht="18" customHeight="1" x14ac:dyDescent="0.3">
      <c r="K911" s="658" t="s">
        <v>218</v>
      </c>
      <c r="L911" s="657">
        <v>0</v>
      </c>
    </row>
    <row r="912" spans="11:12" ht="18" customHeight="1" x14ac:dyDescent="0.3">
      <c r="K912" s="658" t="s">
        <v>29</v>
      </c>
      <c r="L912" s="657">
        <v>0</v>
      </c>
    </row>
    <row r="913" spans="11:12" ht="18" customHeight="1" x14ac:dyDescent="0.3">
      <c r="K913" s="658" t="s">
        <v>1178</v>
      </c>
      <c r="L913" s="657">
        <v>0.28299999999999997</v>
      </c>
    </row>
    <row r="914" spans="11:12" ht="18" customHeight="1" x14ac:dyDescent="0.3">
      <c r="K914" s="658" t="s">
        <v>285</v>
      </c>
      <c r="L914" s="657">
        <v>0</v>
      </c>
    </row>
    <row r="915" spans="11:12" ht="18" customHeight="1" x14ac:dyDescent="0.3">
      <c r="K915" s="658" t="s">
        <v>96</v>
      </c>
      <c r="L915" s="657">
        <v>0</v>
      </c>
    </row>
    <row r="916" spans="11:12" ht="18" customHeight="1" x14ac:dyDescent="0.3">
      <c r="K916" s="658" t="s">
        <v>1179</v>
      </c>
      <c r="L916" s="657">
        <v>0</v>
      </c>
    </row>
    <row r="917" spans="11:12" ht="18" customHeight="1" x14ac:dyDescent="0.3">
      <c r="K917" s="658" t="s">
        <v>219</v>
      </c>
      <c r="L917" s="657">
        <v>0</v>
      </c>
    </row>
    <row r="918" spans="11:12" ht="18" customHeight="1" x14ac:dyDescent="0.3">
      <c r="K918" s="658" t="s">
        <v>60</v>
      </c>
      <c r="L918" s="657">
        <v>0.245</v>
      </c>
    </row>
    <row r="919" spans="11:12" ht="18" customHeight="1" x14ac:dyDescent="0.3">
      <c r="K919" s="658" t="s">
        <v>286</v>
      </c>
      <c r="L919" s="657">
        <v>0</v>
      </c>
    </row>
    <row r="920" spans="11:12" ht="18" customHeight="1" x14ac:dyDescent="0.3">
      <c r="K920" s="658" t="s">
        <v>287</v>
      </c>
      <c r="L920" s="657">
        <v>0</v>
      </c>
    </row>
    <row r="921" spans="11:12" ht="18" customHeight="1" x14ac:dyDescent="0.3">
      <c r="K921" s="658" t="s">
        <v>1180</v>
      </c>
      <c r="L921" s="657">
        <v>0</v>
      </c>
    </row>
    <row r="922" spans="11:12" ht="18" customHeight="1" x14ac:dyDescent="0.3">
      <c r="K922" s="658" t="s">
        <v>42</v>
      </c>
      <c r="L922" s="657">
        <v>0.27500000000000002</v>
      </c>
    </row>
    <row r="923" spans="11:12" ht="18" customHeight="1" x14ac:dyDescent="0.3">
      <c r="K923" s="658" t="s">
        <v>66</v>
      </c>
      <c r="L923" s="657">
        <v>0</v>
      </c>
    </row>
    <row r="924" spans="11:12" ht="18" customHeight="1" x14ac:dyDescent="0.3">
      <c r="K924" s="658" t="s">
        <v>1181</v>
      </c>
      <c r="L924" s="657">
        <v>0.28299999999999997</v>
      </c>
    </row>
    <row r="925" spans="11:12" ht="18" customHeight="1" x14ac:dyDescent="0.3">
      <c r="K925" s="658" t="s">
        <v>1025</v>
      </c>
      <c r="L925" s="657">
        <v>0.27300000000000002</v>
      </c>
    </row>
    <row r="926" spans="11:12" ht="18" customHeight="1" x14ac:dyDescent="0.3">
      <c r="K926" s="658" t="s">
        <v>1026</v>
      </c>
      <c r="L926" s="657">
        <v>0</v>
      </c>
    </row>
    <row r="927" spans="11:12" ht="18" customHeight="1" x14ac:dyDescent="0.3">
      <c r="K927" s="658" t="s">
        <v>288</v>
      </c>
      <c r="L927" s="657">
        <v>0</v>
      </c>
    </row>
    <row r="928" spans="11:12" ht="18" customHeight="1" x14ac:dyDescent="0.3">
      <c r="K928" s="658" t="s">
        <v>289</v>
      </c>
      <c r="L928" s="657">
        <v>0.27800000000000002</v>
      </c>
    </row>
    <row r="929" spans="11:12" ht="18" customHeight="1" x14ac:dyDescent="0.3">
      <c r="K929" s="658" t="s">
        <v>375</v>
      </c>
      <c r="L929" s="657">
        <v>0.27400000000000002</v>
      </c>
    </row>
    <row r="930" spans="11:12" ht="18" customHeight="1" x14ac:dyDescent="0.3">
      <c r="K930" s="658" t="s">
        <v>1027</v>
      </c>
      <c r="L930" s="657">
        <v>0.28299999999999997</v>
      </c>
    </row>
    <row r="931" spans="11:12" ht="18" customHeight="1" x14ac:dyDescent="0.3">
      <c r="K931" s="658" t="s">
        <v>220</v>
      </c>
      <c r="L931" s="657">
        <v>0.28299999999999997</v>
      </c>
    </row>
    <row r="932" spans="11:12" ht="18" customHeight="1" x14ac:dyDescent="0.3">
      <c r="K932" s="658" t="s">
        <v>74</v>
      </c>
      <c r="L932" s="657">
        <v>0.27100000000000002</v>
      </c>
    </row>
    <row r="933" spans="11:12" ht="18" customHeight="1" x14ac:dyDescent="0.3">
      <c r="K933" s="658" t="s">
        <v>290</v>
      </c>
      <c r="L933" s="657">
        <v>0.28299999999999997</v>
      </c>
    </row>
    <row r="934" spans="11:12" ht="18" customHeight="1" x14ac:dyDescent="0.3">
      <c r="K934" s="658" t="s">
        <v>291</v>
      </c>
      <c r="L934" s="657">
        <v>0</v>
      </c>
    </row>
    <row r="935" spans="11:12" ht="18" customHeight="1" x14ac:dyDescent="0.3">
      <c r="K935" s="658" t="s">
        <v>1028</v>
      </c>
      <c r="L935" s="657">
        <v>0</v>
      </c>
    </row>
    <row r="936" spans="11:12" ht="18" customHeight="1" x14ac:dyDescent="0.3">
      <c r="K936" s="658" t="s">
        <v>72</v>
      </c>
      <c r="L936" s="657">
        <v>0</v>
      </c>
    </row>
    <row r="937" spans="11:12" ht="18" customHeight="1" x14ac:dyDescent="0.3">
      <c r="K937" s="658" t="s">
        <v>292</v>
      </c>
      <c r="L937" s="657">
        <v>0</v>
      </c>
    </row>
    <row r="938" spans="11:12" ht="18" customHeight="1" x14ac:dyDescent="0.3">
      <c r="K938" s="658" t="s">
        <v>1029</v>
      </c>
      <c r="L938" s="657">
        <v>0</v>
      </c>
    </row>
    <row r="939" spans="11:12" ht="18" customHeight="1" x14ac:dyDescent="0.3">
      <c r="K939" s="658" t="s">
        <v>97</v>
      </c>
      <c r="L939" s="657">
        <v>0.22600000000000001</v>
      </c>
    </row>
    <row r="940" spans="11:12" ht="18" customHeight="1" x14ac:dyDescent="0.3">
      <c r="K940" s="658" t="s">
        <v>1182</v>
      </c>
      <c r="L940" s="657">
        <v>0.28299999999999997</v>
      </c>
    </row>
    <row r="941" spans="11:12" ht="18" customHeight="1" x14ac:dyDescent="0.3">
      <c r="K941" s="658" t="s">
        <v>98</v>
      </c>
      <c r="L941" s="657">
        <v>0.28299999999999997</v>
      </c>
    </row>
    <row r="942" spans="11:12" ht="18" customHeight="1" x14ac:dyDescent="0.3">
      <c r="K942" s="658" t="s">
        <v>1030</v>
      </c>
      <c r="L942" s="657">
        <v>0</v>
      </c>
    </row>
    <row r="943" spans="11:12" ht="18" customHeight="1" x14ac:dyDescent="0.3">
      <c r="K943" s="658" t="s">
        <v>99</v>
      </c>
      <c r="L943" s="657">
        <v>0</v>
      </c>
    </row>
    <row r="944" spans="11:12" ht="18" customHeight="1" x14ac:dyDescent="0.3">
      <c r="K944" s="658" t="s">
        <v>1031</v>
      </c>
      <c r="L944" s="657">
        <v>0.27600000000000002</v>
      </c>
    </row>
    <row r="945" spans="11:12" ht="18" customHeight="1" x14ac:dyDescent="0.3">
      <c r="K945" s="658" t="s">
        <v>1032</v>
      </c>
      <c r="L945" s="657">
        <v>0</v>
      </c>
    </row>
    <row r="946" spans="11:12" ht="18" customHeight="1" x14ac:dyDescent="0.3">
      <c r="K946" s="658" t="s">
        <v>100</v>
      </c>
      <c r="L946" s="657">
        <v>0.28299999999999997</v>
      </c>
    </row>
    <row r="947" spans="11:12" ht="18" customHeight="1" x14ac:dyDescent="0.3">
      <c r="K947" s="658" t="s">
        <v>293</v>
      </c>
      <c r="L947" s="657">
        <v>0</v>
      </c>
    </row>
    <row r="948" spans="11:12" ht="18" customHeight="1" x14ac:dyDescent="0.3">
      <c r="K948" s="658" t="s">
        <v>374</v>
      </c>
      <c r="L948" s="657">
        <v>0.28299999999999997</v>
      </c>
    </row>
    <row r="949" spans="11:12" ht="18" customHeight="1" x14ac:dyDescent="0.3">
      <c r="K949" s="658" t="s">
        <v>1033</v>
      </c>
      <c r="L949" s="657">
        <v>0</v>
      </c>
    </row>
    <row r="950" spans="11:12" ht="18" customHeight="1" x14ac:dyDescent="0.3">
      <c r="K950" s="658" t="s">
        <v>294</v>
      </c>
      <c r="L950" s="657">
        <v>0.24299999999999999</v>
      </c>
    </row>
    <row r="951" spans="11:12" ht="18" customHeight="1" x14ac:dyDescent="0.3">
      <c r="K951" s="658" t="s">
        <v>295</v>
      </c>
      <c r="L951" s="657">
        <v>0.28299999999999997</v>
      </c>
    </row>
    <row r="952" spans="11:12" ht="18" customHeight="1" x14ac:dyDescent="0.3">
      <c r="K952" s="658" t="s">
        <v>373</v>
      </c>
      <c r="L952" s="657">
        <v>0</v>
      </c>
    </row>
    <row r="953" spans="11:12" ht="18" customHeight="1" x14ac:dyDescent="0.3">
      <c r="K953" s="658" t="s">
        <v>73</v>
      </c>
      <c r="L953" s="657">
        <v>0.27800000000000002</v>
      </c>
    </row>
    <row r="954" spans="11:12" ht="18" customHeight="1" x14ac:dyDescent="0.3">
      <c r="K954" s="658" t="s">
        <v>372</v>
      </c>
      <c r="L954" s="657">
        <v>0.28299999999999997</v>
      </c>
    </row>
    <row r="955" spans="11:12" ht="18" customHeight="1" x14ac:dyDescent="0.3">
      <c r="K955" s="658" t="s">
        <v>1183</v>
      </c>
      <c r="L955" s="657">
        <v>0.28299999999999997</v>
      </c>
    </row>
    <row r="956" spans="11:12" ht="18" customHeight="1" x14ac:dyDescent="0.3">
      <c r="K956" s="658" t="s">
        <v>296</v>
      </c>
      <c r="L956" s="657">
        <v>0</v>
      </c>
    </row>
    <row r="957" spans="11:12" ht="18" customHeight="1" x14ac:dyDescent="0.3">
      <c r="K957" s="658" t="s">
        <v>1184</v>
      </c>
      <c r="L957" s="657">
        <v>0.28299999999999997</v>
      </c>
    </row>
    <row r="958" spans="11:12" ht="18" customHeight="1" x14ac:dyDescent="0.3">
      <c r="K958" s="658" t="s">
        <v>1185</v>
      </c>
      <c r="L958" s="657">
        <v>0.28299999999999997</v>
      </c>
    </row>
    <row r="959" spans="11:12" ht="18" customHeight="1" x14ac:dyDescent="0.3">
      <c r="K959" s="658" t="s">
        <v>297</v>
      </c>
      <c r="L959" s="657">
        <v>0</v>
      </c>
    </row>
    <row r="960" spans="11:12" ht="18" customHeight="1" x14ac:dyDescent="0.3">
      <c r="K960" s="658" t="s">
        <v>298</v>
      </c>
      <c r="L960" s="657">
        <v>0</v>
      </c>
    </row>
    <row r="961" spans="11:12" ht="18" customHeight="1" x14ac:dyDescent="0.3">
      <c r="K961" s="658" t="s">
        <v>299</v>
      </c>
      <c r="L961" s="657">
        <v>0</v>
      </c>
    </row>
    <row r="962" spans="11:12" ht="18" customHeight="1" x14ac:dyDescent="0.3">
      <c r="K962" s="658" t="s">
        <v>300</v>
      </c>
      <c r="L962" s="657">
        <v>0.28100000000000003</v>
      </c>
    </row>
    <row r="963" spans="11:12" ht="18" customHeight="1" x14ac:dyDescent="0.3">
      <c r="K963" s="658" t="s">
        <v>1186</v>
      </c>
      <c r="L963" s="657">
        <v>0</v>
      </c>
    </row>
    <row r="964" spans="11:12" ht="18" customHeight="1" x14ac:dyDescent="0.3">
      <c r="K964" s="658" t="s">
        <v>371</v>
      </c>
      <c r="L964" s="657">
        <v>0.28299999999999997</v>
      </c>
    </row>
    <row r="965" spans="11:12" ht="18" customHeight="1" x14ac:dyDescent="0.3">
      <c r="K965" s="658" t="s">
        <v>301</v>
      </c>
      <c r="L965" s="657">
        <v>0.28299999999999997</v>
      </c>
    </row>
    <row r="966" spans="11:12" ht="18" customHeight="1" x14ac:dyDescent="0.3">
      <c r="K966" s="658" t="s">
        <v>101</v>
      </c>
      <c r="L966" s="657">
        <v>0</v>
      </c>
    </row>
    <row r="967" spans="11:12" ht="18" customHeight="1" x14ac:dyDescent="0.3">
      <c r="K967" s="658" t="s">
        <v>1187</v>
      </c>
      <c r="L967" s="657">
        <v>6.0000000000000001E-3</v>
      </c>
    </row>
    <row r="968" spans="11:12" ht="18" customHeight="1" x14ac:dyDescent="0.3">
      <c r="K968" s="658" t="s">
        <v>302</v>
      </c>
      <c r="L968" s="657">
        <v>0</v>
      </c>
    </row>
    <row r="969" spans="11:12" ht="18" customHeight="1" x14ac:dyDescent="0.3">
      <c r="K969" s="658" t="s">
        <v>303</v>
      </c>
      <c r="L969" s="657">
        <v>0.28299999999999997</v>
      </c>
    </row>
    <row r="970" spans="11:12" ht="18" customHeight="1" x14ac:dyDescent="0.3">
      <c r="K970" s="658" t="s">
        <v>1034</v>
      </c>
      <c r="L970" s="657">
        <v>0.27100000000000002</v>
      </c>
    </row>
    <row r="971" spans="11:12" ht="18" customHeight="1" x14ac:dyDescent="0.3">
      <c r="K971" s="658" t="s">
        <v>304</v>
      </c>
      <c r="L971" s="657">
        <v>7.3999999999999996E-2</v>
      </c>
    </row>
    <row r="972" spans="11:12" ht="18" customHeight="1" x14ac:dyDescent="0.3">
      <c r="K972" s="658" t="s">
        <v>305</v>
      </c>
      <c r="L972" s="657">
        <v>0</v>
      </c>
    </row>
    <row r="973" spans="11:12" ht="18" customHeight="1" x14ac:dyDescent="0.3">
      <c r="K973" s="658" t="s">
        <v>1035</v>
      </c>
      <c r="L973" s="657">
        <v>0</v>
      </c>
    </row>
    <row r="974" spans="11:12" ht="18" customHeight="1" x14ac:dyDescent="0.3">
      <c r="K974" s="658" t="s">
        <v>1036</v>
      </c>
      <c r="L974" s="657">
        <v>0</v>
      </c>
    </row>
    <row r="975" spans="11:12" ht="18" customHeight="1" x14ac:dyDescent="0.3">
      <c r="K975" s="658" t="s">
        <v>306</v>
      </c>
      <c r="L975" s="657">
        <v>0.28100000000000003</v>
      </c>
    </row>
    <row r="976" spans="11:12" ht="18" customHeight="1" x14ac:dyDescent="0.3">
      <c r="K976" s="658" t="s">
        <v>307</v>
      </c>
      <c r="L976" s="657">
        <v>0.26600000000000001</v>
      </c>
    </row>
    <row r="977" spans="11:12" ht="18" customHeight="1" x14ac:dyDescent="0.3">
      <c r="K977" s="658" t="s">
        <v>308</v>
      </c>
      <c r="L977" s="657">
        <v>0</v>
      </c>
    </row>
    <row r="978" spans="11:12" ht="18" customHeight="1" x14ac:dyDescent="0.3">
      <c r="K978" s="658" t="s">
        <v>309</v>
      </c>
      <c r="L978" s="657">
        <v>0.28299999999999997</v>
      </c>
    </row>
    <row r="979" spans="11:12" ht="18" customHeight="1" x14ac:dyDescent="0.3">
      <c r="K979" s="658" t="s">
        <v>310</v>
      </c>
      <c r="L979" s="657">
        <v>0.28199999999999997</v>
      </c>
    </row>
    <row r="980" spans="11:12" ht="18" customHeight="1" x14ac:dyDescent="0.3">
      <c r="K980" s="658" t="s">
        <v>1188</v>
      </c>
      <c r="L980" s="657">
        <v>0</v>
      </c>
    </row>
    <row r="981" spans="11:12" ht="18" customHeight="1" x14ac:dyDescent="0.3">
      <c r="K981" s="658" t="s">
        <v>370</v>
      </c>
      <c r="L981" s="657">
        <v>0.219</v>
      </c>
    </row>
    <row r="982" spans="11:12" ht="18" customHeight="1" x14ac:dyDescent="0.3">
      <c r="K982" s="658" t="s">
        <v>311</v>
      </c>
      <c r="L982" s="657">
        <v>0</v>
      </c>
    </row>
    <row r="983" spans="11:12" ht="18" customHeight="1" x14ac:dyDescent="0.3">
      <c r="K983" s="658" t="s">
        <v>369</v>
      </c>
      <c r="L983" s="657">
        <v>0</v>
      </c>
    </row>
    <row r="984" spans="11:12" ht="18" customHeight="1" x14ac:dyDescent="0.3">
      <c r="K984" s="658" t="s">
        <v>1189</v>
      </c>
      <c r="L984" s="657">
        <v>0</v>
      </c>
    </row>
    <row r="985" spans="11:12" ht="18" customHeight="1" x14ac:dyDescent="0.3">
      <c r="K985" s="658" t="s">
        <v>312</v>
      </c>
      <c r="L985" s="657">
        <v>0</v>
      </c>
    </row>
    <row r="986" spans="11:12" ht="18" customHeight="1" x14ac:dyDescent="0.3">
      <c r="K986" s="658" t="s">
        <v>313</v>
      </c>
      <c r="L986" s="657">
        <v>0.28299999999999997</v>
      </c>
    </row>
    <row r="987" spans="11:12" ht="18" customHeight="1" x14ac:dyDescent="0.3">
      <c r="K987" s="658" t="s">
        <v>1190</v>
      </c>
      <c r="L987" s="657">
        <v>0</v>
      </c>
    </row>
    <row r="988" spans="11:12" ht="18" customHeight="1" x14ac:dyDescent="0.3">
      <c r="K988" s="658" t="s">
        <v>1037</v>
      </c>
      <c r="L988" s="657">
        <v>0.28299999999999997</v>
      </c>
    </row>
    <row r="989" spans="11:12" ht="18" customHeight="1" x14ac:dyDescent="0.3">
      <c r="K989" s="658" t="s">
        <v>314</v>
      </c>
      <c r="L989" s="657">
        <v>0</v>
      </c>
    </row>
    <row r="990" spans="11:12" ht="18" customHeight="1" x14ac:dyDescent="0.3">
      <c r="K990" s="658" t="s">
        <v>1038</v>
      </c>
      <c r="L990" s="657">
        <v>0</v>
      </c>
    </row>
    <row r="991" spans="11:12" ht="18" customHeight="1" x14ac:dyDescent="0.3">
      <c r="K991" s="658" t="s">
        <v>1039</v>
      </c>
      <c r="L991" s="657">
        <v>0.28299999999999997</v>
      </c>
    </row>
    <row r="992" spans="11:12" ht="18" customHeight="1" x14ac:dyDescent="0.3">
      <c r="K992" s="658" t="s">
        <v>315</v>
      </c>
      <c r="L992" s="657">
        <v>0.28299999999999997</v>
      </c>
    </row>
    <row r="993" spans="1:13" ht="18" customHeight="1" x14ac:dyDescent="0.3">
      <c r="K993" s="658" t="s">
        <v>316</v>
      </c>
      <c r="L993" s="657">
        <v>0</v>
      </c>
    </row>
    <row r="994" spans="1:13" ht="18" customHeight="1" x14ac:dyDescent="0.3">
      <c r="K994" s="658" t="s">
        <v>317</v>
      </c>
      <c r="L994" s="657">
        <v>0.28299999999999997</v>
      </c>
    </row>
    <row r="995" spans="1:13" ht="18" customHeight="1" x14ac:dyDescent="0.3">
      <c r="K995" s="658" t="s">
        <v>1191</v>
      </c>
      <c r="L995" s="657">
        <v>0.26</v>
      </c>
    </row>
    <row r="996" spans="1:13" ht="18" customHeight="1" x14ac:dyDescent="0.3">
      <c r="K996" s="658" t="s">
        <v>67</v>
      </c>
      <c r="L996" s="657">
        <v>0</v>
      </c>
    </row>
    <row r="997" spans="1:13" ht="18" customHeight="1" x14ac:dyDescent="0.3">
      <c r="K997" s="658" t="s">
        <v>1040</v>
      </c>
      <c r="L997" s="657">
        <v>0.28299999999999997</v>
      </c>
    </row>
    <row r="998" spans="1:13" ht="18" customHeight="1" x14ac:dyDescent="0.3">
      <c r="K998" s="658" t="s">
        <v>318</v>
      </c>
      <c r="L998" s="657">
        <v>7.0999999999999994E-2</v>
      </c>
    </row>
    <row r="999" spans="1:13" ht="18" customHeight="1" x14ac:dyDescent="0.3">
      <c r="K999" s="658" t="s">
        <v>1192</v>
      </c>
      <c r="L999" s="657">
        <v>0</v>
      </c>
    </row>
    <row r="1000" spans="1:13" ht="18" customHeight="1" x14ac:dyDescent="0.3">
      <c r="K1000" s="658" t="s">
        <v>319</v>
      </c>
      <c r="L1000" s="657">
        <v>0.28299999999999997</v>
      </c>
    </row>
    <row r="1001" spans="1:13" ht="18" customHeight="1" x14ac:dyDescent="0.3">
      <c r="K1001" s="658" t="s">
        <v>1193</v>
      </c>
      <c r="L1001" s="657">
        <v>0.26800000000000002</v>
      </c>
    </row>
    <row r="1002" spans="1:13" ht="18" customHeight="1" x14ac:dyDescent="0.3">
      <c r="K1002" s="658" t="s">
        <v>320</v>
      </c>
      <c r="L1002" s="657">
        <v>0.19600000000000001</v>
      </c>
    </row>
    <row r="1003" spans="1:13" ht="18" customHeight="1" x14ac:dyDescent="0.3">
      <c r="K1003" s="705" t="s">
        <v>1194</v>
      </c>
      <c r="L1003" s="706">
        <v>0</v>
      </c>
    </row>
    <row r="1004" spans="1:13" ht="18" customHeight="1" x14ac:dyDescent="0.3">
      <c r="K1004" s="549" t="s">
        <v>27</v>
      </c>
      <c r="L1004" s="707">
        <v>0.28299999999999997</v>
      </c>
    </row>
    <row r="1005" spans="1:13" ht="18" customHeight="1" x14ac:dyDescent="0.3">
      <c r="K1005" s="640" t="s">
        <v>0</v>
      </c>
      <c r="L1005" s="707">
        <v>0.28299999999999997</v>
      </c>
    </row>
    <row r="1006" spans="1:13" ht="18" customHeight="1" x14ac:dyDescent="0.3"/>
    <row r="1007" spans="1:13" ht="18" customHeight="1" x14ac:dyDescent="0.4">
      <c r="A1007" s="23" t="s">
        <v>16</v>
      </c>
      <c r="B1007" s="25" t="s">
        <v>597</v>
      </c>
      <c r="C1007" s="6"/>
      <c r="D1007" s="6"/>
      <c r="E1007" s="6"/>
      <c r="F1007" s="6"/>
      <c r="G1007" s="6"/>
      <c r="H1007" s="6"/>
      <c r="I1007" s="6"/>
      <c r="J1007" s="6"/>
      <c r="K1007" s="6"/>
      <c r="L1007" s="6"/>
      <c r="M1007" s="6"/>
    </row>
    <row r="1008" spans="1:13" ht="18" customHeight="1" x14ac:dyDescent="0.3"/>
    <row r="1009" spans="1:14" ht="18" customHeight="1" x14ac:dyDescent="0.3">
      <c r="F1009" s="33"/>
    </row>
    <row r="1010" spans="1:14" ht="18" customHeight="1" x14ac:dyDescent="0.3">
      <c r="D1010" s="114" t="s">
        <v>172</v>
      </c>
      <c r="E1010" s="114" t="s">
        <v>173</v>
      </c>
      <c r="F1010" s="114" t="s">
        <v>174</v>
      </c>
      <c r="G1010" s="114" t="s">
        <v>175</v>
      </c>
    </row>
    <row r="1011" spans="1:14" ht="18" customHeight="1" x14ac:dyDescent="0.3">
      <c r="A1011" s="24"/>
      <c r="B1011">
        <v>9</v>
      </c>
      <c r="C1011" s="113" t="s">
        <v>799</v>
      </c>
      <c r="D1011" s="111" t="s">
        <v>31</v>
      </c>
      <c r="E1011" s="111" t="s">
        <v>31</v>
      </c>
      <c r="F1011" s="111" t="s">
        <v>31</v>
      </c>
      <c r="G1011" s="111">
        <f>G1036+G1029+G1043</f>
        <v>0</v>
      </c>
      <c r="L1011" s="19"/>
      <c r="M1011" s="19"/>
    </row>
    <row r="1012" spans="1:14" ht="18" customHeight="1" x14ac:dyDescent="0.3">
      <c r="A1012" s="24"/>
      <c r="C1012" s="113" t="s">
        <v>800</v>
      </c>
      <c r="D1012" s="111" t="s">
        <v>31</v>
      </c>
      <c r="E1012" s="111" t="s">
        <v>31</v>
      </c>
      <c r="F1012" s="111" t="s">
        <v>31</v>
      </c>
      <c r="G1012" s="111">
        <f>M1035</f>
        <v>0</v>
      </c>
      <c r="L1012" s="19"/>
      <c r="M1012" s="19"/>
    </row>
    <row r="1013" spans="1:14" ht="18" customHeight="1" x14ac:dyDescent="0.3">
      <c r="A1013" s="24"/>
      <c r="B1013" s="20"/>
      <c r="C1013" s="17"/>
      <c r="D1013" s="17"/>
      <c r="E1013" s="17"/>
      <c r="F1013" s="17"/>
      <c r="G1013" s="38"/>
      <c r="H1013" s="17"/>
      <c r="J1013" s="19"/>
      <c r="K1013" s="19"/>
      <c r="L1013" s="19"/>
      <c r="M1013" s="19"/>
    </row>
    <row r="1014" spans="1:14" ht="18" customHeight="1" x14ac:dyDescent="0.3">
      <c r="B1014" s="1"/>
      <c r="C1014" s="29" t="s">
        <v>152</v>
      </c>
      <c r="G1014" s="33"/>
    </row>
    <row r="1015" spans="1:14" ht="18" customHeight="1" x14ac:dyDescent="0.3">
      <c r="B1015" s="1"/>
      <c r="C1015" s="29"/>
      <c r="G1015" s="33"/>
    </row>
    <row r="1016" spans="1:14" ht="18" customHeight="1" x14ac:dyDescent="0.3">
      <c r="B1016" s="1"/>
      <c r="C1016" s="29"/>
    </row>
    <row r="1017" spans="1:14" ht="18" customHeight="1" x14ac:dyDescent="0.3">
      <c r="B1017" s="1"/>
      <c r="C1017" s="29"/>
      <c r="F1017" s="150">
        <v>2023</v>
      </c>
      <c r="K1017" s="197"/>
    </row>
    <row r="1018" spans="1:14" ht="18" customHeight="1" x14ac:dyDescent="0.3">
      <c r="B1018" s="1"/>
      <c r="D1018" s="124" t="s">
        <v>323</v>
      </c>
      <c r="E1018" s="124" t="s">
        <v>323</v>
      </c>
      <c r="F1018" s="124" t="s">
        <v>109</v>
      </c>
      <c r="K1018" s="205"/>
      <c r="L1018" s="205"/>
      <c r="M1018" s="205"/>
      <c r="N1018" s="205"/>
    </row>
    <row r="1019" spans="1:14" ht="18" customHeight="1" x14ac:dyDescent="0.3">
      <c r="B1019" s="1"/>
      <c r="D1019" s="199" t="s">
        <v>598</v>
      </c>
      <c r="E1019" s="201" t="s">
        <v>600</v>
      </c>
      <c r="F1019" s="202">
        <v>7</v>
      </c>
      <c r="K1019" s="197"/>
      <c r="L1019" s="197"/>
      <c r="N1019" s="33"/>
    </row>
    <row r="1020" spans="1:14" ht="18" customHeight="1" x14ac:dyDescent="0.3">
      <c r="B1020" s="1"/>
      <c r="D1020" s="199" t="s">
        <v>768</v>
      </c>
      <c r="E1020" s="201" t="s">
        <v>600</v>
      </c>
      <c r="F1020" s="202">
        <v>7</v>
      </c>
    </row>
    <row r="1021" spans="1:14" ht="18" customHeight="1" x14ac:dyDescent="0.3">
      <c r="B1021" s="1"/>
      <c r="D1021" s="199" t="s">
        <v>599</v>
      </c>
      <c r="E1021" s="201" t="s">
        <v>600</v>
      </c>
      <c r="F1021" s="202">
        <v>7</v>
      </c>
    </row>
    <row r="1022" spans="1:14" ht="18" customHeight="1" x14ac:dyDescent="0.3">
      <c r="B1022" s="1"/>
      <c r="D1022" s="197"/>
      <c r="E1022" s="197"/>
      <c r="G1022" s="198"/>
      <c r="H1022" s="33"/>
    </row>
    <row r="1023" spans="1:14" ht="18" customHeight="1" x14ac:dyDescent="0.3">
      <c r="B1023" s="1"/>
      <c r="C1023" s="29" t="s">
        <v>150</v>
      </c>
      <c r="L1023" s="29"/>
    </row>
    <row r="1024" spans="1:14" ht="18" customHeight="1" x14ac:dyDescent="0.3">
      <c r="B1024" s="1"/>
      <c r="C1024" s="191" t="s">
        <v>558</v>
      </c>
      <c r="K1024" s="191"/>
    </row>
    <row r="1025" spans="2:20" ht="18" customHeight="1" x14ac:dyDescent="0.3">
      <c r="B1025" s="1"/>
      <c r="C1025" s="118" t="s">
        <v>323</v>
      </c>
      <c r="D1025" s="117" t="s">
        <v>633</v>
      </c>
      <c r="E1025" s="78" t="s">
        <v>171</v>
      </c>
      <c r="F1025" s="124" t="s">
        <v>572</v>
      </c>
      <c r="G1025" s="124" t="s">
        <v>146</v>
      </c>
      <c r="K1025" s="205"/>
      <c r="L1025" s="206"/>
      <c r="M1025" s="207"/>
      <c r="N1025" s="207"/>
      <c r="O1025" s="207"/>
      <c r="P1025" s="207"/>
      <c r="Q1025" s="205"/>
      <c r="R1025" s="205"/>
      <c r="S1025" s="205"/>
    </row>
    <row r="1026" spans="2:20" ht="18" customHeight="1" x14ac:dyDescent="0.3">
      <c r="B1026" s="1"/>
      <c r="C1026" s="116"/>
      <c r="D1026" s="116"/>
      <c r="E1026" s="116" t="s">
        <v>109</v>
      </c>
      <c r="F1026" s="116" t="s">
        <v>109</v>
      </c>
      <c r="G1026" s="116"/>
      <c r="K1026" s="208"/>
      <c r="L1026" s="208"/>
      <c r="M1026" s="208"/>
      <c r="N1026" s="208"/>
      <c r="O1026" s="208"/>
      <c r="P1026" s="208"/>
      <c r="Q1026" s="208"/>
      <c r="R1026" s="208"/>
      <c r="S1026" s="208"/>
    </row>
    <row r="1027" spans="2:20" ht="18" customHeight="1" x14ac:dyDescent="0.3">
      <c r="B1027" s="1"/>
      <c r="C1027" s="115">
        <f>'3. Fase - Montaje'!E217</f>
        <v>0</v>
      </c>
      <c r="D1027" s="115">
        <f>'3. Fase - Montaje'!F217</f>
        <v>0</v>
      </c>
      <c r="E1027" s="196" t="str">
        <f>IFERROR(INDEX($F$1019:$F$1021,MATCH(C1027,$D$1019:$D$1021,0),MATCH($E$1026,$F$1018,0)),"")</f>
        <v/>
      </c>
      <c r="F1027" s="123">
        <f>'3. Fase - Montaje'!H217</f>
        <v>0</v>
      </c>
      <c r="G1027" s="122" t="str">
        <f>IFERROR(IF(F1027&gt;0,D1027*F1027,D1027*E1027),"")</f>
        <v/>
      </c>
      <c r="K1027" s="39"/>
      <c r="L1027" s="39"/>
      <c r="M1027" s="39"/>
      <c r="N1027" s="39"/>
      <c r="O1027" s="209"/>
      <c r="P1027" s="39"/>
      <c r="Q1027" s="210"/>
      <c r="R1027" s="35"/>
      <c r="S1027" s="189"/>
    </row>
    <row r="1028" spans="2:20" ht="18" customHeight="1" x14ac:dyDescent="0.3">
      <c r="B1028" s="1"/>
      <c r="C1028" s="115">
        <f>'3. Fase - Montaje'!E218</f>
        <v>0</v>
      </c>
      <c r="D1028" s="115">
        <f>'3. Fase - Montaje'!F218</f>
        <v>0</v>
      </c>
      <c r="E1028" s="196" t="str">
        <f t="shared" ref="E1028" si="169">IFERROR(INDEX($F$1019:$F$1021,MATCH(C1028,$D$1019:$D$1021,0),MATCH($E$1026,$F$1018,0)),"")</f>
        <v/>
      </c>
      <c r="F1028" s="123">
        <f>'3. Fase - Montaje'!H218</f>
        <v>0</v>
      </c>
      <c r="G1028" s="122" t="str">
        <f t="shared" ref="G1028" si="170">IFERROR(IF(F1028&gt;0,D1028*F1028,D1028*E1028),"")</f>
        <v/>
      </c>
      <c r="K1028" s="39"/>
      <c r="L1028" s="39"/>
      <c r="M1028" s="39"/>
      <c r="N1028" s="39"/>
      <c r="O1028" s="209"/>
      <c r="P1028" s="39"/>
      <c r="Q1028" s="210"/>
      <c r="R1028" s="35"/>
      <c r="S1028" s="189"/>
    </row>
    <row r="1029" spans="2:20" ht="18" customHeight="1" x14ac:dyDescent="0.3">
      <c r="B1029" s="1"/>
      <c r="C1029" s="39"/>
      <c r="D1029" s="39"/>
      <c r="E1029" s="190"/>
      <c r="F1029" s="35"/>
      <c r="G1029" s="121">
        <f>SUM(G1027:G1028)</f>
        <v>0</v>
      </c>
      <c r="K1029" s="39"/>
      <c r="L1029" s="39"/>
      <c r="Q1029" s="190"/>
      <c r="R1029" s="35"/>
      <c r="S1029" s="55"/>
    </row>
    <row r="1030" spans="2:20" ht="18" customHeight="1" x14ac:dyDescent="0.3">
      <c r="B1030" s="1"/>
      <c r="C1030" s="39"/>
      <c r="D1030" s="39"/>
      <c r="E1030" s="190"/>
      <c r="F1030" s="35"/>
      <c r="G1030" s="35"/>
      <c r="H1030" s="189"/>
    </row>
    <row r="1031" spans="2:20" ht="18" customHeight="1" x14ac:dyDescent="0.3">
      <c r="B1031" s="1"/>
      <c r="C1031" t="s">
        <v>559</v>
      </c>
      <c r="I1031" t="s">
        <v>795</v>
      </c>
    </row>
    <row r="1032" spans="2:20" ht="18" customHeight="1" x14ac:dyDescent="0.3">
      <c r="B1032" s="1"/>
      <c r="C1032" s="118" t="s">
        <v>323</v>
      </c>
      <c r="D1032" s="117" t="s">
        <v>633</v>
      </c>
      <c r="E1032" s="78" t="s">
        <v>171</v>
      </c>
      <c r="F1032" s="124" t="s">
        <v>572</v>
      </c>
      <c r="G1032" s="124" t="s">
        <v>146</v>
      </c>
      <c r="I1032" s="118" t="s">
        <v>323</v>
      </c>
      <c r="J1032" s="117" t="s">
        <v>633</v>
      </c>
      <c r="K1032" s="78" t="s">
        <v>171</v>
      </c>
      <c r="L1032" s="124" t="s">
        <v>572</v>
      </c>
      <c r="M1032" s="124" t="s">
        <v>146</v>
      </c>
      <c r="N1032" s="207"/>
      <c r="O1032" s="207"/>
      <c r="P1032" s="207"/>
      <c r="Q1032" s="207"/>
      <c r="R1032" s="205"/>
      <c r="S1032" s="205"/>
      <c r="T1032" s="205"/>
    </row>
    <row r="1033" spans="2:20" ht="18" customHeight="1" x14ac:dyDescent="0.3">
      <c r="B1033" s="1"/>
      <c r="C1033" s="116"/>
      <c r="D1033" s="116"/>
      <c r="E1033" s="116" t="s">
        <v>109</v>
      </c>
      <c r="F1033" s="116" t="s">
        <v>109</v>
      </c>
      <c r="G1033" s="116" t="s">
        <v>50</v>
      </c>
      <c r="I1033" s="116"/>
      <c r="J1033" s="116"/>
      <c r="K1033" s="116" t="s">
        <v>134</v>
      </c>
      <c r="L1033" s="116" t="s">
        <v>134</v>
      </c>
      <c r="M1033" s="116" t="s">
        <v>50</v>
      </c>
      <c r="N1033" s="208"/>
      <c r="O1033" s="208"/>
      <c r="P1033" s="208"/>
      <c r="Q1033" s="208"/>
      <c r="R1033" s="208"/>
      <c r="S1033" s="208"/>
      <c r="T1033" s="208"/>
    </row>
    <row r="1034" spans="2:20" ht="18" customHeight="1" x14ac:dyDescent="0.3">
      <c r="B1034" s="1"/>
      <c r="C1034" s="115">
        <f>'4. Fase - Celebración'!E264</f>
        <v>0</v>
      </c>
      <c r="D1034" s="115">
        <f>'4. Fase - Celebración'!F264</f>
        <v>0</v>
      </c>
      <c r="E1034" s="196" t="str">
        <f>IFERROR(INDEX($F$1019:$F$1021,MATCH(C1034,$D$1019:$D$1020,0),MATCH($E$1026,$F$1018:$F$1018,0)),"")</f>
        <v/>
      </c>
      <c r="F1034" s="123">
        <f>'4. Fase - Celebración'!H264</f>
        <v>0</v>
      </c>
      <c r="G1034" s="122" t="str">
        <f>IFERROR(IF(F1034&gt;0,D1034*F1034,D1034*E1034),"")</f>
        <v/>
      </c>
      <c r="I1034" s="115">
        <f>'4. Fase - Celebración'!E277</f>
        <v>0</v>
      </c>
      <c r="J1034" s="115">
        <f>'4. Fase - Celebración'!F277</f>
        <v>0</v>
      </c>
      <c r="K1034" s="196" t="str">
        <f>IFERROR(INDEX($F$1019:$F$1021,MATCH(I1034,$D$1021,0),MATCH($E$1026,$F$1018:$F$1018,0)),"")</f>
        <v/>
      </c>
      <c r="L1034" s="123">
        <f>'4. Fase - Celebración'!H277</f>
        <v>0</v>
      </c>
      <c r="M1034" s="122" t="str">
        <f>IFERROR(IF(L1034&gt;0,J1034*L1034,J1034*K1034),"")</f>
        <v/>
      </c>
      <c r="N1034" s="39"/>
      <c r="O1034" s="39"/>
      <c r="P1034" s="209"/>
      <c r="Q1034" s="39"/>
      <c r="R1034" s="210"/>
      <c r="S1034" s="35"/>
      <c r="T1034" s="189"/>
    </row>
    <row r="1035" spans="2:20" ht="18" customHeight="1" x14ac:dyDescent="0.3">
      <c r="B1035" s="1"/>
      <c r="C1035" s="115">
        <f>'4. Fase - Celebración'!E265</f>
        <v>0</v>
      </c>
      <c r="D1035" s="115">
        <f>'4. Fase - Celebración'!F265</f>
        <v>0</v>
      </c>
      <c r="E1035" s="196" t="str">
        <f t="shared" ref="E1035" si="171">IFERROR(INDEX($F$1019:$F$1021,MATCH(C1035,$D$1019:$D$1020,0),MATCH($E$1026,$F$1018:$F$1018,0)),"")</f>
        <v/>
      </c>
      <c r="F1035" s="123">
        <f>'4. Fase - Celebración'!H265</f>
        <v>0</v>
      </c>
      <c r="G1035" s="122" t="str">
        <f t="shared" ref="G1035" si="172">IFERROR(IF(F1035&gt;0,D1035*F1035,D1035*E1035),"")</f>
        <v/>
      </c>
      <c r="M1035" s="121">
        <f>SUM(M1034)</f>
        <v>0</v>
      </c>
      <c r="O1035" s="39"/>
      <c r="P1035" s="209"/>
      <c r="Q1035" s="39"/>
      <c r="R1035" s="210"/>
      <c r="S1035" s="35"/>
      <c r="T1035" s="189"/>
    </row>
    <row r="1036" spans="2:20" ht="18" customHeight="1" x14ac:dyDescent="0.3">
      <c r="B1036" s="1"/>
      <c r="C1036" s="39"/>
      <c r="D1036" s="39"/>
      <c r="E1036" s="190"/>
      <c r="F1036" s="35"/>
      <c r="G1036" s="121">
        <f>SUM(G1034:G1035)</f>
        <v>0</v>
      </c>
      <c r="I1036" s="39"/>
      <c r="J1036" s="39"/>
      <c r="K1036" s="190"/>
      <c r="L1036" s="35"/>
      <c r="R1036" s="190"/>
      <c r="S1036" s="35"/>
      <c r="T1036" s="55"/>
    </row>
    <row r="1037" spans="2:20" ht="18" customHeight="1" x14ac:dyDescent="0.3">
      <c r="B1037" s="1"/>
    </row>
    <row r="1038" spans="2:20" ht="18" customHeight="1" x14ac:dyDescent="0.3">
      <c r="B1038" s="1"/>
      <c r="C1038" t="s">
        <v>451</v>
      </c>
      <c r="D1038" s="39"/>
      <c r="E1038" s="40"/>
      <c r="F1038" s="35"/>
      <c r="G1038" s="35"/>
      <c r="H1038" s="55"/>
    </row>
    <row r="1039" spans="2:20" ht="18" customHeight="1" x14ac:dyDescent="0.3">
      <c r="B1039" s="1"/>
      <c r="C1039" s="118" t="s">
        <v>323</v>
      </c>
      <c r="D1039" s="117" t="s">
        <v>633</v>
      </c>
      <c r="E1039" s="78" t="s">
        <v>171</v>
      </c>
      <c r="F1039" s="124" t="s">
        <v>572</v>
      </c>
      <c r="G1039" s="124" t="s">
        <v>146</v>
      </c>
      <c r="K1039" s="205"/>
      <c r="L1039" s="206"/>
      <c r="M1039" s="207"/>
      <c r="N1039" s="207"/>
      <c r="O1039" s="207"/>
      <c r="P1039" s="207"/>
      <c r="Q1039" s="205"/>
      <c r="R1039" s="205"/>
      <c r="S1039" s="205"/>
    </row>
    <row r="1040" spans="2:20" ht="18" customHeight="1" x14ac:dyDescent="0.3">
      <c r="B1040" s="1"/>
      <c r="C1040" s="116"/>
      <c r="D1040" s="116"/>
      <c r="E1040" s="116" t="s">
        <v>109</v>
      </c>
      <c r="F1040" s="116" t="s">
        <v>109</v>
      </c>
      <c r="G1040" s="116" t="s">
        <v>50</v>
      </c>
      <c r="K1040" s="208"/>
      <c r="L1040" s="208"/>
      <c r="M1040" s="208"/>
      <c r="N1040" s="208"/>
      <c r="O1040" s="208"/>
      <c r="P1040" s="208"/>
      <c r="Q1040" s="208"/>
      <c r="R1040" s="208"/>
      <c r="S1040" s="208"/>
    </row>
    <row r="1041" spans="1:20" ht="18" customHeight="1" x14ac:dyDescent="0.3">
      <c r="B1041" s="1"/>
      <c r="C1041" s="115">
        <f>'5. Fase - Desmontaje'!E218</f>
        <v>0</v>
      </c>
      <c r="D1041" s="115">
        <f>'5. Fase - Desmontaje'!F218</f>
        <v>0</v>
      </c>
      <c r="E1041" s="196" t="str">
        <f>IFERROR(INDEX($F$1019:$F$1021,MATCH(C1041,$D$1019:$D$1020,0),MATCH($E$1040,$F$1018:$F$1018,0)),"")</f>
        <v/>
      </c>
      <c r="F1041" s="123">
        <f>'5. Fase - Desmontaje'!H218</f>
        <v>0</v>
      </c>
      <c r="G1041" s="122" t="str">
        <f>IFERROR(IF(F1041&gt;0,D1041*F1041,D1041*E1041),"")</f>
        <v/>
      </c>
      <c r="K1041" s="39"/>
      <c r="L1041" s="39"/>
      <c r="M1041" s="39"/>
      <c r="N1041" s="39"/>
      <c r="O1041" s="209"/>
      <c r="P1041" s="39"/>
      <c r="Q1041" s="210"/>
      <c r="R1041" s="35"/>
      <c r="S1041" s="189"/>
    </row>
    <row r="1042" spans="1:20" ht="18" customHeight="1" x14ac:dyDescent="0.3">
      <c r="B1042" s="1"/>
      <c r="C1042" s="115">
        <f>'5. Fase - Desmontaje'!E219</f>
        <v>0</v>
      </c>
      <c r="D1042" s="115">
        <f>'5. Fase - Desmontaje'!F219</f>
        <v>0</v>
      </c>
      <c r="E1042" s="196" t="str">
        <f>IFERROR(INDEX($F$1019:$F$1021,MATCH(C1042,$D$1019:$D$1020,0),MATCH($E$1040,$F$1018:$F$1018,0)),"")</f>
        <v/>
      </c>
      <c r="F1042" s="123">
        <f>'5. Fase - Desmontaje'!H219</f>
        <v>0</v>
      </c>
      <c r="G1042" s="122" t="str">
        <f t="shared" ref="G1042" si="173">IFERROR(IF(F1042&gt;0,D1042*F1042,D1042*E1042),"")</f>
        <v/>
      </c>
      <c r="K1042" s="39"/>
      <c r="L1042" s="39"/>
      <c r="M1042" s="39"/>
      <c r="N1042" s="39"/>
      <c r="O1042" s="209"/>
      <c r="P1042" s="39"/>
      <c r="Q1042" s="210"/>
      <c r="R1042" s="35"/>
      <c r="S1042" s="189"/>
    </row>
    <row r="1043" spans="1:20" ht="18" customHeight="1" x14ac:dyDescent="0.3">
      <c r="B1043" s="1"/>
      <c r="C1043" s="39"/>
      <c r="D1043" s="39"/>
      <c r="E1043" s="39"/>
      <c r="F1043" s="190"/>
      <c r="G1043" s="121">
        <f>SUM(G1041:G1042)</f>
        <v>0</v>
      </c>
      <c r="L1043" s="39"/>
      <c r="M1043" s="39"/>
      <c r="R1043" s="190"/>
      <c r="S1043" s="35"/>
      <c r="T1043" s="55"/>
    </row>
    <row r="1044" spans="1:20" ht="18" customHeight="1" x14ac:dyDescent="0.3">
      <c r="B1044" s="1"/>
      <c r="C1044" s="39"/>
      <c r="D1044" s="39"/>
      <c r="E1044" s="39"/>
      <c r="F1044" s="190"/>
      <c r="G1044" s="35"/>
      <c r="H1044" s="55"/>
      <c r="L1044" s="39"/>
      <c r="M1044" s="39"/>
      <c r="R1044" s="190"/>
      <c r="S1044" s="35"/>
      <c r="T1044" s="55"/>
    </row>
    <row r="1045" spans="1:20" ht="18" customHeight="1" x14ac:dyDescent="0.3">
      <c r="B1045" s="1"/>
      <c r="C1045" s="39"/>
      <c r="D1045" s="39"/>
      <c r="E1045" s="39"/>
      <c r="F1045" s="190"/>
      <c r="G1045" s="35"/>
      <c r="H1045" s="55"/>
      <c r="L1045" s="39"/>
      <c r="M1045" s="39"/>
      <c r="R1045" s="190"/>
      <c r="S1045" s="35"/>
      <c r="T1045" s="55"/>
    </row>
    <row r="1046" spans="1:20" ht="18" customHeight="1" x14ac:dyDescent="0.4">
      <c r="A1046" s="23" t="s">
        <v>17</v>
      </c>
      <c r="B1046" s="25" t="s">
        <v>596</v>
      </c>
      <c r="C1046" s="6"/>
      <c r="D1046" s="6"/>
      <c r="E1046" s="6"/>
      <c r="F1046" s="6"/>
      <c r="G1046" s="6"/>
      <c r="H1046" s="6"/>
      <c r="I1046" s="6"/>
      <c r="J1046" s="6"/>
      <c r="K1046" s="6"/>
      <c r="L1046" s="6"/>
      <c r="M1046" s="6"/>
    </row>
    <row r="1047" spans="1:20" ht="18" customHeight="1" x14ac:dyDescent="0.3"/>
    <row r="1048" spans="1:20" ht="18" customHeight="1" x14ac:dyDescent="0.3">
      <c r="F1048" s="33"/>
    </row>
    <row r="1049" spans="1:20" ht="18" customHeight="1" x14ac:dyDescent="0.3">
      <c r="D1049" s="114" t="s">
        <v>172</v>
      </c>
      <c r="E1049" s="114" t="s">
        <v>173</v>
      </c>
      <c r="F1049" s="114" t="s">
        <v>174</v>
      </c>
      <c r="G1049" s="114" t="s">
        <v>175</v>
      </c>
    </row>
    <row r="1050" spans="1:20" ht="18" customHeight="1" x14ac:dyDescent="0.3">
      <c r="A1050" s="24"/>
      <c r="B1050">
        <v>9</v>
      </c>
      <c r="C1050" s="113" t="s">
        <v>153</v>
      </c>
      <c r="D1050" s="111" t="s">
        <v>31</v>
      </c>
      <c r="E1050" s="111" t="s">
        <v>31</v>
      </c>
      <c r="F1050" s="111" t="s">
        <v>31</v>
      </c>
      <c r="G1050" s="111">
        <f>I1097+I1082+I1112+S1112+S1097+S1082</f>
        <v>0</v>
      </c>
      <c r="L1050" s="19"/>
      <c r="M1050" s="19"/>
    </row>
    <row r="1051" spans="1:20" ht="18" customHeight="1" x14ac:dyDescent="0.3">
      <c r="A1051" s="24"/>
      <c r="B1051" s="20"/>
      <c r="C1051" s="17"/>
      <c r="D1051" s="17"/>
      <c r="E1051" s="17"/>
      <c r="F1051" s="17"/>
      <c r="G1051" s="38"/>
      <c r="H1051" s="17"/>
      <c r="J1051" s="19"/>
      <c r="K1051" s="19"/>
      <c r="L1051" s="19"/>
      <c r="M1051" s="19"/>
    </row>
    <row r="1052" spans="1:20" ht="18" customHeight="1" x14ac:dyDescent="0.3">
      <c r="A1052" s="24"/>
      <c r="B1052" s="1"/>
      <c r="C1052" s="1"/>
      <c r="D1052" s="1"/>
    </row>
    <row r="1053" spans="1:20" ht="18" customHeight="1" x14ac:dyDescent="0.3">
      <c r="B1053" s="29" t="s">
        <v>152</v>
      </c>
      <c r="F1053" s="33"/>
    </row>
    <row r="1054" spans="1:20" ht="18" customHeight="1" x14ac:dyDescent="0.3">
      <c r="B1054" s="29"/>
      <c r="C1054" t="s">
        <v>588</v>
      </c>
      <c r="G1054" s="33"/>
      <c r="L1054" s="197" t="s">
        <v>587</v>
      </c>
    </row>
    <row r="1055" spans="1:20" ht="18" customHeight="1" x14ac:dyDescent="0.3">
      <c r="C1055" s="124" t="s">
        <v>574</v>
      </c>
      <c r="D1055" s="124" t="s">
        <v>132</v>
      </c>
      <c r="E1055" s="124" t="s">
        <v>583</v>
      </c>
      <c r="F1055" s="124" t="s">
        <v>579</v>
      </c>
      <c r="G1055" s="124" t="s">
        <v>323</v>
      </c>
      <c r="L1055" s="124" t="s">
        <v>574</v>
      </c>
      <c r="M1055" s="124" t="s">
        <v>132</v>
      </c>
      <c r="N1055" s="124" t="s">
        <v>579</v>
      </c>
      <c r="O1055" s="124" t="s">
        <v>323</v>
      </c>
    </row>
    <row r="1056" spans="1:20" ht="18" customHeight="1" x14ac:dyDescent="0.3">
      <c r="C1056" s="199" t="s">
        <v>575</v>
      </c>
      <c r="D1056" s="199" t="s">
        <v>578</v>
      </c>
      <c r="E1056" s="199" t="str">
        <f>C1056&amp;D1056</f>
        <v>Orgánicokg</v>
      </c>
      <c r="F1056" s="202">
        <f>360.73/1000</f>
        <v>0.36073</v>
      </c>
      <c r="G1056" s="201" t="s">
        <v>573</v>
      </c>
      <c r="L1056" s="199" t="s">
        <v>575</v>
      </c>
      <c r="M1056" s="199" t="s">
        <v>570</v>
      </c>
      <c r="N1056" s="54">
        <v>216.44</v>
      </c>
      <c r="O1056" s="201" t="s">
        <v>573</v>
      </c>
    </row>
    <row r="1057" spans="2:19" ht="18" customHeight="1" x14ac:dyDescent="0.3">
      <c r="C1057" s="199" t="s">
        <v>575</v>
      </c>
      <c r="D1057" s="199" t="s">
        <v>570</v>
      </c>
      <c r="E1057" s="199" t="str">
        <f t="shared" ref="E1057:E1065" si="174">C1057&amp;D1057</f>
        <v>Orgánicom3</v>
      </c>
      <c r="F1057" s="54">
        <v>216.44</v>
      </c>
      <c r="G1057" s="201" t="s">
        <v>573</v>
      </c>
      <c r="L1057" s="199" t="s">
        <v>475</v>
      </c>
      <c r="M1057" s="199" t="s">
        <v>570</v>
      </c>
      <c r="N1057" s="200">
        <v>3.67</v>
      </c>
      <c r="O1057" s="201" t="s">
        <v>573</v>
      </c>
    </row>
    <row r="1058" spans="2:19" ht="18" customHeight="1" x14ac:dyDescent="0.3">
      <c r="C1058" s="199" t="s">
        <v>475</v>
      </c>
      <c r="D1058" s="199" t="s">
        <v>578</v>
      </c>
      <c r="E1058" s="199" t="str">
        <f t="shared" si="174"/>
        <v>Papelkg</v>
      </c>
      <c r="F1058" s="200">
        <f>56.41/1000</f>
        <v>5.6409999999999995E-2</v>
      </c>
      <c r="G1058" s="201" t="s">
        <v>573</v>
      </c>
      <c r="L1058" s="199" t="s">
        <v>576</v>
      </c>
      <c r="M1058" s="199" t="s">
        <v>570</v>
      </c>
      <c r="N1058" s="200">
        <v>3.36</v>
      </c>
      <c r="O1058" s="201" t="s">
        <v>573</v>
      </c>
    </row>
    <row r="1059" spans="2:19" ht="18" customHeight="1" x14ac:dyDescent="0.3">
      <c r="C1059" s="199" t="s">
        <v>475</v>
      </c>
      <c r="D1059" s="199" t="s">
        <v>570</v>
      </c>
      <c r="E1059" s="199" t="str">
        <f t="shared" si="174"/>
        <v>Papelm3</v>
      </c>
      <c r="F1059" s="200">
        <v>3.67</v>
      </c>
      <c r="G1059" s="201" t="s">
        <v>573</v>
      </c>
      <c r="L1059" s="199" t="s">
        <v>503</v>
      </c>
      <c r="M1059" s="199" t="s">
        <v>570</v>
      </c>
      <c r="N1059" s="200">
        <v>9.15</v>
      </c>
      <c r="O1059" s="201" t="s">
        <v>573</v>
      </c>
    </row>
    <row r="1060" spans="2:19" ht="18" customHeight="1" x14ac:dyDescent="0.3">
      <c r="C1060" s="199" t="s">
        <v>576</v>
      </c>
      <c r="D1060" s="199" t="s">
        <v>578</v>
      </c>
      <c r="E1060" s="199" t="str">
        <f t="shared" si="174"/>
        <v>Envaseskg</v>
      </c>
      <c r="F1060" s="200">
        <f>120.09/1000</f>
        <v>0.12009</v>
      </c>
      <c r="G1060" s="201" t="s">
        <v>573</v>
      </c>
      <c r="L1060" s="199" t="s">
        <v>577</v>
      </c>
      <c r="M1060" s="199" t="s">
        <v>570</v>
      </c>
      <c r="N1060" s="200">
        <v>89.34</v>
      </c>
      <c r="O1060" s="201" t="s">
        <v>573</v>
      </c>
    </row>
    <row r="1061" spans="2:19" ht="18" customHeight="1" x14ac:dyDescent="0.3">
      <c r="C1061" s="199" t="s">
        <v>576</v>
      </c>
      <c r="D1061" s="199" t="s">
        <v>570</v>
      </c>
      <c r="E1061" s="199" t="str">
        <f t="shared" si="174"/>
        <v>Envasesm3</v>
      </c>
      <c r="F1061" s="200">
        <v>3.36</v>
      </c>
      <c r="G1061" s="201" t="s">
        <v>573</v>
      </c>
    </row>
    <row r="1062" spans="2:19" ht="18" customHeight="1" x14ac:dyDescent="0.3">
      <c r="C1062" s="199" t="s">
        <v>503</v>
      </c>
      <c r="D1062" s="199" t="s">
        <v>578</v>
      </c>
      <c r="E1062" s="199" t="str">
        <f t="shared" si="174"/>
        <v>Vidriokg</v>
      </c>
      <c r="F1062" s="200">
        <f>30.5/1000</f>
        <v>3.0499999999999999E-2</v>
      </c>
      <c r="G1062" s="201" t="s">
        <v>573</v>
      </c>
    </row>
    <row r="1063" spans="2:19" ht="18" customHeight="1" x14ac:dyDescent="0.3">
      <c r="C1063" s="199" t="s">
        <v>503</v>
      </c>
      <c r="D1063" s="199" t="s">
        <v>570</v>
      </c>
      <c r="E1063" s="199" t="str">
        <f t="shared" si="174"/>
        <v>Vidriom3</v>
      </c>
      <c r="F1063" s="200">
        <v>9.15</v>
      </c>
      <c r="G1063" s="201" t="s">
        <v>573</v>
      </c>
    </row>
    <row r="1064" spans="2:19" ht="18" customHeight="1" x14ac:dyDescent="0.3">
      <c r="C1064" s="199" t="s">
        <v>577</v>
      </c>
      <c r="D1064" s="199" t="s">
        <v>578</v>
      </c>
      <c r="E1064" s="199" t="str">
        <f t="shared" si="174"/>
        <v>General (no selectiva)kg</v>
      </c>
      <c r="F1064" s="200">
        <f>744.49/1000</f>
        <v>0.74448999999999999</v>
      </c>
      <c r="G1064" s="201" t="s">
        <v>573</v>
      </c>
    </row>
    <row r="1065" spans="2:19" ht="18" customHeight="1" x14ac:dyDescent="0.3">
      <c r="C1065" s="199" t="s">
        <v>577</v>
      </c>
      <c r="D1065" s="199" t="s">
        <v>570</v>
      </c>
      <c r="E1065" s="199" t="str">
        <f t="shared" si="174"/>
        <v>General (no selectiva)m3</v>
      </c>
      <c r="F1065" s="200">
        <v>89.34</v>
      </c>
      <c r="G1065" s="201" t="s">
        <v>573</v>
      </c>
    </row>
    <row r="1066" spans="2:19" ht="18" customHeight="1" x14ac:dyDescent="0.3">
      <c r="C1066" s="197"/>
      <c r="D1066" s="197"/>
      <c r="E1066" s="197"/>
      <c r="F1066" s="198"/>
      <c r="G1066" s="33"/>
    </row>
    <row r="1067" spans="2:19" ht="18" customHeight="1" x14ac:dyDescent="0.3">
      <c r="C1067" s="34"/>
      <c r="D1067" s="34"/>
      <c r="E1067" s="35"/>
    </row>
    <row r="1068" spans="2:19" ht="18" customHeight="1" x14ac:dyDescent="0.3">
      <c r="B1068" s="29" t="s">
        <v>590</v>
      </c>
      <c r="L1068" s="29" t="s">
        <v>591</v>
      </c>
    </row>
    <row r="1069" spans="2:19" ht="18" customHeight="1" x14ac:dyDescent="0.3">
      <c r="C1069" s="191" t="s">
        <v>558</v>
      </c>
      <c r="L1069" s="191" t="s">
        <v>558</v>
      </c>
    </row>
    <row r="1070" spans="2:19" ht="27" customHeight="1" x14ac:dyDescent="0.3">
      <c r="C1070" s="118" t="s">
        <v>323</v>
      </c>
      <c r="D1070" s="117" t="s">
        <v>580</v>
      </c>
      <c r="E1070" s="117" t="s">
        <v>582</v>
      </c>
      <c r="F1070" s="117" t="s">
        <v>132</v>
      </c>
      <c r="G1070" s="124" t="s">
        <v>583</v>
      </c>
      <c r="H1070" s="78" t="s">
        <v>171</v>
      </c>
      <c r="I1070" s="124" t="s">
        <v>146</v>
      </c>
      <c r="L1070" s="118" t="s">
        <v>323</v>
      </c>
      <c r="M1070" s="203" t="s">
        <v>580</v>
      </c>
      <c r="N1070" s="117" t="s">
        <v>584</v>
      </c>
      <c r="O1070" s="117" t="s">
        <v>586</v>
      </c>
      <c r="P1070" s="117" t="s">
        <v>585</v>
      </c>
      <c r="Q1070" s="117" t="s">
        <v>582</v>
      </c>
      <c r="R1070" s="78" t="s">
        <v>171</v>
      </c>
      <c r="S1070" s="124" t="s">
        <v>146</v>
      </c>
    </row>
    <row r="1071" spans="2:19" ht="18" customHeight="1" x14ac:dyDescent="0.3">
      <c r="C1071" s="116"/>
      <c r="D1071" s="116"/>
      <c r="E1071" s="116"/>
      <c r="F1071" s="116"/>
      <c r="G1071" s="116"/>
      <c r="H1071" s="116" t="str">
        <f>F1055</f>
        <v>kgCO2e/ud</v>
      </c>
      <c r="I1071" s="116" t="s">
        <v>50</v>
      </c>
      <c r="L1071" s="116"/>
      <c r="M1071" s="116"/>
      <c r="N1071" s="116"/>
      <c r="O1071" s="116"/>
      <c r="P1071" s="116"/>
      <c r="Q1071" s="116" t="s">
        <v>570</v>
      </c>
      <c r="R1071" s="116" t="s">
        <v>571</v>
      </c>
      <c r="S1071" s="116" t="s">
        <v>50</v>
      </c>
    </row>
    <row r="1072" spans="2:19" ht="18" customHeight="1" x14ac:dyDescent="0.3">
      <c r="C1072" s="115">
        <f>'3. Fase - Montaje'!E234</f>
        <v>0</v>
      </c>
      <c r="D1072" s="115">
        <f>'3. Fase - Montaje'!F234</f>
        <v>0</v>
      </c>
      <c r="E1072" s="115">
        <f>'3. Fase - Montaje'!G234</f>
        <v>0</v>
      </c>
      <c r="F1072" s="115">
        <f>'3. Fase - Montaje'!H234</f>
        <v>0</v>
      </c>
      <c r="G1072" s="202" t="str">
        <f>D1072&amp;F1072</f>
        <v>00</v>
      </c>
      <c r="H1072" s="196" t="str">
        <f>IFERROR(VLOOKUP(G1072,$E$1055:$F$1065,2,0),"")</f>
        <v/>
      </c>
      <c r="I1072" s="122" t="str">
        <f>IF(F1072&gt;0,E1072*H1072,"")</f>
        <v/>
      </c>
      <c r="J1072" s="510"/>
      <c r="L1072" s="115">
        <f>'3. Fase - Montaje'!E251</f>
        <v>0</v>
      </c>
      <c r="M1072" s="115">
        <f>'3. Fase - Montaje'!F251</f>
        <v>0</v>
      </c>
      <c r="N1072" s="115">
        <f>'3. Fase - Montaje'!G251</f>
        <v>0</v>
      </c>
      <c r="O1072" s="115">
        <f>'3. Fase - Montaje'!H251</f>
        <v>0</v>
      </c>
      <c r="P1072" s="204">
        <f>'3. Fase - Montaje'!I251</f>
        <v>0</v>
      </c>
      <c r="Q1072" s="115">
        <f>N1072*O1072*P1072</f>
        <v>0</v>
      </c>
      <c r="R1072" s="196" t="str">
        <f t="shared" ref="R1072:R1081" si="175">IFERROR(VLOOKUP(M1072,$L$1055:$O$1060,3,0),"")</f>
        <v/>
      </c>
      <c r="S1072" s="122" t="str">
        <f>IF(Q1072&gt;0,Q1072*R1072,"")</f>
        <v/>
      </c>
    </row>
    <row r="1073" spans="3:19" ht="18" customHeight="1" x14ac:dyDescent="0.3">
      <c r="C1073" s="115">
        <f>'3. Fase - Montaje'!E235</f>
        <v>0</v>
      </c>
      <c r="D1073" s="115">
        <f>'3. Fase - Montaje'!F235</f>
        <v>0</v>
      </c>
      <c r="E1073" s="115">
        <f>'3. Fase - Montaje'!G235</f>
        <v>0</v>
      </c>
      <c r="F1073" s="115">
        <f>'3. Fase - Montaje'!H235</f>
        <v>0</v>
      </c>
      <c r="G1073" s="202" t="str">
        <f t="shared" ref="G1073:G1081" si="176">D1073&amp;F1073</f>
        <v>00</v>
      </c>
      <c r="H1073" s="196" t="str">
        <f t="shared" ref="H1073:H1081" si="177">IFERROR(VLOOKUP(G1073,$E$1055:$F$1065,2,0),"")</f>
        <v/>
      </c>
      <c r="I1073" s="122" t="str">
        <f t="shared" ref="I1073:I1080" si="178">IF(F1073&gt;0,E1073*H1073,"")</f>
        <v/>
      </c>
      <c r="J1073" s="510"/>
      <c r="L1073" s="115">
        <f>'3. Fase - Montaje'!E252</f>
        <v>0</v>
      </c>
      <c r="M1073" s="115">
        <f>'3. Fase - Montaje'!F252</f>
        <v>0</v>
      </c>
      <c r="N1073" s="115">
        <f>'3. Fase - Montaje'!G252</f>
        <v>0</v>
      </c>
      <c r="O1073" s="115">
        <f>'3. Fase - Montaje'!H252</f>
        <v>0</v>
      </c>
      <c r="P1073" s="204">
        <f>'3. Fase - Montaje'!I252</f>
        <v>0</v>
      </c>
      <c r="Q1073" s="115">
        <f t="shared" ref="Q1073:Q1081" si="179">N1073*O1073*P1073</f>
        <v>0</v>
      </c>
      <c r="R1073" s="196" t="str">
        <f t="shared" si="175"/>
        <v/>
      </c>
      <c r="S1073" s="122" t="str">
        <f t="shared" ref="S1073:S1081" si="180">IF(Q1073&gt;0,Q1073*R1073,"")</f>
        <v/>
      </c>
    </row>
    <row r="1074" spans="3:19" ht="18" customHeight="1" x14ac:dyDescent="0.3">
      <c r="C1074" s="115">
        <f>'3. Fase - Montaje'!E236</f>
        <v>0</v>
      </c>
      <c r="D1074" s="115">
        <f>'3. Fase - Montaje'!F236</f>
        <v>0</v>
      </c>
      <c r="E1074" s="115">
        <f>'3. Fase - Montaje'!G236</f>
        <v>0</v>
      </c>
      <c r="F1074" s="115">
        <f>'3. Fase - Montaje'!H236</f>
        <v>0</v>
      </c>
      <c r="G1074" s="202" t="str">
        <f>D1074&amp;F1074</f>
        <v>00</v>
      </c>
      <c r="H1074" s="196" t="str">
        <f t="shared" si="177"/>
        <v/>
      </c>
      <c r="I1074" s="122" t="str">
        <f t="shared" si="178"/>
        <v/>
      </c>
      <c r="J1074" s="510"/>
      <c r="L1074" s="115">
        <f>'3. Fase - Montaje'!E253</f>
        <v>0</v>
      </c>
      <c r="M1074" s="115">
        <f>'3. Fase - Montaje'!F253</f>
        <v>0</v>
      </c>
      <c r="N1074" s="115">
        <f>'3. Fase - Montaje'!G253</f>
        <v>0</v>
      </c>
      <c r="O1074" s="115">
        <f>'3. Fase - Montaje'!H253</f>
        <v>0</v>
      </c>
      <c r="P1074" s="204">
        <f>'3. Fase - Montaje'!I253</f>
        <v>0</v>
      </c>
      <c r="Q1074" s="115">
        <f t="shared" si="179"/>
        <v>0</v>
      </c>
      <c r="R1074" s="196" t="str">
        <f t="shared" si="175"/>
        <v/>
      </c>
      <c r="S1074" s="122" t="str">
        <f t="shared" si="180"/>
        <v/>
      </c>
    </row>
    <row r="1075" spans="3:19" ht="18" customHeight="1" x14ac:dyDescent="0.3">
      <c r="C1075" s="115">
        <f>'3. Fase - Montaje'!E237</f>
        <v>0</v>
      </c>
      <c r="D1075" s="115">
        <f>'3. Fase - Montaje'!F237</f>
        <v>0</v>
      </c>
      <c r="E1075" s="115">
        <f>'3. Fase - Montaje'!G237</f>
        <v>0</v>
      </c>
      <c r="F1075" s="115">
        <f>'3. Fase - Montaje'!H237</f>
        <v>0</v>
      </c>
      <c r="G1075" s="202" t="str">
        <f t="shared" si="176"/>
        <v>00</v>
      </c>
      <c r="H1075" s="196" t="str">
        <f t="shared" si="177"/>
        <v/>
      </c>
      <c r="I1075" s="122" t="str">
        <f t="shared" si="178"/>
        <v/>
      </c>
      <c r="J1075" s="510"/>
      <c r="L1075" s="115">
        <f>'3. Fase - Montaje'!E254</f>
        <v>0</v>
      </c>
      <c r="M1075" s="115">
        <f>'3. Fase - Montaje'!F254</f>
        <v>0</v>
      </c>
      <c r="N1075" s="115">
        <f>'3. Fase - Montaje'!G254</f>
        <v>0</v>
      </c>
      <c r="O1075" s="115">
        <f>'3. Fase - Montaje'!H254</f>
        <v>0</v>
      </c>
      <c r="P1075" s="204">
        <f>'3. Fase - Montaje'!I254</f>
        <v>0</v>
      </c>
      <c r="Q1075" s="115">
        <f t="shared" si="179"/>
        <v>0</v>
      </c>
      <c r="R1075" s="196" t="str">
        <f t="shared" si="175"/>
        <v/>
      </c>
      <c r="S1075" s="122" t="str">
        <f t="shared" si="180"/>
        <v/>
      </c>
    </row>
    <row r="1076" spans="3:19" ht="18" customHeight="1" x14ac:dyDescent="0.3">
      <c r="C1076" s="115">
        <f>'3. Fase - Montaje'!E238</f>
        <v>0</v>
      </c>
      <c r="D1076" s="115">
        <f>'3. Fase - Montaje'!F238</f>
        <v>0</v>
      </c>
      <c r="E1076" s="115">
        <f>'3. Fase - Montaje'!G238</f>
        <v>0</v>
      </c>
      <c r="F1076" s="115">
        <f>'3. Fase - Montaje'!H238</f>
        <v>0</v>
      </c>
      <c r="G1076" s="202" t="str">
        <f t="shared" si="176"/>
        <v>00</v>
      </c>
      <c r="H1076" s="196" t="str">
        <f t="shared" si="177"/>
        <v/>
      </c>
      <c r="I1076" s="122" t="str">
        <f t="shared" si="178"/>
        <v/>
      </c>
      <c r="J1076" s="510"/>
      <c r="L1076" s="115">
        <f>'3. Fase - Montaje'!E255</f>
        <v>0</v>
      </c>
      <c r="M1076" s="115">
        <f>'3. Fase - Montaje'!F255</f>
        <v>0</v>
      </c>
      <c r="N1076" s="115">
        <f>'3. Fase - Montaje'!G255</f>
        <v>0</v>
      </c>
      <c r="O1076" s="115">
        <f>'3. Fase - Montaje'!H255</f>
        <v>0</v>
      </c>
      <c r="P1076" s="204">
        <f>'3. Fase - Montaje'!I255</f>
        <v>0</v>
      </c>
      <c r="Q1076" s="115">
        <f t="shared" si="179"/>
        <v>0</v>
      </c>
      <c r="R1076" s="196" t="str">
        <f t="shared" si="175"/>
        <v/>
      </c>
      <c r="S1076" s="122" t="str">
        <f t="shared" si="180"/>
        <v/>
      </c>
    </row>
    <row r="1077" spans="3:19" ht="18" customHeight="1" x14ac:dyDescent="0.3">
      <c r="C1077" s="115">
        <f>'3. Fase - Montaje'!E239</f>
        <v>0</v>
      </c>
      <c r="D1077" s="115">
        <f>'3. Fase - Montaje'!F239</f>
        <v>0</v>
      </c>
      <c r="E1077" s="115">
        <f>'3. Fase - Montaje'!G239</f>
        <v>0</v>
      </c>
      <c r="F1077" s="115">
        <f>'3. Fase - Montaje'!H239</f>
        <v>0</v>
      </c>
      <c r="G1077" s="202" t="str">
        <f t="shared" si="176"/>
        <v>00</v>
      </c>
      <c r="H1077" s="196" t="str">
        <f t="shared" si="177"/>
        <v/>
      </c>
      <c r="I1077" s="122" t="str">
        <f t="shared" si="178"/>
        <v/>
      </c>
      <c r="J1077" s="510"/>
      <c r="L1077" s="115">
        <f>'3. Fase - Montaje'!E256</f>
        <v>0</v>
      </c>
      <c r="M1077" s="115">
        <f>'3. Fase - Montaje'!F256</f>
        <v>0</v>
      </c>
      <c r="N1077" s="115">
        <f>'3. Fase - Montaje'!G256</f>
        <v>0</v>
      </c>
      <c r="O1077" s="115">
        <f>'3. Fase - Montaje'!H256</f>
        <v>0</v>
      </c>
      <c r="P1077" s="204">
        <f>'3. Fase - Montaje'!I256</f>
        <v>0</v>
      </c>
      <c r="Q1077" s="115">
        <f t="shared" si="179"/>
        <v>0</v>
      </c>
      <c r="R1077" s="196" t="str">
        <f t="shared" si="175"/>
        <v/>
      </c>
      <c r="S1077" s="122" t="str">
        <f t="shared" si="180"/>
        <v/>
      </c>
    </row>
    <row r="1078" spans="3:19" ht="18" customHeight="1" x14ac:dyDescent="0.3">
      <c r="C1078" s="115">
        <f>'3. Fase - Montaje'!E240</f>
        <v>0</v>
      </c>
      <c r="D1078" s="115">
        <f>'3. Fase - Montaje'!F240</f>
        <v>0</v>
      </c>
      <c r="E1078" s="115">
        <f>'3. Fase - Montaje'!G240</f>
        <v>0</v>
      </c>
      <c r="F1078" s="115">
        <f>'3. Fase - Montaje'!H240</f>
        <v>0</v>
      </c>
      <c r="G1078" s="202" t="str">
        <f t="shared" si="176"/>
        <v>00</v>
      </c>
      <c r="H1078" s="196" t="str">
        <f t="shared" si="177"/>
        <v/>
      </c>
      <c r="I1078" s="122" t="str">
        <f t="shared" si="178"/>
        <v/>
      </c>
      <c r="J1078" s="510"/>
      <c r="L1078" s="115">
        <f>'3. Fase - Montaje'!E257</f>
        <v>0</v>
      </c>
      <c r="M1078" s="115">
        <f>'3. Fase - Montaje'!F257</f>
        <v>0</v>
      </c>
      <c r="N1078" s="115">
        <f>'3. Fase - Montaje'!G257</f>
        <v>0</v>
      </c>
      <c r="O1078" s="115">
        <f>'3. Fase - Montaje'!H257</f>
        <v>0</v>
      </c>
      <c r="P1078" s="204">
        <f>'3. Fase - Montaje'!I257</f>
        <v>0</v>
      </c>
      <c r="Q1078" s="115">
        <f t="shared" si="179"/>
        <v>0</v>
      </c>
      <c r="R1078" s="196" t="str">
        <f t="shared" si="175"/>
        <v/>
      </c>
      <c r="S1078" s="122" t="str">
        <f t="shared" si="180"/>
        <v/>
      </c>
    </row>
    <row r="1079" spans="3:19" ht="18" customHeight="1" x14ac:dyDescent="0.3">
      <c r="C1079" s="115">
        <f>'3. Fase - Montaje'!E241</f>
        <v>0</v>
      </c>
      <c r="D1079" s="115">
        <f>'3. Fase - Montaje'!F241</f>
        <v>0</v>
      </c>
      <c r="E1079" s="115">
        <f>'3. Fase - Montaje'!G241</f>
        <v>0</v>
      </c>
      <c r="F1079" s="115">
        <f>'3. Fase - Montaje'!H241</f>
        <v>0</v>
      </c>
      <c r="G1079" s="202" t="str">
        <f t="shared" si="176"/>
        <v>00</v>
      </c>
      <c r="H1079" s="196" t="str">
        <f t="shared" si="177"/>
        <v/>
      </c>
      <c r="I1079" s="122" t="str">
        <f t="shared" si="178"/>
        <v/>
      </c>
      <c r="J1079" s="510"/>
      <c r="L1079" s="115">
        <f>'3. Fase - Montaje'!E258</f>
        <v>0</v>
      </c>
      <c r="M1079" s="115">
        <f>'3. Fase - Montaje'!F258</f>
        <v>0</v>
      </c>
      <c r="N1079" s="115">
        <f>'3. Fase - Montaje'!G258</f>
        <v>0</v>
      </c>
      <c r="O1079" s="115">
        <f>'3. Fase - Montaje'!H258</f>
        <v>0</v>
      </c>
      <c r="P1079" s="204">
        <f>'3. Fase - Montaje'!I258</f>
        <v>0</v>
      </c>
      <c r="Q1079" s="115">
        <f t="shared" si="179"/>
        <v>0</v>
      </c>
      <c r="R1079" s="196" t="str">
        <f t="shared" si="175"/>
        <v/>
      </c>
      <c r="S1079" s="122" t="str">
        <f t="shared" si="180"/>
        <v/>
      </c>
    </row>
    <row r="1080" spans="3:19" ht="18" customHeight="1" x14ac:dyDescent="0.3">
      <c r="C1080" s="115">
        <f>'3. Fase - Montaje'!E242</f>
        <v>0</v>
      </c>
      <c r="D1080" s="115">
        <f>'3. Fase - Montaje'!F242</f>
        <v>0</v>
      </c>
      <c r="E1080" s="115">
        <f>'3. Fase - Montaje'!G242</f>
        <v>0</v>
      </c>
      <c r="F1080" s="115">
        <f>'3. Fase - Montaje'!H242</f>
        <v>0</v>
      </c>
      <c r="G1080" s="202" t="str">
        <f t="shared" si="176"/>
        <v>00</v>
      </c>
      <c r="H1080" s="196" t="str">
        <f t="shared" si="177"/>
        <v/>
      </c>
      <c r="I1080" s="122" t="str">
        <f t="shared" si="178"/>
        <v/>
      </c>
      <c r="J1080" s="510"/>
      <c r="L1080" s="115">
        <f>'3. Fase - Montaje'!E259</f>
        <v>0</v>
      </c>
      <c r="M1080" s="115">
        <f>'3. Fase - Montaje'!F259</f>
        <v>0</v>
      </c>
      <c r="N1080" s="115">
        <f>'3. Fase - Montaje'!G259</f>
        <v>0</v>
      </c>
      <c r="O1080" s="115">
        <f>'3. Fase - Montaje'!H259</f>
        <v>0</v>
      </c>
      <c r="P1080" s="204">
        <f>'3. Fase - Montaje'!I259</f>
        <v>0</v>
      </c>
      <c r="Q1080" s="115">
        <f t="shared" si="179"/>
        <v>0</v>
      </c>
      <c r="R1080" s="196" t="str">
        <f t="shared" si="175"/>
        <v/>
      </c>
      <c r="S1080" s="122" t="str">
        <f t="shared" si="180"/>
        <v/>
      </c>
    </row>
    <row r="1081" spans="3:19" ht="18" customHeight="1" x14ac:dyDescent="0.3">
      <c r="C1081" s="115">
        <f>'3. Fase - Montaje'!E243</f>
        <v>0</v>
      </c>
      <c r="D1081" s="115">
        <f>'3. Fase - Montaje'!F243</f>
        <v>0</v>
      </c>
      <c r="E1081" s="115">
        <f>'3. Fase - Montaje'!G243</f>
        <v>0</v>
      </c>
      <c r="F1081" s="115">
        <f>'3. Fase - Montaje'!H243</f>
        <v>0</v>
      </c>
      <c r="G1081" s="202" t="str">
        <f t="shared" si="176"/>
        <v>00</v>
      </c>
      <c r="H1081" s="196" t="str">
        <f t="shared" si="177"/>
        <v/>
      </c>
      <c r="I1081" s="122" t="str">
        <f>IF(F1081&gt;0,E1081*H1081,"")</f>
        <v/>
      </c>
      <c r="J1081" s="510"/>
      <c r="L1081" s="115">
        <f>'3. Fase - Montaje'!E260</f>
        <v>0</v>
      </c>
      <c r="M1081" s="115">
        <f>'3. Fase - Montaje'!F260</f>
        <v>0</v>
      </c>
      <c r="N1081" s="115">
        <f>'3. Fase - Montaje'!G260</f>
        <v>0</v>
      </c>
      <c r="O1081" s="115">
        <f>'3. Fase - Montaje'!H260</f>
        <v>0</v>
      </c>
      <c r="P1081" s="204">
        <f>'3. Fase - Montaje'!I260</f>
        <v>0</v>
      </c>
      <c r="Q1081" s="115">
        <f t="shared" si="179"/>
        <v>0</v>
      </c>
      <c r="R1081" s="196" t="str">
        <f t="shared" si="175"/>
        <v/>
      </c>
      <c r="S1081" s="122" t="str">
        <f t="shared" si="180"/>
        <v/>
      </c>
    </row>
    <row r="1082" spans="3:19" ht="18" customHeight="1" x14ac:dyDescent="0.3">
      <c r="C1082" s="39"/>
      <c r="D1082" s="39"/>
      <c r="F1082" s="39"/>
      <c r="H1082" s="190"/>
      <c r="I1082" s="121">
        <f>SUM(I1072:I1081)</f>
        <v>0</v>
      </c>
      <c r="L1082" s="39"/>
      <c r="M1082" s="39"/>
      <c r="R1082" s="190"/>
      <c r="S1082" s="121">
        <f>SUM(S1072:S1081)</f>
        <v>0</v>
      </c>
    </row>
    <row r="1083" spans="3:19" ht="18" customHeight="1" x14ac:dyDescent="0.3">
      <c r="C1083" s="39"/>
      <c r="D1083" s="39"/>
      <c r="E1083" s="39"/>
      <c r="F1083" s="190"/>
      <c r="G1083" s="35"/>
      <c r="H1083" s="35"/>
      <c r="I1083" s="189"/>
    </row>
    <row r="1084" spans="3:19" ht="18" customHeight="1" x14ac:dyDescent="0.3">
      <c r="C1084" t="s">
        <v>559</v>
      </c>
      <c r="L1084" t="s">
        <v>559</v>
      </c>
    </row>
    <row r="1085" spans="3:19" ht="23.4" customHeight="1" x14ac:dyDescent="0.3">
      <c r="C1085" s="118" t="s">
        <v>323</v>
      </c>
      <c r="D1085" s="117" t="s">
        <v>580</v>
      </c>
      <c r="E1085" s="117" t="s">
        <v>582</v>
      </c>
      <c r="F1085" s="117" t="s">
        <v>132</v>
      </c>
      <c r="G1085" s="124" t="s">
        <v>583</v>
      </c>
      <c r="H1085" s="78" t="s">
        <v>171</v>
      </c>
      <c r="I1085" s="124" t="s">
        <v>146</v>
      </c>
      <c r="L1085" s="118" t="s">
        <v>323</v>
      </c>
      <c r="M1085" s="203" t="s">
        <v>580</v>
      </c>
      <c r="N1085" s="117" t="s">
        <v>584</v>
      </c>
      <c r="O1085" s="117" t="s">
        <v>586</v>
      </c>
      <c r="P1085" s="117" t="s">
        <v>585</v>
      </c>
      <c r="Q1085" s="117" t="s">
        <v>582</v>
      </c>
      <c r="R1085" s="78" t="s">
        <v>171</v>
      </c>
      <c r="S1085" s="124" t="s">
        <v>146</v>
      </c>
    </row>
    <row r="1086" spans="3:19" ht="18" customHeight="1" x14ac:dyDescent="0.3">
      <c r="C1086" s="116"/>
      <c r="D1086" s="116"/>
      <c r="E1086" s="116"/>
      <c r="F1086" s="116"/>
      <c r="G1086" s="116"/>
      <c r="H1086" s="116" t="str">
        <f>F1070</f>
        <v>Unidad</v>
      </c>
      <c r="I1086" s="116" t="s">
        <v>50</v>
      </c>
      <c r="L1086" s="116"/>
      <c r="M1086" s="116"/>
      <c r="N1086" s="116"/>
      <c r="O1086" s="116"/>
      <c r="P1086" s="116"/>
      <c r="Q1086" s="116" t="s">
        <v>570</v>
      </c>
      <c r="R1086" s="116" t="s">
        <v>571</v>
      </c>
      <c r="S1086" s="116" t="s">
        <v>50</v>
      </c>
    </row>
    <row r="1087" spans="3:19" ht="18" customHeight="1" x14ac:dyDescent="0.3">
      <c r="C1087" s="115">
        <f>'4. Fase - Celebración'!E293</f>
        <v>0</v>
      </c>
      <c r="D1087" s="115">
        <f>'4. Fase - Celebración'!F293</f>
        <v>0</v>
      </c>
      <c r="E1087" s="115">
        <f>'4. Fase - Celebración'!G293</f>
        <v>0</v>
      </c>
      <c r="F1087" s="115">
        <f>'4. Fase - Celebración'!H293</f>
        <v>0</v>
      </c>
      <c r="G1087" s="202" t="str">
        <f t="shared" ref="G1087:G1096" si="181">D1087&amp;F1087</f>
        <v>00</v>
      </c>
      <c r="H1087" s="196" t="str">
        <f t="shared" ref="H1087:H1096" si="182">IFERROR(VLOOKUP(G1087,$E$1055:$F$1065,2,0),"")</f>
        <v/>
      </c>
      <c r="I1087" s="122" t="str">
        <f>IF(F1087&gt;0,E1087*H1087,"")</f>
        <v/>
      </c>
      <c r="L1087" s="115">
        <f>'4. Fase - Celebración'!E310</f>
        <v>0</v>
      </c>
      <c r="M1087" s="115">
        <f>'4. Fase - Celebración'!F310</f>
        <v>0</v>
      </c>
      <c r="N1087" s="115">
        <f>'4. Fase - Celebración'!G310</f>
        <v>0</v>
      </c>
      <c r="O1087" s="115">
        <f>'4. Fase - Celebración'!H310</f>
        <v>0</v>
      </c>
      <c r="P1087" s="204">
        <f>'4. Fase - Celebración'!I310</f>
        <v>0</v>
      </c>
      <c r="Q1087" s="115">
        <f>N1087*O1087*P1087</f>
        <v>0</v>
      </c>
      <c r="R1087" s="196" t="str">
        <f t="shared" ref="R1087:R1096" si="183">IFERROR(VLOOKUP(M1087,$L$1055:$O$1060,3,0),"")</f>
        <v/>
      </c>
      <c r="S1087" s="122" t="str">
        <f>IF(Q1087&gt;0,Q1087*R1087,"")</f>
        <v/>
      </c>
    </row>
    <row r="1088" spans="3:19" ht="18" customHeight="1" x14ac:dyDescent="0.3">
      <c r="C1088" s="115">
        <f>'4. Fase - Celebración'!E294</f>
        <v>0</v>
      </c>
      <c r="D1088" s="115">
        <f>'4. Fase - Celebración'!F294</f>
        <v>0</v>
      </c>
      <c r="E1088" s="115">
        <f>'4. Fase - Celebración'!G294</f>
        <v>0</v>
      </c>
      <c r="F1088" s="115">
        <f>'4. Fase - Celebración'!H294</f>
        <v>0</v>
      </c>
      <c r="G1088" s="202" t="str">
        <f t="shared" si="181"/>
        <v>00</v>
      </c>
      <c r="H1088" s="196" t="str">
        <f t="shared" si="182"/>
        <v/>
      </c>
      <c r="I1088" s="122" t="str">
        <f t="shared" ref="I1088:I1095" si="184">IF(F1088&gt;0,E1088*H1088,"")</f>
        <v/>
      </c>
      <c r="L1088" s="115">
        <f>'4. Fase - Celebración'!E311</f>
        <v>0</v>
      </c>
      <c r="M1088" s="115">
        <f>'4. Fase - Celebración'!F311</f>
        <v>0</v>
      </c>
      <c r="N1088" s="115">
        <f>'4. Fase - Celebración'!G311</f>
        <v>0</v>
      </c>
      <c r="O1088" s="115">
        <f>'4. Fase - Celebración'!H311</f>
        <v>0</v>
      </c>
      <c r="P1088" s="204">
        <f>'4. Fase - Celebración'!I311</f>
        <v>0</v>
      </c>
      <c r="Q1088" s="115">
        <f t="shared" ref="Q1088:Q1096" si="185">N1088*O1088*P1088</f>
        <v>0</v>
      </c>
      <c r="R1088" s="196" t="str">
        <f t="shared" si="183"/>
        <v/>
      </c>
      <c r="S1088" s="122" t="str">
        <f t="shared" ref="S1088:S1095" si="186">IF(Q1088&gt;0,Q1088*R1088,"")</f>
        <v/>
      </c>
    </row>
    <row r="1089" spans="3:19" ht="18" customHeight="1" x14ac:dyDescent="0.3">
      <c r="C1089" s="115">
        <f>'4. Fase - Celebración'!E295</f>
        <v>0</v>
      </c>
      <c r="D1089" s="115">
        <f>'4. Fase - Celebración'!F295</f>
        <v>0</v>
      </c>
      <c r="E1089" s="115">
        <f>'4. Fase - Celebración'!G295</f>
        <v>0</v>
      </c>
      <c r="F1089" s="115">
        <f>'4. Fase - Celebración'!H295</f>
        <v>0</v>
      </c>
      <c r="G1089" s="202" t="str">
        <f t="shared" si="181"/>
        <v>00</v>
      </c>
      <c r="H1089" s="196" t="str">
        <f t="shared" si="182"/>
        <v/>
      </c>
      <c r="I1089" s="122" t="str">
        <f t="shared" si="184"/>
        <v/>
      </c>
      <c r="L1089" s="115">
        <f>'4. Fase - Celebración'!E312</f>
        <v>0</v>
      </c>
      <c r="M1089" s="115">
        <f>'4. Fase - Celebración'!F312</f>
        <v>0</v>
      </c>
      <c r="N1089" s="115">
        <f>'4. Fase - Celebración'!G312</f>
        <v>0</v>
      </c>
      <c r="O1089" s="115">
        <f>'4. Fase - Celebración'!H312</f>
        <v>0</v>
      </c>
      <c r="P1089" s="204">
        <f>'4. Fase - Celebración'!I312</f>
        <v>0</v>
      </c>
      <c r="Q1089" s="115">
        <f t="shared" si="185"/>
        <v>0</v>
      </c>
      <c r="R1089" s="196" t="str">
        <f t="shared" si="183"/>
        <v/>
      </c>
      <c r="S1089" s="122" t="str">
        <f t="shared" si="186"/>
        <v/>
      </c>
    </row>
    <row r="1090" spans="3:19" ht="18" customHeight="1" x14ac:dyDescent="0.3">
      <c r="C1090" s="115">
        <f>'4. Fase - Celebración'!E296</f>
        <v>0</v>
      </c>
      <c r="D1090" s="115">
        <f>'4. Fase - Celebración'!F296</f>
        <v>0</v>
      </c>
      <c r="E1090" s="115">
        <f>'4. Fase - Celebración'!G296</f>
        <v>0</v>
      </c>
      <c r="F1090" s="115">
        <f>'4. Fase - Celebración'!H296</f>
        <v>0</v>
      </c>
      <c r="G1090" s="202" t="str">
        <f t="shared" si="181"/>
        <v>00</v>
      </c>
      <c r="H1090" s="196" t="str">
        <f t="shared" si="182"/>
        <v/>
      </c>
      <c r="I1090" s="122" t="str">
        <f t="shared" si="184"/>
        <v/>
      </c>
      <c r="L1090" s="115">
        <f>'4. Fase - Celebración'!E313</f>
        <v>0</v>
      </c>
      <c r="M1090" s="115">
        <f>'4. Fase - Celebración'!F313</f>
        <v>0</v>
      </c>
      <c r="N1090" s="115">
        <f>'4. Fase - Celebración'!G313</f>
        <v>0</v>
      </c>
      <c r="O1090" s="115">
        <f>'4. Fase - Celebración'!H313</f>
        <v>0</v>
      </c>
      <c r="P1090" s="204">
        <f>'4. Fase - Celebración'!I313</f>
        <v>0</v>
      </c>
      <c r="Q1090" s="115">
        <f t="shared" si="185"/>
        <v>0</v>
      </c>
      <c r="R1090" s="196" t="str">
        <f t="shared" si="183"/>
        <v/>
      </c>
      <c r="S1090" s="122" t="str">
        <f t="shared" si="186"/>
        <v/>
      </c>
    </row>
    <row r="1091" spans="3:19" ht="18" customHeight="1" x14ac:dyDescent="0.3">
      <c r="C1091" s="115">
        <f>'4. Fase - Celebración'!E297</f>
        <v>0</v>
      </c>
      <c r="D1091" s="115">
        <f>'4. Fase - Celebración'!F297</f>
        <v>0</v>
      </c>
      <c r="E1091" s="115">
        <f>'4. Fase - Celebración'!G297</f>
        <v>0</v>
      </c>
      <c r="F1091" s="115">
        <f>'4. Fase - Celebración'!H297</f>
        <v>0</v>
      </c>
      <c r="G1091" s="202" t="str">
        <f t="shared" si="181"/>
        <v>00</v>
      </c>
      <c r="H1091" s="196" t="str">
        <f t="shared" si="182"/>
        <v/>
      </c>
      <c r="I1091" s="122" t="str">
        <f t="shared" si="184"/>
        <v/>
      </c>
      <c r="L1091" s="115">
        <f>'4. Fase - Celebración'!E314</f>
        <v>0</v>
      </c>
      <c r="M1091" s="115">
        <f>'4. Fase - Celebración'!F314</f>
        <v>0</v>
      </c>
      <c r="N1091" s="115">
        <f>'4. Fase - Celebración'!G314</f>
        <v>0</v>
      </c>
      <c r="O1091" s="115">
        <f>'4. Fase - Celebración'!H314</f>
        <v>0</v>
      </c>
      <c r="P1091" s="204">
        <f>'4. Fase - Celebración'!I314</f>
        <v>0</v>
      </c>
      <c r="Q1091" s="115">
        <f t="shared" si="185"/>
        <v>0</v>
      </c>
      <c r="R1091" s="196" t="str">
        <f t="shared" si="183"/>
        <v/>
      </c>
      <c r="S1091" s="122" t="str">
        <f t="shared" si="186"/>
        <v/>
      </c>
    </row>
    <row r="1092" spans="3:19" ht="18" customHeight="1" x14ac:dyDescent="0.3">
      <c r="C1092" s="115">
        <f>'4. Fase - Celebración'!E298</f>
        <v>0</v>
      </c>
      <c r="D1092" s="115">
        <f>'4. Fase - Celebración'!F298</f>
        <v>0</v>
      </c>
      <c r="E1092" s="115">
        <f>'4. Fase - Celebración'!G298</f>
        <v>0</v>
      </c>
      <c r="F1092" s="115">
        <f>'4. Fase - Celebración'!H298</f>
        <v>0</v>
      </c>
      <c r="G1092" s="202" t="str">
        <f t="shared" si="181"/>
        <v>00</v>
      </c>
      <c r="H1092" s="196" t="str">
        <f t="shared" si="182"/>
        <v/>
      </c>
      <c r="I1092" s="122" t="str">
        <f t="shared" si="184"/>
        <v/>
      </c>
      <c r="L1092" s="115">
        <f>'4. Fase - Celebración'!E315</f>
        <v>0</v>
      </c>
      <c r="M1092" s="115">
        <f>'4. Fase - Celebración'!F315</f>
        <v>0</v>
      </c>
      <c r="N1092" s="115">
        <f>'4. Fase - Celebración'!G315</f>
        <v>0</v>
      </c>
      <c r="O1092" s="115">
        <f>'4. Fase - Celebración'!H315</f>
        <v>0</v>
      </c>
      <c r="P1092" s="204">
        <f>'4. Fase - Celebración'!I315</f>
        <v>0</v>
      </c>
      <c r="Q1092" s="115">
        <f t="shared" si="185"/>
        <v>0</v>
      </c>
      <c r="R1092" s="196" t="str">
        <f t="shared" si="183"/>
        <v/>
      </c>
      <c r="S1092" s="122" t="str">
        <f t="shared" si="186"/>
        <v/>
      </c>
    </row>
    <row r="1093" spans="3:19" ht="18" customHeight="1" x14ac:dyDescent="0.3">
      <c r="C1093" s="115">
        <f>'4. Fase - Celebración'!E299</f>
        <v>0</v>
      </c>
      <c r="D1093" s="115">
        <f>'4. Fase - Celebración'!F299</f>
        <v>0</v>
      </c>
      <c r="E1093" s="115">
        <f>'4. Fase - Celebración'!G299</f>
        <v>0</v>
      </c>
      <c r="F1093" s="115">
        <f>'4. Fase - Celebración'!H299</f>
        <v>0</v>
      </c>
      <c r="G1093" s="202" t="str">
        <f t="shared" si="181"/>
        <v>00</v>
      </c>
      <c r="H1093" s="196" t="str">
        <f t="shared" si="182"/>
        <v/>
      </c>
      <c r="I1093" s="122" t="str">
        <f t="shared" si="184"/>
        <v/>
      </c>
      <c r="L1093" s="115">
        <f>'4. Fase - Celebración'!E316</f>
        <v>0</v>
      </c>
      <c r="M1093" s="115">
        <f>'4. Fase - Celebración'!F316</f>
        <v>0</v>
      </c>
      <c r="N1093" s="115">
        <f>'4. Fase - Celebración'!G316</f>
        <v>0</v>
      </c>
      <c r="O1093" s="115">
        <f>'4. Fase - Celebración'!H316</f>
        <v>0</v>
      </c>
      <c r="P1093" s="204">
        <f>'4. Fase - Celebración'!I316</f>
        <v>0</v>
      </c>
      <c r="Q1093" s="115">
        <f t="shared" si="185"/>
        <v>0</v>
      </c>
      <c r="R1093" s="196" t="str">
        <f t="shared" si="183"/>
        <v/>
      </c>
      <c r="S1093" s="122" t="str">
        <f t="shared" si="186"/>
        <v/>
      </c>
    </row>
    <row r="1094" spans="3:19" ht="18" customHeight="1" x14ac:dyDescent="0.3">
      <c r="C1094" s="115">
        <f>'4. Fase - Celebración'!E300</f>
        <v>0</v>
      </c>
      <c r="D1094" s="115">
        <f>'4. Fase - Celebración'!F300</f>
        <v>0</v>
      </c>
      <c r="E1094" s="115">
        <f>'4. Fase - Celebración'!G300</f>
        <v>0</v>
      </c>
      <c r="F1094" s="115">
        <f>'4. Fase - Celebración'!H300</f>
        <v>0</v>
      </c>
      <c r="G1094" s="202" t="str">
        <f t="shared" si="181"/>
        <v>00</v>
      </c>
      <c r="H1094" s="196" t="str">
        <f t="shared" si="182"/>
        <v/>
      </c>
      <c r="I1094" s="122" t="str">
        <f t="shared" si="184"/>
        <v/>
      </c>
      <c r="L1094" s="115">
        <f>'4. Fase - Celebración'!E317</f>
        <v>0</v>
      </c>
      <c r="M1094" s="115">
        <f>'4. Fase - Celebración'!F317</f>
        <v>0</v>
      </c>
      <c r="N1094" s="115">
        <f>'4. Fase - Celebración'!G317</f>
        <v>0</v>
      </c>
      <c r="O1094" s="115">
        <f>'4. Fase - Celebración'!H317</f>
        <v>0</v>
      </c>
      <c r="P1094" s="204">
        <f>'4. Fase - Celebración'!I317</f>
        <v>0</v>
      </c>
      <c r="Q1094" s="115">
        <f t="shared" si="185"/>
        <v>0</v>
      </c>
      <c r="R1094" s="196" t="str">
        <f t="shared" si="183"/>
        <v/>
      </c>
      <c r="S1094" s="122" t="str">
        <f>IF(Q1094&gt;0,Q1094*R1094,"")</f>
        <v/>
      </c>
    </row>
    <row r="1095" spans="3:19" ht="18" customHeight="1" x14ac:dyDescent="0.3">
      <c r="C1095" s="115">
        <f>'4. Fase - Celebración'!E301</f>
        <v>0</v>
      </c>
      <c r="D1095" s="115">
        <f>'4. Fase - Celebración'!F301</f>
        <v>0</v>
      </c>
      <c r="E1095" s="115">
        <f>'4. Fase - Celebración'!G301</f>
        <v>0</v>
      </c>
      <c r="F1095" s="115">
        <f>'4. Fase - Celebración'!H301</f>
        <v>0</v>
      </c>
      <c r="G1095" s="202" t="str">
        <f t="shared" si="181"/>
        <v>00</v>
      </c>
      <c r="H1095" s="196" t="str">
        <f t="shared" si="182"/>
        <v/>
      </c>
      <c r="I1095" s="122" t="str">
        <f t="shared" si="184"/>
        <v/>
      </c>
      <c r="L1095" s="115">
        <f>'4. Fase - Celebración'!E318</f>
        <v>0</v>
      </c>
      <c r="M1095" s="115">
        <f>'4. Fase - Celebración'!F318</f>
        <v>0</v>
      </c>
      <c r="N1095" s="115">
        <f>'4. Fase - Celebración'!G318</f>
        <v>0</v>
      </c>
      <c r="O1095" s="115">
        <f>'4. Fase - Celebración'!H318</f>
        <v>0</v>
      </c>
      <c r="P1095" s="204">
        <f>'4. Fase - Celebración'!I318</f>
        <v>0</v>
      </c>
      <c r="Q1095" s="115">
        <f t="shared" si="185"/>
        <v>0</v>
      </c>
      <c r="R1095" s="196" t="str">
        <f t="shared" si="183"/>
        <v/>
      </c>
      <c r="S1095" s="122" t="str">
        <f t="shared" si="186"/>
        <v/>
      </c>
    </row>
    <row r="1096" spans="3:19" ht="18" customHeight="1" x14ac:dyDescent="0.3">
      <c r="C1096" s="115">
        <f>'4. Fase - Celebración'!E302</f>
        <v>0</v>
      </c>
      <c r="D1096" s="115">
        <f>'4. Fase - Celebración'!F302</f>
        <v>0</v>
      </c>
      <c r="E1096" s="115">
        <f>'4. Fase - Celebración'!G302</f>
        <v>0</v>
      </c>
      <c r="F1096" s="115">
        <f>'4. Fase - Celebración'!H302</f>
        <v>0</v>
      </c>
      <c r="G1096" s="202" t="str">
        <f t="shared" si="181"/>
        <v>00</v>
      </c>
      <c r="H1096" s="196" t="str">
        <f t="shared" si="182"/>
        <v/>
      </c>
      <c r="I1096" s="122" t="str">
        <f>IF(F1096&gt;0,E1096*H1096,"")</f>
        <v/>
      </c>
      <c r="L1096" s="115">
        <f>'4. Fase - Celebración'!E319</f>
        <v>0</v>
      </c>
      <c r="M1096" s="115">
        <f>'4. Fase - Celebración'!F319</f>
        <v>0</v>
      </c>
      <c r="N1096" s="115">
        <f>'4. Fase - Celebración'!G319</f>
        <v>0</v>
      </c>
      <c r="O1096" s="115">
        <f>'4. Fase - Celebración'!H319</f>
        <v>0</v>
      </c>
      <c r="P1096" s="204">
        <f>'4. Fase - Celebración'!I319</f>
        <v>0</v>
      </c>
      <c r="Q1096" s="115">
        <f t="shared" si="185"/>
        <v>0</v>
      </c>
      <c r="R1096" s="196" t="str">
        <f t="shared" si="183"/>
        <v/>
      </c>
      <c r="S1096" s="122" t="str">
        <f>IF(Q1096&gt;0,Q1096*R1096,"")</f>
        <v/>
      </c>
    </row>
    <row r="1097" spans="3:19" ht="18" customHeight="1" x14ac:dyDescent="0.3">
      <c r="C1097" s="39"/>
      <c r="D1097" s="39"/>
      <c r="F1097" s="39"/>
      <c r="H1097" s="190"/>
      <c r="I1097" s="121">
        <f>SUM(I1087:I1096)</f>
        <v>0</v>
      </c>
      <c r="L1097" s="39"/>
      <c r="M1097" s="39"/>
      <c r="R1097" s="190"/>
      <c r="S1097" s="121">
        <f>SUM(S1087:S1096)</f>
        <v>0</v>
      </c>
    </row>
    <row r="1098" spans="3:19" ht="18" customHeight="1" x14ac:dyDescent="0.3"/>
    <row r="1099" spans="3:19" ht="18" customHeight="1" x14ac:dyDescent="0.3">
      <c r="C1099" t="s">
        <v>451</v>
      </c>
      <c r="D1099" s="39"/>
      <c r="E1099" s="39"/>
      <c r="F1099" s="40"/>
      <c r="G1099" s="35"/>
      <c r="H1099" s="35"/>
      <c r="I1099" s="55"/>
    </row>
    <row r="1100" spans="3:19" ht="25.95" customHeight="1" x14ac:dyDescent="0.3">
      <c r="C1100" s="118" t="s">
        <v>323</v>
      </c>
      <c r="D1100" s="117" t="s">
        <v>580</v>
      </c>
      <c r="E1100" s="117" t="s">
        <v>582</v>
      </c>
      <c r="F1100" s="117" t="s">
        <v>132</v>
      </c>
      <c r="G1100" s="124" t="s">
        <v>583</v>
      </c>
      <c r="H1100" s="78" t="s">
        <v>171</v>
      </c>
      <c r="I1100" s="124" t="s">
        <v>146</v>
      </c>
      <c r="L1100" s="118" t="s">
        <v>323</v>
      </c>
      <c r="M1100" s="203" t="s">
        <v>580</v>
      </c>
      <c r="N1100" s="117" t="s">
        <v>584</v>
      </c>
      <c r="O1100" s="117" t="s">
        <v>586</v>
      </c>
      <c r="P1100" s="117" t="s">
        <v>585</v>
      </c>
      <c r="Q1100" s="117" t="s">
        <v>582</v>
      </c>
      <c r="R1100" s="78" t="s">
        <v>171</v>
      </c>
      <c r="S1100" s="124" t="s">
        <v>146</v>
      </c>
    </row>
    <row r="1101" spans="3:19" ht="18" customHeight="1" x14ac:dyDescent="0.3">
      <c r="C1101" s="116"/>
      <c r="D1101" s="116"/>
      <c r="E1101" s="116"/>
      <c r="F1101" s="116"/>
      <c r="G1101" s="116"/>
      <c r="H1101" s="116" t="str">
        <f>F1085</f>
        <v>Unidad</v>
      </c>
      <c r="I1101" s="116" t="s">
        <v>50</v>
      </c>
      <c r="L1101" s="116"/>
      <c r="M1101" s="116"/>
      <c r="N1101" s="116"/>
      <c r="O1101" s="116"/>
      <c r="P1101" s="116"/>
      <c r="Q1101" s="116" t="s">
        <v>570</v>
      </c>
      <c r="R1101" s="116" t="s">
        <v>571</v>
      </c>
      <c r="S1101" s="116" t="s">
        <v>50</v>
      </c>
    </row>
    <row r="1102" spans="3:19" ht="18" customHeight="1" x14ac:dyDescent="0.3">
      <c r="C1102" s="115">
        <f>'5. Fase - Desmontaje'!E235</f>
        <v>0</v>
      </c>
      <c r="D1102" s="115">
        <f>'5. Fase - Desmontaje'!F235</f>
        <v>0</v>
      </c>
      <c r="E1102" s="115">
        <f>'5. Fase - Desmontaje'!G235</f>
        <v>0</v>
      </c>
      <c r="F1102" s="115">
        <f>'5. Fase - Desmontaje'!H235</f>
        <v>0</v>
      </c>
      <c r="G1102" s="202" t="str">
        <f>D1102&amp;F1102</f>
        <v>00</v>
      </c>
      <c r="H1102" s="196" t="str">
        <f t="shared" ref="H1102:H1111" si="187">IFERROR(VLOOKUP(G1102,$E$1055:$F$1065,2,0),"")</f>
        <v/>
      </c>
      <c r="I1102" s="122" t="str">
        <f>IF(F1102&gt;0,E1102*H1102,"")</f>
        <v/>
      </c>
      <c r="L1102" s="115">
        <f>'5. Fase - Desmontaje'!E252</f>
        <v>0</v>
      </c>
      <c r="M1102" s="115">
        <f>'5. Fase - Desmontaje'!F252</f>
        <v>0</v>
      </c>
      <c r="N1102" s="115">
        <f>'5. Fase - Desmontaje'!G252</f>
        <v>0</v>
      </c>
      <c r="O1102" s="115">
        <f>'5. Fase - Desmontaje'!H252</f>
        <v>0</v>
      </c>
      <c r="P1102" s="115">
        <f>'5. Fase - Desmontaje'!I252</f>
        <v>0</v>
      </c>
      <c r="Q1102" s="115">
        <f>N1102*O1102*P1102</f>
        <v>0</v>
      </c>
      <c r="R1102" s="196" t="str">
        <f t="shared" ref="R1102:R1111" si="188">IFERROR(VLOOKUP(M1102,$L$1055:$O$1060,3,0),"")</f>
        <v/>
      </c>
      <c r="S1102" s="122" t="str">
        <f>IF(Q1102&gt;0,Q1102*R1102,"")</f>
        <v/>
      </c>
    </row>
    <row r="1103" spans="3:19" ht="18" customHeight="1" x14ac:dyDescent="0.3">
      <c r="C1103" s="115">
        <f>'5. Fase - Desmontaje'!E236</f>
        <v>0</v>
      </c>
      <c r="D1103" s="115">
        <f>'5. Fase - Desmontaje'!F236</f>
        <v>0</v>
      </c>
      <c r="E1103" s="115">
        <f>'5. Fase - Desmontaje'!G236</f>
        <v>0</v>
      </c>
      <c r="F1103" s="115">
        <f>'5. Fase - Desmontaje'!H236</f>
        <v>0</v>
      </c>
      <c r="G1103" s="202" t="str">
        <f t="shared" ref="G1103:G1111" si="189">D1103&amp;F1103</f>
        <v>00</v>
      </c>
      <c r="H1103" s="196" t="str">
        <f t="shared" si="187"/>
        <v/>
      </c>
      <c r="I1103" s="122" t="str">
        <f t="shared" ref="I1103:I1111" si="190">IF(F1103&gt;0,E1103*H1103,"")</f>
        <v/>
      </c>
      <c r="L1103" s="115">
        <f>'5. Fase - Desmontaje'!E253</f>
        <v>0</v>
      </c>
      <c r="M1103" s="115">
        <f>'5. Fase - Desmontaje'!F253</f>
        <v>0</v>
      </c>
      <c r="N1103" s="115">
        <f>'5. Fase - Desmontaje'!G253</f>
        <v>0</v>
      </c>
      <c r="O1103" s="115">
        <f>'5. Fase - Desmontaje'!H253</f>
        <v>0</v>
      </c>
      <c r="P1103" s="115">
        <f>'5. Fase - Desmontaje'!I253</f>
        <v>0</v>
      </c>
      <c r="Q1103" s="115">
        <f t="shared" ref="Q1103:Q1111" si="191">N1103*O1103*P1103</f>
        <v>0</v>
      </c>
      <c r="R1103" s="196" t="str">
        <f t="shared" si="188"/>
        <v/>
      </c>
      <c r="S1103" s="122" t="str">
        <f t="shared" ref="S1103:S1111" si="192">IF(Q1103&gt;0,Q1103*R1103,"")</f>
        <v/>
      </c>
    </row>
    <row r="1104" spans="3:19" ht="18" customHeight="1" x14ac:dyDescent="0.3">
      <c r="C1104" s="115">
        <f>'5. Fase - Desmontaje'!E237</f>
        <v>0</v>
      </c>
      <c r="D1104" s="115">
        <f>'5. Fase - Desmontaje'!F237</f>
        <v>0</v>
      </c>
      <c r="E1104" s="115">
        <f>'5. Fase - Desmontaje'!G237</f>
        <v>0</v>
      </c>
      <c r="F1104" s="115">
        <f>'5. Fase - Desmontaje'!H237</f>
        <v>0</v>
      </c>
      <c r="G1104" s="202" t="str">
        <f t="shared" si="189"/>
        <v>00</v>
      </c>
      <c r="H1104" s="196" t="str">
        <f t="shared" si="187"/>
        <v/>
      </c>
      <c r="I1104" s="122" t="str">
        <f t="shared" si="190"/>
        <v/>
      </c>
      <c r="L1104" s="115">
        <f>'5. Fase - Desmontaje'!E254</f>
        <v>0</v>
      </c>
      <c r="M1104" s="115">
        <f>'5. Fase - Desmontaje'!F254</f>
        <v>0</v>
      </c>
      <c r="N1104" s="115">
        <f>'5. Fase - Desmontaje'!G254</f>
        <v>0</v>
      </c>
      <c r="O1104" s="115">
        <f>'5. Fase - Desmontaje'!H254</f>
        <v>0</v>
      </c>
      <c r="P1104" s="115">
        <f>'5. Fase - Desmontaje'!I254</f>
        <v>0</v>
      </c>
      <c r="Q1104" s="115">
        <f t="shared" si="191"/>
        <v>0</v>
      </c>
      <c r="R1104" s="196" t="str">
        <f t="shared" si="188"/>
        <v/>
      </c>
      <c r="S1104" s="122" t="str">
        <f t="shared" si="192"/>
        <v/>
      </c>
    </row>
    <row r="1105" spans="1:22" ht="18" customHeight="1" x14ac:dyDescent="0.3">
      <c r="C1105" s="115">
        <f>'5. Fase - Desmontaje'!E238</f>
        <v>0</v>
      </c>
      <c r="D1105" s="115">
        <f>'5. Fase - Desmontaje'!F238</f>
        <v>0</v>
      </c>
      <c r="E1105" s="115">
        <f>'5. Fase - Desmontaje'!G238</f>
        <v>0</v>
      </c>
      <c r="F1105" s="115">
        <f>'5. Fase - Desmontaje'!H238</f>
        <v>0</v>
      </c>
      <c r="G1105" s="202" t="str">
        <f t="shared" si="189"/>
        <v>00</v>
      </c>
      <c r="H1105" s="196" t="str">
        <f t="shared" si="187"/>
        <v/>
      </c>
      <c r="I1105" s="122" t="str">
        <f t="shared" si="190"/>
        <v/>
      </c>
      <c r="L1105" s="115">
        <f>'5. Fase - Desmontaje'!E255</f>
        <v>0</v>
      </c>
      <c r="M1105" s="115">
        <f>'5. Fase - Desmontaje'!F255</f>
        <v>0</v>
      </c>
      <c r="N1105" s="115">
        <f>'5. Fase - Desmontaje'!G255</f>
        <v>0</v>
      </c>
      <c r="O1105" s="115">
        <f>'5. Fase - Desmontaje'!H255</f>
        <v>0</v>
      </c>
      <c r="P1105" s="115">
        <f>'5. Fase - Desmontaje'!I255</f>
        <v>0</v>
      </c>
      <c r="Q1105" s="115">
        <f t="shared" si="191"/>
        <v>0</v>
      </c>
      <c r="R1105" s="196" t="str">
        <f t="shared" si="188"/>
        <v/>
      </c>
      <c r="S1105" s="122" t="str">
        <f t="shared" si="192"/>
        <v/>
      </c>
    </row>
    <row r="1106" spans="1:22" ht="18" customHeight="1" x14ac:dyDescent="0.3">
      <c r="C1106" s="115">
        <f>'5. Fase - Desmontaje'!E239</f>
        <v>0</v>
      </c>
      <c r="D1106" s="115">
        <f>'5. Fase - Desmontaje'!F239</f>
        <v>0</v>
      </c>
      <c r="E1106" s="115">
        <f>'5. Fase - Desmontaje'!G239</f>
        <v>0</v>
      </c>
      <c r="F1106" s="115">
        <f>'5. Fase - Desmontaje'!H239</f>
        <v>0</v>
      </c>
      <c r="G1106" s="202" t="str">
        <f t="shared" si="189"/>
        <v>00</v>
      </c>
      <c r="H1106" s="196" t="str">
        <f t="shared" si="187"/>
        <v/>
      </c>
      <c r="I1106" s="122" t="str">
        <f t="shared" si="190"/>
        <v/>
      </c>
      <c r="L1106" s="115">
        <f>'5. Fase - Desmontaje'!E256</f>
        <v>0</v>
      </c>
      <c r="M1106" s="115">
        <f>'5. Fase - Desmontaje'!F256</f>
        <v>0</v>
      </c>
      <c r="N1106" s="115">
        <f>'5. Fase - Desmontaje'!G256</f>
        <v>0</v>
      </c>
      <c r="O1106" s="115">
        <f>'5. Fase - Desmontaje'!H256</f>
        <v>0</v>
      </c>
      <c r="P1106" s="115">
        <f>'5. Fase - Desmontaje'!I256</f>
        <v>0</v>
      </c>
      <c r="Q1106" s="115">
        <f t="shared" si="191"/>
        <v>0</v>
      </c>
      <c r="R1106" s="196" t="str">
        <f t="shared" si="188"/>
        <v/>
      </c>
      <c r="S1106" s="122" t="str">
        <f t="shared" si="192"/>
        <v/>
      </c>
    </row>
    <row r="1107" spans="1:22" ht="18" customHeight="1" x14ac:dyDescent="0.3">
      <c r="C1107" s="115">
        <f>'5. Fase - Desmontaje'!E240</f>
        <v>0</v>
      </c>
      <c r="D1107" s="115">
        <f>'5. Fase - Desmontaje'!F240</f>
        <v>0</v>
      </c>
      <c r="E1107" s="115">
        <f>'5. Fase - Desmontaje'!G240</f>
        <v>0</v>
      </c>
      <c r="F1107" s="115">
        <f>'5. Fase - Desmontaje'!H240</f>
        <v>0</v>
      </c>
      <c r="G1107" s="202" t="str">
        <f t="shared" si="189"/>
        <v>00</v>
      </c>
      <c r="H1107" s="196" t="str">
        <f t="shared" si="187"/>
        <v/>
      </c>
      <c r="I1107" s="122" t="str">
        <f t="shared" si="190"/>
        <v/>
      </c>
      <c r="L1107" s="115">
        <f>'5. Fase - Desmontaje'!E257</f>
        <v>0</v>
      </c>
      <c r="M1107" s="115">
        <f>'5. Fase - Desmontaje'!F257</f>
        <v>0</v>
      </c>
      <c r="N1107" s="115">
        <f>'5. Fase - Desmontaje'!G257</f>
        <v>0</v>
      </c>
      <c r="O1107" s="115">
        <f>'5. Fase - Desmontaje'!H257</f>
        <v>0</v>
      </c>
      <c r="P1107" s="115">
        <f>'5. Fase - Desmontaje'!I257</f>
        <v>0</v>
      </c>
      <c r="Q1107" s="115">
        <f t="shared" si="191"/>
        <v>0</v>
      </c>
      <c r="R1107" s="196" t="str">
        <f t="shared" si="188"/>
        <v/>
      </c>
      <c r="S1107" s="122" t="str">
        <f t="shared" si="192"/>
        <v/>
      </c>
    </row>
    <row r="1108" spans="1:22" ht="18" customHeight="1" x14ac:dyDescent="0.3">
      <c r="C1108" s="115">
        <f>'5. Fase - Desmontaje'!E241</f>
        <v>0</v>
      </c>
      <c r="D1108" s="115">
        <f>'5. Fase - Desmontaje'!F241</f>
        <v>0</v>
      </c>
      <c r="E1108" s="115">
        <f>'5. Fase - Desmontaje'!G241</f>
        <v>0</v>
      </c>
      <c r="F1108" s="115">
        <f>'5. Fase - Desmontaje'!H241</f>
        <v>0</v>
      </c>
      <c r="G1108" s="202" t="str">
        <f t="shared" si="189"/>
        <v>00</v>
      </c>
      <c r="H1108" s="196" t="str">
        <f t="shared" si="187"/>
        <v/>
      </c>
      <c r="I1108" s="122" t="str">
        <f t="shared" si="190"/>
        <v/>
      </c>
      <c r="L1108" s="115">
        <f>'5. Fase - Desmontaje'!E258</f>
        <v>0</v>
      </c>
      <c r="M1108" s="115">
        <f>'5. Fase - Desmontaje'!F258</f>
        <v>0</v>
      </c>
      <c r="N1108" s="115">
        <f>'5. Fase - Desmontaje'!G258</f>
        <v>0</v>
      </c>
      <c r="O1108" s="115">
        <f>'5. Fase - Desmontaje'!H258</f>
        <v>0</v>
      </c>
      <c r="P1108" s="115">
        <f>'5. Fase - Desmontaje'!I258</f>
        <v>0</v>
      </c>
      <c r="Q1108" s="115">
        <f t="shared" si="191"/>
        <v>0</v>
      </c>
      <c r="R1108" s="196" t="str">
        <f t="shared" si="188"/>
        <v/>
      </c>
      <c r="S1108" s="122" t="str">
        <f t="shared" si="192"/>
        <v/>
      </c>
    </row>
    <row r="1109" spans="1:22" ht="18" customHeight="1" x14ac:dyDescent="0.3">
      <c r="C1109" s="115">
        <f>'5. Fase - Desmontaje'!E242</f>
        <v>0</v>
      </c>
      <c r="D1109" s="115">
        <f>'5. Fase - Desmontaje'!F242</f>
        <v>0</v>
      </c>
      <c r="E1109" s="115">
        <f>'5. Fase - Desmontaje'!G242</f>
        <v>0</v>
      </c>
      <c r="F1109" s="115">
        <f>'5. Fase - Desmontaje'!H242</f>
        <v>0</v>
      </c>
      <c r="G1109" s="202" t="str">
        <f t="shared" si="189"/>
        <v>00</v>
      </c>
      <c r="H1109" s="196" t="str">
        <f t="shared" si="187"/>
        <v/>
      </c>
      <c r="I1109" s="122" t="str">
        <f t="shared" si="190"/>
        <v/>
      </c>
      <c r="L1109" s="115">
        <f>'5. Fase - Desmontaje'!E259</f>
        <v>0</v>
      </c>
      <c r="M1109" s="115">
        <f>'5. Fase - Desmontaje'!F259</f>
        <v>0</v>
      </c>
      <c r="N1109" s="115">
        <f>'5. Fase - Desmontaje'!G259</f>
        <v>0</v>
      </c>
      <c r="O1109" s="115">
        <f>'5. Fase - Desmontaje'!H259</f>
        <v>0</v>
      </c>
      <c r="P1109" s="115">
        <f>'5. Fase - Desmontaje'!I259</f>
        <v>0</v>
      </c>
      <c r="Q1109" s="115">
        <f t="shared" si="191"/>
        <v>0</v>
      </c>
      <c r="R1109" s="196" t="str">
        <f t="shared" si="188"/>
        <v/>
      </c>
      <c r="S1109" s="122" t="str">
        <f t="shared" si="192"/>
        <v/>
      </c>
    </row>
    <row r="1110" spans="1:22" ht="18" customHeight="1" x14ac:dyDescent="0.3">
      <c r="C1110" s="115">
        <f>'5. Fase - Desmontaje'!E243</f>
        <v>0</v>
      </c>
      <c r="D1110" s="115">
        <f>'5. Fase - Desmontaje'!F243</f>
        <v>0</v>
      </c>
      <c r="E1110" s="115">
        <f>'5. Fase - Desmontaje'!G243</f>
        <v>0</v>
      </c>
      <c r="F1110" s="115">
        <f>'5. Fase - Desmontaje'!H243</f>
        <v>0</v>
      </c>
      <c r="G1110" s="202" t="str">
        <f t="shared" si="189"/>
        <v>00</v>
      </c>
      <c r="H1110" s="196" t="str">
        <f t="shared" si="187"/>
        <v/>
      </c>
      <c r="I1110" s="122" t="str">
        <f t="shared" si="190"/>
        <v/>
      </c>
      <c r="L1110" s="115">
        <f>'5. Fase - Desmontaje'!E260</f>
        <v>0</v>
      </c>
      <c r="M1110" s="115">
        <f>'5. Fase - Desmontaje'!F260</f>
        <v>0</v>
      </c>
      <c r="N1110" s="115">
        <f>'5. Fase - Desmontaje'!G260</f>
        <v>0</v>
      </c>
      <c r="O1110" s="115">
        <f>'5. Fase - Desmontaje'!H260</f>
        <v>0</v>
      </c>
      <c r="P1110" s="115">
        <f>'5. Fase - Desmontaje'!I260</f>
        <v>0</v>
      </c>
      <c r="Q1110" s="115">
        <f t="shared" si="191"/>
        <v>0</v>
      </c>
      <c r="R1110" s="196" t="str">
        <f t="shared" si="188"/>
        <v/>
      </c>
      <c r="S1110" s="122" t="str">
        <f t="shared" si="192"/>
        <v/>
      </c>
    </row>
    <row r="1111" spans="1:22" ht="18" customHeight="1" x14ac:dyDescent="0.3">
      <c r="C1111" s="115">
        <f>'5. Fase - Desmontaje'!E244</f>
        <v>0</v>
      </c>
      <c r="D1111" s="115">
        <f>'5. Fase - Desmontaje'!F244</f>
        <v>0</v>
      </c>
      <c r="E1111" s="115">
        <f>'5. Fase - Desmontaje'!G244</f>
        <v>0</v>
      </c>
      <c r="F1111" s="115">
        <f>'5. Fase - Desmontaje'!H244</f>
        <v>0</v>
      </c>
      <c r="G1111" s="202" t="str">
        <f t="shared" si="189"/>
        <v>00</v>
      </c>
      <c r="H1111" s="196" t="str">
        <f t="shared" si="187"/>
        <v/>
      </c>
      <c r="I1111" s="122" t="str">
        <f t="shared" si="190"/>
        <v/>
      </c>
      <c r="L1111" s="115">
        <f>'5. Fase - Desmontaje'!E261</f>
        <v>0</v>
      </c>
      <c r="M1111" s="115">
        <f>'5. Fase - Desmontaje'!F261</f>
        <v>0</v>
      </c>
      <c r="N1111" s="115">
        <f>'5. Fase - Desmontaje'!G261</f>
        <v>0</v>
      </c>
      <c r="O1111" s="115">
        <f>'5. Fase - Desmontaje'!H261</f>
        <v>0</v>
      </c>
      <c r="P1111" s="115">
        <f>'5. Fase - Desmontaje'!I261</f>
        <v>0</v>
      </c>
      <c r="Q1111" s="115">
        <f t="shared" si="191"/>
        <v>0</v>
      </c>
      <c r="R1111" s="196" t="str">
        <f t="shared" si="188"/>
        <v/>
      </c>
      <c r="S1111" s="122" t="str">
        <f t="shared" si="192"/>
        <v/>
      </c>
    </row>
    <row r="1112" spans="1:22" ht="18" customHeight="1" x14ac:dyDescent="0.3">
      <c r="C1112" s="39"/>
      <c r="D1112" s="39"/>
      <c r="F1112" s="39"/>
      <c r="H1112" s="190"/>
      <c r="I1112" s="121">
        <f>SUM(I1102:I1111)</f>
        <v>0</v>
      </c>
      <c r="L1112" s="39"/>
      <c r="M1112" s="39"/>
      <c r="R1112" s="190"/>
      <c r="S1112" s="121">
        <f>SUM(S1102:S1111)</f>
        <v>0</v>
      </c>
    </row>
    <row r="1113" spans="1:22" ht="18" customHeight="1" x14ac:dyDescent="0.3">
      <c r="G1113" s="192"/>
    </row>
    <row r="1114" spans="1:22" ht="18" customHeight="1" x14ac:dyDescent="0.3">
      <c r="B1114" s="1"/>
      <c r="C1114" s="39"/>
      <c r="D1114" s="39"/>
      <c r="E1114" s="39"/>
      <c r="F1114" s="190"/>
      <c r="G1114" s="35"/>
      <c r="H1114" s="55"/>
      <c r="L1114" s="39"/>
      <c r="M1114" s="39"/>
      <c r="R1114" s="190"/>
      <c r="S1114" s="35"/>
      <c r="T1114" s="55"/>
    </row>
    <row r="1115" spans="1:22" ht="18" customHeight="1" x14ac:dyDescent="0.3">
      <c r="B1115" s="1"/>
      <c r="D1115" s="39"/>
      <c r="E1115" s="39"/>
      <c r="G1115" s="35"/>
      <c r="I1115" s="190"/>
      <c r="J1115" s="35"/>
      <c r="K1115" s="55"/>
      <c r="N1115" s="39"/>
      <c r="O1115" s="39"/>
      <c r="T1115" s="190"/>
      <c r="U1115" s="35"/>
      <c r="V1115" s="55"/>
    </row>
    <row r="1116" spans="1:22" ht="18" customHeight="1" x14ac:dyDescent="0.4">
      <c r="A1116" s="23" t="s">
        <v>57</v>
      </c>
      <c r="B1116" s="23"/>
      <c r="C1116" s="25" t="s">
        <v>595</v>
      </c>
      <c r="D1116" s="6"/>
      <c r="E1116" s="6"/>
      <c r="F1116" s="6"/>
      <c r="G1116" s="6"/>
      <c r="H1116" s="6"/>
      <c r="I1116" s="6"/>
      <c r="J1116" s="6"/>
      <c r="K1116" s="6"/>
      <c r="L1116" s="6"/>
      <c r="M1116" s="6"/>
      <c r="N1116" s="6"/>
      <c r="O1116" s="39"/>
      <c r="T1116" s="190"/>
      <c r="U1116" s="35"/>
      <c r="V1116" s="55"/>
    </row>
    <row r="1117" spans="1:22" ht="18" customHeight="1" x14ac:dyDescent="0.3">
      <c r="A1117" s="1" t="s">
        <v>52</v>
      </c>
      <c r="B1117" s="1"/>
      <c r="H1117" s="192"/>
    </row>
    <row r="1118" spans="1:22" ht="18" customHeight="1" x14ac:dyDescent="0.3">
      <c r="B1118" s="95" t="s">
        <v>53</v>
      </c>
      <c r="C1118" s="94"/>
      <c r="D1118" s="93">
        <f>'1.Datos generales del evento '!D4</f>
        <v>0</v>
      </c>
      <c r="H1118" s="11"/>
      <c r="I1118" s="11"/>
    </row>
    <row r="1119" spans="1:22" ht="18" customHeight="1" x14ac:dyDescent="0.3">
      <c r="B1119" s="92" t="s">
        <v>54</v>
      </c>
      <c r="D1119" s="36">
        <f>'1.Datos generales del evento '!E12</f>
        <v>0</v>
      </c>
      <c r="H1119" s="11"/>
      <c r="I1119" s="11"/>
    </row>
    <row r="1120" spans="1:22" ht="18" customHeight="1" x14ac:dyDescent="0.3">
      <c r="B1120" s="91" t="s">
        <v>41</v>
      </c>
      <c r="D1120" s="37" t="str">
        <f>D5</f>
        <v/>
      </c>
      <c r="H1120" s="11"/>
      <c r="I1120" s="11"/>
    </row>
    <row r="1121" spans="2:11" ht="18" customHeight="1" x14ac:dyDescent="0.3">
      <c r="B1121" s="91" t="s">
        <v>331</v>
      </c>
      <c r="D1121" s="50">
        <f>ROUND(I1126/1000,2)</f>
        <v>0</v>
      </c>
      <c r="H1121" s="11"/>
      <c r="I1121" s="11"/>
    </row>
    <row r="1122" spans="2:11" ht="18" customHeight="1" x14ac:dyDescent="0.3">
      <c r="B1122" s="91" t="s">
        <v>332</v>
      </c>
      <c r="D1122" s="50">
        <f>ROUND(I1135/1000,2)</f>
        <v>0</v>
      </c>
      <c r="H1122" s="11"/>
      <c r="I1122" s="11"/>
    </row>
    <row r="1123" spans="2:11" ht="18" customHeight="1" x14ac:dyDescent="0.3">
      <c r="B1123" s="90" t="s">
        <v>55</v>
      </c>
      <c r="C1123" s="89"/>
      <c r="D1123" s="88">
        <f>D1121+D1122</f>
        <v>0</v>
      </c>
      <c r="I1123" s="11"/>
    </row>
    <row r="1124" spans="2:11" ht="18" customHeight="1" x14ac:dyDescent="0.3">
      <c r="I1124" s="11"/>
    </row>
    <row r="1125" spans="2:11" ht="18" customHeight="1" thickBot="1" x14ac:dyDescent="0.35">
      <c r="E1125" s="87" t="s">
        <v>172</v>
      </c>
      <c r="F1125" s="87" t="s">
        <v>173</v>
      </c>
      <c r="G1125" s="87" t="s">
        <v>174</v>
      </c>
      <c r="H1125" s="87" t="s">
        <v>175</v>
      </c>
    </row>
    <row r="1126" spans="2:11" ht="18" customHeight="1" x14ac:dyDescent="0.3">
      <c r="B1126">
        <v>1</v>
      </c>
      <c r="C1126" s="41" t="s">
        <v>624</v>
      </c>
      <c r="D1126" s="42"/>
      <c r="E1126" s="43" t="str">
        <f>D34</f>
        <v>-</v>
      </c>
      <c r="F1126" s="43" t="str">
        <f>E34</f>
        <v>-</v>
      </c>
      <c r="G1126" s="43" t="str">
        <f>F34</f>
        <v>-</v>
      </c>
      <c r="H1126" s="44">
        <f>ROUND(Datos!G34,2)</f>
        <v>0</v>
      </c>
    </row>
    <row r="1127" spans="2:11" ht="18" customHeight="1" x14ac:dyDescent="0.3">
      <c r="B1127">
        <v>2</v>
      </c>
      <c r="C1127" s="251" t="s">
        <v>5</v>
      </c>
      <c r="D1127" s="250"/>
      <c r="E1127" s="81">
        <f>Datos!D243</f>
        <v>0</v>
      </c>
      <c r="F1127" s="81">
        <f>Datos!E243</f>
        <v>0</v>
      </c>
      <c r="G1127" s="81">
        <f>Datos!F243</f>
        <v>0</v>
      </c>
      <c r="H1127" s="81">
        <f>ROUND(Datos!G243,2)</f>
        <v>0</v>
      </c>
    </row>
    <row r="1128" spans="2:11" ht="18" customHeight="1" x14ac:dyDescent="0.3">
      <c r="B1128">
        <v>3</v>
      </c>
      <c r="C1128" s="251" t="s">
        <v>797</v>
      </c>
      <c r="D1128" s="250"/>
      <c r="E1128" s="81">
        <f>Datos!D340+Datos!D493</f>
        <v>0</v>
      </c>
      <c r="F1128" s="81">
        <f>Datos!E340+Datos!E493</f>
        <v>0</v>
      </c>
      <c r="G1128" s="81">
        <f>Datos!F340+Datos!F493</f>
        <v>0</v>
      </c>
      <c r="H1128" s="81">
        <f>ROUND((Datos!G340+Datos!G493+J716),2)</f>
        <v>0</v>
      </c>
    </row>
    <row r="1129" spans="2:11" ht="18" customHeight="1" x14ac:dyDescent="0.3">
      <c r="B1129">
        <v>4</v>
      </c>
      <c r="C1129" s="251" t="s">
        <v>129</v>
      </c>
      <c r="D1129" s="250"/>
      <c r="E1129" s="81">
        <f>D594</f>
        <v>0</v>
      </c>
      <c r="F1129" s="81">
        <f>E594</f>
        <v>0</v>
      </c>
      <c r="G1129" s="81">
        <f>F594</f>
        <v>0</v>
      </c>
      <c r="H1129" s="532">
        <f>ROUND((G594+J717),2)</f>
        <v>0</v>
      </c>
    </row>
    <row r="1130" spans="2:11" ht="18" customHeight="1" x14ac:dyDescent="0.3">
      <c r="B1130">
        <v>5</v>
      </c>
      <c r="C1130" s="251" t="s">
        <v>180</v>
      </c>
      <c r="D1130" s="250"/>
      <c r="E1130" s="81" t="str">
        <f>D765</f>
        <v>-</v>
      </c>
      <c r="F1130" s="81" t="str">
        <f>E765</f>
        <v>-</v>
      </c>
      <c r="G1130" s="81" t="str">
        <f>F765</f>
        <v>-</v>
      </c>
      <c r="H1130" s="532">
        <f>ROUND(Datos!G765,2)</f>
        <v>0</v>
      </c>
    </row>
    <row r="1131" spans="2:11" ht="18" customHeight="1" x14ac:dyDescent="0.3">
      <c r="B1131">
        <v>6</v>
      </c>
      <c r="C1131" s="251" t="s">
        <v>798</v>
      </c>
      <c r="D1131" s="250"/>
      <c r="E1131" s="81" t="str">
        <f>D1011</f>
        <v>-</v>
      </c>
      <c r="F1131" s="81" t="str">
        <f>E1011</f>
        <v>-</v>
      </c>
      <c r="G1131" s="81" t="str">
        <f>F1011</f>
        <v>-</v>
      </c>
      <c r="H1131" s="532">
        <f>ROUND(G1011,2)</f>
        <v>0</v>
      </c>
    </row>
    <row r="1132" spans="2:11" ht="18" customHeight="1" x14ac:dyDescent="0.3">
      <c r="B1132">
        <v>7</v>
      </c>
      <c r="C1132" s="251" t="s">
        <v>599</v>
      </c>
      <c r="D1132" s="250"/>
      <c r="E1132" s="81" t="s">
        <v>31</v>
      </c>
      <c r="F1132" s="81" t="s">
        <v>31</v>
      </c>
      <c r="G1132" s="81" t="s">
        <v>31</v>
      </c>
      <c r="H1132" s="532">
        <f>ROUND(G1012,2)</f>
        <v>0</v>
      </c>
      <c r="K1132" s="38"/>
    </row>
    <row r="1133" spans="2:11" ht="18" customHeight="1" x14ac:dyDescent="0.3">
      <c r="B1133">
        <v>8</v>
      </c>
      <c r="C1133" s="251" t="s">
        <v>630</v>
      </c>
      <c r="D1133" s="250"/>
      <c r="E1133" s="81" t="s">
        <v>31</v>
      </c>
      <c r="F1133" s="81" t="s">
        <v>31</v>
      </c>
      <c r="G1133" s="81" t="s">
        <v>31</v>
      </c>
      <c r="H1133" s="532">
        <f>ROUND('Datos Indirectos'!F38,2)</f>
        <v>0</v>
      </c>
      <c r="K1133" s="38"/>
    </row>
    <row r="1134" spans="2:11" ht="18" customHeight="1" x14ac:dyDescent="0.3">
      <c r="B1134">
        <v>9</v>
      </c>
      <c r="C1134" s="251" t="s">
        <v>594</v>
      </c>
      <c r="D1134" s="250"/>
      <c r="E1134" s="532">
        <f>('Datos Indirectos'!I274+'Datos Indirectos'!I304)</f>
        <v>0</v>
      </c>
      <c r="F1134" s="532">
        <f>('Datos Indirectos'!J274+'Datos Indirectos'!J304)</f>
        <v>0</v>
      </c>
      <c r="G1134" s="532">
        <f>('Datos Indirectos'!K274+'Datos Indirectos'!K304)</f>
        <v>0</v>
      </c>
      <c r="H1134" s="532">
        <f>ROUND(('Datos Indirectos'!L274+'Datos Indirectos'!L304),2)</f>
        <v>0</v>
      </c>
      <c r="J1134" s="704"/>
      <c r="K1134" s="38"/>
    </row>
    <row r="1135" spans="2:11" ht="18" customHeight="1" thickBot="1" x14ac:dyDescent="0.35">
      <c r="B1135">
        <v>10</v>
      </c>
      <c r="C1135" s="252" t="s">
        <v>631</v>
      </c>
      <c r="D1135" s="253"/>
      <c r="E1135" s="254" t="str">
        <f>D1050</f>
        <v>-</v>
      </c>
      <c r="F1135" s="254" t="str">
        <f>E1050</f>
        <v>-</v>
      </c>
      <c r="G1135" s="254" t="str">
        <f>F1050</f>
        <v>-</v>
      </c>
      <c r="H1135" s="533">
        <f>ROUND(G1050,2)</f>
        <v>0</v>
      </c>
      <c r="K1135" s="38"/>
    </row>
    <row r="1136" spans="2:11" ht="18" customHeight="1" x14ac:dyDescent="0.3">
      <c r="B1136" s="1"/>
      <c r="C1136" s="1"/>
      <c r="D1136" s="1"/>
      <c r="E1136" s="1"/>
      <c r="F1136" s="1"/>
      <c r="G1136" s="1"/>
      <c r="H1136" s="1"/>
      <c r="I1136" s="1"/>
      <c r="K1136" s="38"/>
    </row>
    <row r="1137" spans="2:11" ht="18" customHeight="1" x14ac:dyDescent="0.3">
      <c r="B1137" s="1"/>
      <c r="C1137" s="1"/>
      <c r="D1137" s="1"/>
      <c r="E1137" s="1"/>
      <c r="F1137" s="1"/>
      <c r="G1137" s="1"/>
      <c r="H1137" s="1"/>
      <c r="I1137" s="1"/>
      <c r="K1137" s="38"/>
    </row>
    <row r="1138" spans="2:11" ht="18" customHeight="1" x14ac:dyDescent="0.3">
      <c r="I1138" s="11"/>
    </row>
    <row r="1139" spans="2:11" ht="24" customHeight="1" x14ac:dyDescent="0.3">
      <c r="B1139" s="1"/>
      <c r="C1139" s="1"/>
      <c r="D1139" s="1"/>
      <c r="E1139" s="1"/>
      <c r="F1139" s="45" t="s">
        <v>189</v>
      </c>
      <c r="G1139" s="45" t="s">
        <v>190</v>
      </c>
      <c r="H1139" s="45" t="s">
        <v>191</v>
      </c>
      <c r="I1139" s="45" t="s">
        <v>192</v>
      </c>
      <c r="K1139" s="53" t="s">
        <v>193</v>
      </c>
    </row>
    <row r="1140" spans="2:11" ht="15.75" customHeight="1" x14ac:dyDescent="0.3">
      <c r="C1140" s="264" t="s">
        <v>624</v>
      </c>
      <c r="D1140" s="51" t="s">
        <v>624</v>
      </c>
      <c r="E1140" s="52"/>
      <c r="F1140" s="255" t="str">
        <f>D34</f>
        <v>-</v>
      </c>
      <c r="G1140" s="255" t="str">
        <f>E34</f>
        <v>-</v>
      </c>
      <c r="H1140" s="255" t="str">
        <f>F34</f>
        <v>-</v>
      </c>
      <c r="I1140" s="739">
        <f>ROUND(G34,2)</f>
        <v>0</v>
      </c>
      <c r="K1140" s="49" t="e">
        <f>I1140/$I$1140</f>
        <v>#DIV/0!</v>
      </c>
    </row>
    <row r="1141" spans="2:11" ht="15.75" customHeight="1" x14ac:dyDescent="0.3"/>
    <row r="1142" spans="2:11" ht="15" customHeight="1" x14ac:dyDescent="0.3">
      <c r="C1142" s="86" t="s">
        <v>723</v>
      </c>
      <c r="D1142" s="51" t="s">
        <v>5</v>
      </c>
      <c r="E1142" s="84"/>
      <c r="F1142" s="46">
        <f>I295</f>
        <v>0</v>
      </c>
      <c r="G1142" s="46">
        <f>J295</f>
        <v>0</v>
      </c>
      <c r="H1142" s="46">
        <f>K295</f>
        <v>0</v>
      </c>
      <c r="I1142" s="46">
        <f>L295</f>
        <v>0</v>
      </c>
      <c r="K1142" s="49" t="e">
        <f>I1142/$I$1149</f>
        <v>#DIV/0!</v>
      </c>
    </row>
    <row r="1143" spans="2:11" ht="15" customHeight="1" x14ac:dyDescent="0.3">
      <c r="C1143" s="85"/>
      <c r="D1143" s="51" t="s">
        <v>797</v>
      </c>
      <c r="E1143" s="84"/>
      <c r="F1143" s="46">
        <f>J454+J557</f>
        <v>0</v>
      </c>
      <c r="G1143" s="46">
        <f>K454+K557</f>
        <v>0</v>
      </c>
      <c r="H1143" s="46">
        <f>L454+L557</f>
        <v>0</v>
      </c>
      <c r="I1143" s="46">
        <f>M454+M557+G716</f>
        <v>0</v>
      </c>
      <c r="K1143" s="49" t="e">
        <f>I1143/$I$1149</f>
        <v>#DIV/0!</v>
      </c>
    </row>
    <row r="1144" spans="2:11" ht="15" customHeight="1" x14ac:dyDescent="0.3">
      <c r="C1144" s="85"/>
      <c r="D1144" s="51" t="s">
        <v>129</v>
      </c>
      <c r="E1144" s="84"/>
      <c r="F1144" s="46">
        <f>J685</f>
        <v>0</v>
      </c>
      <c r="G1144" s="46">
        <f>K685</f>
        <v>0</v>
      </c>
      <c r="H1144" s="46">
        <f>L685</f>
        <v>0</v>
      </c>
      <c r="I1144" s="46">
        <f>M685+G717</f>
        <v>0</v>
      </c>
      <c r="K1144" s="49" t="e">
        <f t="shared" ref="K1144:K1148" si="193">I1144/$I$1149</f>
        <v>#DIV/0!</v>
      </c>
    </row>
    <row r="1145" spans="2:11" ht="15" customHeight="1" x14ac:dyDescent="0.3">
      <c r="C1145" s="85"/>
      <c r="D1145" s="51" t="s">
        <v>180</v>
      </c>
      <c r="E1145" s="84"/>
      <c r="F1145" s="46" t="s">
        <v>31</v>
      </c>
      <c r="G1145" s="46" t="s">
        <v>31</v>
      </c>
      <c r="H1145" s="46" t="s">
        <v>31</v>
      </c>
      <c r="I1145" s="46">
        <f>H782</f>
        <v>0</v>
      </c>
      <c r="K1145" s="49" t="e">
        <f>I1145/$I$1149</f>
        <v>#DIV/0!</v>
      </c>
    </row>
    <row r="1146" spans="2:11" ht="15" customHeight="1" x14ac:dyDescent="0.3">
      <c r="C1146" s="85"/>
      <c r="D1146" s="249" t="s">
        <v>798</v>
      </c>
      <c r="E1146" s="250"/>
      <c r="F1146" s="46" t="s">
        <v>31</v>
      </c>
      <c r="G1146" s="46" t="s">
        <v>31</v>
      </c>
      <c r="H1146" s="46" t="s">
        <v>31</v>
      </c>
      <c r="I1146" s="47">
        <f>G1029</f>
        <v>0</v>
      </c>
      <c r="K1146" s="49" t="e">
        <f>I1146/$I$1149</f>
        <v>#DIV/0!</v>
      </c>
    </row>
    <row r="1147" spans="2:11" ht="15" customHeight="1" x14ac:dyDescent="0.3">
      <c r="C1147" s="85"/>
      <c r="D1147" s="249" t="s">
        <v>630</v>
      </c>
      <c r="E1147" s="250"/>
      <c r="F1147" s="46" t="s">
        <v>31</v>
      </c>
      <c r="G1147" s="46" t="s">
        <v>31</v>
      </c>
      <c r="H1147" s="46" t="s">
        <v>31</v>
      </c>
      <c r="I1147" s="47">
        <f>'Datos Indirectos'!K117+'Datos Indirectos'!V117</f>
        <v>0</v>
      </c>
      <c r="K1147" s="49" t="e">
        <f t="shared" si="193"/>
        <v>#DIV/0!</v>
      </c>
    </row>
    <row r="1148" spans="2:11" ht="15" customHeight="1" x14ac:dyDescent="0.3">
      <c r="C1148" s="85"/>
      <c r="D1148" s="51" t="s">
        <v>631</v>
      </c>
      <c r="E1148" s="84"/>
      <c r="F1148" s="46" t="s">
        <v>31</v>
      </c>
      <c r="G1148" s="46" t="s">
        <v>31</v>
      </c>
      <c r="H1148" s="46" t="s">
        <v>31</v>
      </c>
      <c r="I1148" s="46">
        <f>I1082+S1082</f>
        <v>0</v>
      </c>
      <c r="K1148" s="49" t="e">
        <f t="shared" si="193"/>
        <v>#DIV/0!</v>
      </c>
    </row>
    <row r="1149" spans="2:11" ht="15" customHeight="1" x14ac:dyDescent="0.3">
      <c r="C1149" s="83"/>
      <c r="D1149" s="51" t="s">
        <v>188</v>
      </c>
      <c r="E1149" s="84"/>
      <c r="F1149" s="48">
        <f>SUM(F1142:F1148)</f>
        <v>0</v>
      </c>
      <c r="G1149" s="48">
        <f t="shared" ref="G1149:H1149" si="194">SUM(G1142:G1148)</f>
        <v>0</v>
      </c>
      <c r="H1149" s="48">
        <f t="shared" si="194"/>
        <v>0</v>
      </c>
      <c r="I1149" s="48">
        <f>ROUND(SUM(I1142:I1148),2)</f>
        <v>0</v>
      </c>
    </row>
    <row r="1150" spans="2:11" x14ac:dyDescent="0.3">
      <c r="B1150" s="1"/>
      <c r="C1150" s="1"/>
      <c r="D1150" s="1"/>
      <c r="E1150" s="1"/>
      <c r="F1150" s="1"/>
      <c r="G1150" s="1"/>
      <c r="H1150" s="1"/>
      <c r="I1150" s="1"/>
      <c r="J1150" s="1"/>
      <c r="K1150" s="1"/>
    </row>
    <row r="1151" spans="2:11" ht="15" customHeight="1" x14ac:dyDescent="0.3">
      <c r="C1151" s="258" t="s">
        <v>722</v>
      </c>
      <c r="D1151" s="51" t="s">
        <v>5</v>
      </c>
      <c r="E1151" s="52"/>
      <c r="F1151" s="46">
        <f>I311</f>
        <v>0</v>
      </c>
      <c r="G1151" s="46">
        <f>J311</f>
        <v>0</v>
      </c>
      <c r="H1151" s="46">
        <f>K311</f>
        <v>0</v>
      </c>
      <c r="I1151" s="46">
        <f>L311</f>
        <v>0</v>
      </c>
      <c r="K1151" s="49" t="e">
        <f t="shared" ref="K1151:K1159" si="195">I1151/$I$1160</f>
        <v>#DIV/0!</v>
      </c>
    </row>
    <row r="1152" spans="2:11" ht="15" customHeight="1" x14ac:dyDescent="0.3">
      <c r="C1152" s="85"/>
      <c r="D1152" s="51" t="s">
        <v>797</v>
      </c>
      <c r="E1152" s="256"/>
      <c r="F1152" s="46">
        <f>J470+J573</f>
        <v>0</v>
      </c>
      <c r="G1152" s="46">
        <f>K470+K573</f>
        <v>0</v>
      </c>
      <c r="H1152" s="46">
        <f>L470+L573</f>
        <v>0</v>
      </c>
      <c r="I1152" s="46">
        <f>M470+M573+H716</f>
        <v>0</v>
      </c>
      <c r="K1152" s="49" t="e">
        <f t="shared" si="195"/>
        <v>#DIV/0!</v>
      </c>
    </row>
    <row r="1153" spans="3:11" ht="15" customHeight="1" x14ac:dyDescent="0.3">
      <c r="C1153" s="85"/>
      <c r="D1153" s="51" t="s">
        <v>129</v>
      </c>
      <c r="E1153" s="256"/>
      <c r="F1153" s="46">
        <f>J698</f>
        <v>0</v>
      </c>
      <c r="G1153" s="46">
        <f>K698</f>
        <v>0</v>
      </c>
      <c r="H1153" s="46">
        <f>L698</f>
        <v>0</v>
      </c>
      <c r="I1153" s="46">
        <f>M698+H717</f>
        <v>0</v>
      </c>
      <c r="K1153" s="49" t="e">
        <f t="shared" si="195"/>
        <v>#DIV/0!</v>
      </c>
    </row>
    <row r="1154" spans="3:11" ht="15" customHeight="1" x14ac:dyDescent="0.3">
      <c r="C1154" s="85"/>
      <c r="D1154" s="51" t="s">
        <v>180</v>
      </c>
      <c r="E1154" s="256"/>
      <c r="F1154" s="46" t="s">
        <v>31</v>
      </c>
      <c r="G1154" s="46" t="s">
        <v>31</v>
      </c>
      <c r="H1154" s="46" t="s">
        <v>31</v>
      </c>
      <c r="I1154" s="46">
        <f>H797</f>
        <v>0</v>
      </c>
      <c r="K1154" s="49" t="e">
        <f t="shared" si="195"/>
        <v>#DIV/0!</v>
      </c>
    </row>
    <row r="1155" spans="3:11" ht="15" customHeight="1" x14ac:dyDescent="0.3">
      <c r="C1155" s="85"/>
      <c r="D1155" s="249" t="s">
        <v>798</v>
      </c>
      <c r="E1155" s="256"/>
      <c r="F1155" s="46" t="s">
        <v>31</v>
      </c>
      <c r="G1155" s="46" t="s">
        <v>31</v>
      </c>
      <c r="H1155" s="46" t="s">
        <v>31</v>
      </c>
      <c r="I1155" s="46">
        <f>G1036</f>
        <v>0</v>
      </c>
      <c r="K1155" s="49" t="e">
        <f t="shared" si="195"/>
        <v>#DIV/0!</v>
      </c>
    </row>
    <row r="1156" spans="3:11" ht="15" customHeight="1" x14ac:dyDescent="0.3">
      <c r="C1156" s="85"/>
      <c r="D1156" s="249" t="s">
        <v>599</v>
      </c>
      <c r="E1156" s="256"/>
      <c r="F1156" s="46" t="s">
        <v>31</v>
      </c>
      <c r="G1156" s="46" t="s">
        <v>31</v>
      </c>
      <c r="H1156" s="46" t="s">
        <v>31</v>
      </c>
      <c r="I1156" s="46">
        <f>M1035</f>
        <v>0</v>
      </c>
      <c r="K1156" s="49" t="e">
        <f t="shared" si="195"/>
        <v>#DIV/0!</v>
      </c>
    </row>
    <row r="1157" spans="3:11" ht="15" customHeight="1" x14ac:dyDescent="0.3">
      <c r="C1157" s="85"/>
      <c r="D1157" s="249" t="s">
        <v>630</v>
      </c>
      <c r="E1157" s="256"/>
      <c r="F1157" s="46" t="s">
        <v>31</v>
      </c>
      <c r="G1157" s="46" t="s">
        <v>31</v>
      </c>
      <c r="H1157" s="46" t="s">
        <v>31</v>
      </c>
      <c r="I1157" s="46">
        <f>'Datos Indirectos'!K149+'Datos Indirectos'!V149</f>
        <v>0</v>
      </c>
      <c r="K1157" s="49" t="e">
        <f t="shared" si="195"/>
        <v>#DIV/0!</v>
      </c>
    </row>
    <row r="1158" spans="3:11" ht="15" customHeight="1" x14ac:dyDescent="0.3">
      <c r="C1158" s="85"/>
      <c r="D1158" s="249" t="s">
        <v>594</v>
      </c>
      <c r="E1158" s="256"/>
      <c r="F1158" s="46" t="s">
        <v>31</v>
      </c>
      <c r="G1158" s="46" t="s">
        <v>31</v>
      </c>
      <c r="H1158" s="46" t="s">
        <v>31</v>
      </c>
      <c r="I1158" s="46">
        <f>'Datos Indirectos'!L274+'Datos Indirectos'!L304</f>
        <v>0</v>
      </c>
      <c r="K1158" s="49" t="e">
        <f t="shared" si="195"/>
        <v>#DIV/0!</v>
      </c>
    </row>
    <row r="1159" spans="3:11" ht="15" customHeight="1" x14ac:dyDescent="0.3">
      <c r="C1159" s="85"/>
      <c r="D1159" s="51" t="s">
        <v>631</v>
      </c>
      <c r="E1159" s="52"/>
      <c r="F1159" s="46" t="s">
        <v>31</v>
      </c>
      <c r="G1159" s="46" t="s">
        <v>31</v>
      </c>
      <c r="H1159" s="46" t="s">
        <v>31</v>
      </c>
      <c r="I1159" s="46">
        <f>I1097+S1097</f>
        <v>0</v>
      </c>
      <c r="K1159" s="49" t="e">
        <f t="shared" si="195"/>
        <v>#DIV/0!</v>
      </c>
    </row>
    <row r="1160" spans="3:11" ht="15.75" customHeight="1" x14ac:dyDescent="0.3">
      <c r="C1160" s="259"/>
      <c r="D1160" s="249" t="s">
        <v>188</v>
      </c>
      <c r="E1160" s="256"/>
      <c r="F1160" s="48">
        <f t="shared" ref="F1160:H1160" si="196">SUM(F1151:F1159)</f>
        <v>0</v>
      </c>
      <c r="G1160" s="48">
        <f t="shared" si="196"/>
        <v>0</v>
      </c>
      <c r="H1160" s="48">
        <f t="shared" si="196"/>
        <v>0</v>
      </c>
      <c r="I1160" s="48">
        <f>ROUND(SUM(I1151:I1159),2)</f>
        <v>0</v>
      </c>
    </row>
    <row r="1161" spans="3:11" ht="15.75" customHeight="1" x14ac:dyDescent="0.3">
      <c r="C1161" s="260"/>
      <c r="E1161" s="261"/>
      <c r="F1161" s="262"/>
      <c r="G1161" s="262"/>
      <c r="H1161" s="262"/>
      <c r="I1161" s="262"/>
      <c r="K1161" s="263"/>
    </row>
    <row r="1162" spans="3:11" ht="15.75" customHeight="1" x14ac:dyDescent="0.3">
      <c r="C1162" s="258" t="s">
        <v>724</v>
      </c>
      <c r="D1162" s="51" t="s">
        <v>5</v>
      </c>
      <c r="E1162" s="52"/>
      <c r="F1162" s="46">
        <f>I327</f>
        <v>0</v>
      </c>
      <c r="G1162" s="46">
        <f>J327</f>
        <v>0</v>
      </c>
      <c r="H1162" s="46">
        <f>K327</f>
        <v>0</v>
      </c>
      <c r="I1162" s="46">
        <f>L327</f>
        <v>0</v>
      </c>
      <c r="K1162" s="49" t="e">
        <f t="shared" ref="K1162:K1168" si="197">I1162/$I$1169</f>
        <v>#DIV/0!</v>
      </c>
    </row>
    <row r="1163" spans="3:11" ht="15.75" customHeight="1" x14ac:dyDescent="0.3">
      <c r="C1163" s="85"/>
      <c r="D1163" s="51" t="s">
        <v>797</v>
      </c>
      <c r="E1163" s="256"/>
      <c r="F1163" s="46">
        <f>J486+J589</f>
        <v>0</v>
      </c>
      <c r="G1163" s="46">
        <f>K486+K589</f>
        <v>0</v>
      </c>
      <c r="H1163" s="46">
        <f>L486+L589</f>
        <v>0</v>
      </c>
      <c r="I1163" s="46">
        <f>M486+M589+I716</f>
        <v>0</v>
      </c>
      <c r="K1163" s="49" t="e">
        <f t="shared" si="197"/>
        <v>#DIV/0!</v>
      </c>
    </row>
    <row r="1164" spans="3:11" ht="15.75" customHeight="1" x14ac:dyDescent="0.3">
      <c r="C1164" s="85"/>
      <c r="D1164" s="51" t="s">
        <v>129</v>
      </c>
      <c r="E1164" s="256"/>
      <c r="F1164" s="46">
        <f>J711</f>
        <v>0</v>
      </c>
      <c r="G1164" s="46">
        <f>K711</f>
        <v>0</v>
      </c>
      <c r="H1164" s="46">
        <f>L711</f>
        <v>0</v>
      </c>
      <c r="I1164" s="46">
        <f>M711+I717</f>
        <v>0</v>
      </c>
      <c r="K1164" s="49" t="e">
        <f t="shared" si="197"/>
        <v>#DIV/0!</v>
      </c>
    </row>
    <row r="1165" spans="3:11" ht="15.75" customHeight="1" x14ac:dyDescent="0.3">
      <c r="C1165" s="85"/>
      <c r="D1165" s="51" t="s">
        <v>180</v>
      </c>
      <c r="E1165" s="256"/>
      <c r="F1165" s="46" t="s">
        <v>31</v>
      </c>
      <c r="G1165" s="46" t="s">
        <v>31</v>
      </c>
      <c r="H1165" s="46" t="s">
        <v>31</v>
      </c>
      <c r="I1165" s="46">
        <f>H812</f>
        <v>0</v>
      </c>
      <c r="K1165" s="49" t="e">
        <f t="shared" si="197"/>
        <v>#DIV/0!</v>
      </c>
    </row>
    <row r="1166" spans="3:11" ht="15.75" customHeight="1" x14ac:dyDescent="0.3">
      <c r="C1166" s="85"/>
      <c r="D1166" s="249" t="s">
        <v>798</v>
      </c>
      <c r="E1166" s="256"/>
      <c r="F1166" s="46" t="s">
        <v>31</v>
      </c>
      <c r="G1166" s="46" t="s">
        <v>31</v>
      </c>
      <c r="H1166" s="46" t="s">
        <v>31</v>
      </c>
      <c r="I1166" s="46">
        <f>G1043</f>
        <v>0</v>
      </c>
      <c r="K1166" s="49" t="e">
        <f t="shared" si="197"/>
        <v>#DIV/0!</v>
      </c>
    </row>
    <row r="1167" spans="3:11" ht="15.75" customHeight="1" x14ac:dyDescent="0.3">
      <c r="C1167" s="85"/>
      <c r="D1167" s="249" t="s">
        <v>630</v>
      </c>
      <c r="E1167" s="256"/>
      <c r="F1167" s="46" t="s">
        <v>31</v>
      </c>
      <c r="G1167" s="46" t="s">
        <v>31</v>
      </c>
      <c r="H1167" s="46" t="s">
        <v>31</v>
      </c>
      <c r="I1167" s="46">
        <f>'Datos Indirectos'!K182+'Datos Indirectos'!V182</f>
        <v>0</v>
      </c>
      <c r="K1167" s="49" t="e">
        <f t="shared" si="197"/>
        <v>#DIV/0!</v>
      </c>
    </row>
    <row r="1168" spans="3:11" ht="15.75" customHeight="1" x14ac:dyDescent="0.3">
      <c r="C1168" s="85"/>
      <c r="D1168" s="51" t="s">
        <v>631</v>
      </c>
      <c r="E1168" s="52"/>
      <c r="F1168" s="46" t="s">
        <v>31</v>
      </c>
      <c r="G1168" s="46" t="s">
        <v>31</v>
      </c>
      <c r="H1168" s="46" t="s">
        <v>31</v>
      </c>
      <c r="I1168" s="46">
        <f>I1112+S1112</f>
        <v>0</v>
      </c>
      <c r="K1168" s="49" t="e">
        <f t="shared" si="197"/>
        <v>#DIV/0!</v>
      </c>
    </row>
    <row r="1169" spans="2:11" ht="15.75" customHeight="1" x14ac:dyDescent="0.3">
      <c r="C1169" s="259"/>
      <c r="D1169" s="249" t="s">
        <v>188</v>
      </c>
      <c r="E1169" s="256"/>
      <c r="F1169" s="48">
        <f>SUM(F1162:F1168)</f>
        <v>0</v>
      </c>
      <c r="G1169" s="48">
        <f>SUM(G1162:G1168)</f>
        <v>0</v>
      </c>
      <c r="H1169" s="48">
        <f>SUM(H1162:H1168)</f>
        <v>0</v>
      </c>
      <c r="I1169" s="48">
        <f>ROUND(SUM(I1162:I1168),2)</f>
        <v>0</v>
      </c>
      <c r="K1169" s="263"/>
    </row>
    <row r="1170" spans="2:11" ht="15.75" customHeight="1" x14ac:dyDescent="0.3">
      <c r="C1170" s="260"/>
      <c r="E1170" s="261"/>
      <c r="F1170" s="262"/>
      <c r="G1170" s="262"/>
      <c r="H1170" s="262"/>
      <c r="I1170" s="262"/>
      <c r="K1170" s="263"/>
    </row>
    <row r="1171" spans="2:11" ht="18" customHeight="1" x14ac:dyDescent="0.3">
      <c r="B1171" s="1"/>
      <c r="C1171" s="1"/>
      <c r="D1171" s="1"/>
      <c r="E1171" s="1"/>
      <c r="F1171" s="257"/>
      <c r="G1171" s="257"/>
      <c r="H1171" s="257"/>
      <c r="I1171" s="257"/>
      <c r="J1171" s="1"/>
      <c r="K1171" s="1"/>
    </row>
    <row r="1172" spans="2:11" x14ac:dyDescent="0.3">
      <c r="C1172" s="1040" t="s">
        <v>80</v>
      </c>
      <c r="D1172" s="1041"/>
      <c r="E1172" s="1042"/>
      <c r="F1172" s="82">
        <f>F1149+F1160+F1169</f>
        <v>0</v>
      </c>
      <c r="G1172" s="82">
        <f t="shared" ref="G1172:H1172" si="198">G1149+G1160+G1169</f>
        <v>0</v>
      </c>
      <c r="H1172" s="82">
        <f t="shared" si="198"/>
        <v>0</v>
      </c>
      <c r="I1172" s="82">
        <f>I1149+I1160+I1169+I1140</f>
        <v>0</v>
      </c>
      <c r="K1172" s="1"/>
    </row>
    <row r="1173" spans="2:11" x14ac:dyDescent="0.3">
      <c r="K1173" s="1"/>
    </row>
    <row r="1175" spans="2:11" ht="18" customHeight="1" x14ac:dyDescent="0.3">
      <c r="D1175" t="s">
        <v>39</v>
      </c>
    </row>
    <row r="1176" spans="2:11" ht="18" customHeight="1" x14ac:dyDescent="0.3">
      <c r="C1176" s="54" t="s">
        <v>41</v>
      </c>
      <c r="D1176" s="54" t="str">
        <f>IF(ISNUMBER('1.Datos generales del evento '!#REF!),'1.Datos generales del evento '!#REF!,"")</f>
        <v/>
      </c>
      <c r="I1176" s="11"/>
    </row>
    <row r="1177" spans="2:11" ht="18" customHeight="1" x14ac:dyDescent="0.3">
      <c r="C1177" s="54" t="s">
        <v>40</v>
      </c>
      <c r="D1177" s="81">
        <f>'1.Datos generales del evento '!N4</f>
        <v>0</v>
      </c>
      <c r="E1177" s="2" t="s">
        <v>83</v>
      </c>
      <c r="I1177" s="11"/>
    </row>
    <row r="1178" spans="2:11" ht="18" customHeight="1" x14ac:dyDescent="0.3">
      <c r="C1178" s="81" t="s">
        <v>1085</v>
      </c>
      <c r="D1178" s="81">
        <f>I1172</f>
        <v>0</v>
      </c>
      <c r="E1178" s="2" t="s">
        <v>83</v>
      </c>
      <c r="I1178" s="11"/>
    </row>
    <row r="1179" spans="2:11" ht="18" customHeight="1" x14ac:dyDescent="0.3">
      <c r="C1179" s="80" t="s">
        <v>1115</v>
      </c>
      <c r="D1179" s="79" t="str">
        <f>IFERROR(ROUND((D1178/D1177),2),"")</f>
        <v/>
      </c>
      <c r="I1179" s="11"/>
    </row>
    <row r="1180" spans="2:11" ht="18" customHeight="1" x14ac:dyDescent="0.3">
      <c r="I1180" s="11"/>
    </row>
    <row r="1181" spans="2:11" ht="18" customHeight="1" x14ac:dyDescent="0.3">
      <c r="I1181" s="11"/>
    </row>
    <row r="1182" spans="2:11" ht="18" customHeight="1" x14ac:dyDescent="0.3">
      <c r="I1182" s="11"/>
    </row>
    <row r="1183" spans="2:11" ht="18" customHeight="1" x14ac:dyDescent="0.3">
      <c r="I1183" s="11"/>
    </row>
    <row r="1184" spans="2:11" ht="18" customHeight="1" x14ac:dyDescent="0.3">
      <c r="I1184" s="11"/>
    </row>
    <row r="1185" spans="7:8" ht="18" customHeight="1" x14ac:dyDescent="0.3"/>
    <row r="1186" spans="7:8" ht="18" customHeight="1" x14ac:dyDescent="0.3">
      <c r="G1186" s="9"/>
    </row>
    <row r="1187" spans="7:8" ht="18" customHeight="1" x14ac:dyDescent="0.3">
      <c r="G1187" s="13"/>
      <c r="H1187" s="2"/>
    </row>
    <row r="1188" spans="7:8" ht="18" customHeight="1" x14ac:dyDescent="0.3">
      <c r="H1188" s="2"/>
    </row>
    <row r="1189" spans="7:8" ht="18" customHeight="1" x14ac:dyDescent="0.3"/>
    <row r="1190" spans="7:8" ht="18" customHeight="1" x14ac:dyDescent="0.3"/>
    <row r="1191" spans="7:8" ht="18" customHeight="1" x14ac:dyDescent="0.3"/>
    <row r="1192" spans="7:8" ht="18" customHeight="1" x14ac:dyDescent="0.3"/>
    <row r="1193" spans="7:8" ht="18" customHeight="1" x14ac:dyDescent="0.3"/>
    <row r="1194" spans="7:8" ht="18" customHeight="1" x14ac:dyDescent="0.3"/>
    <row r="1195" spans="7:8" ht="18" customHeight="1" x14ac:dyDescent="0.3"/>
  </sheetData>
  <protectedRanges>
    <protectedRange sqref="C1114:D1114 K1029:L1029 D1115:E1116 L1114:M1114 N1115:O1116 D1099 L1082:M1082 C1112:D1112 D1038 C1030:D1030 C1027:C1029 C1082:D1083 C1072:F1081 L1072:P1081 L1043:M1045 C1041:D1045 C1102:F1111 L1112:M1112 L1102:P1111 C1097:D1097 C1087:F1096 L1097:M1097 L1087:P1096 C1036 I1036 K1027:O1028 I1034:J1034 C1034:D1035 N1034:P1034 O1035:P1035 K1041:O1042" name="Rango5_1"/>
    <protectedRange sqref="I1115:I1116 C1114:F1114 G1116 D1115:E1116 N1115:O1116 T1115:T1116 L1114:M1114 D1099:F1099 E1083:F1083 F1082 L1082:M1082 R1072:R1082 F1097 H1087:H1097 R1087:R1097 F1112 H1102:H1112 C1112:D1112 R1102:R1112 K1029:L1029 Q1029 R1036 R1114 D1038:E1038 C1082:D1083 C1072:F1081 H1072:H1082 L1072:Q1081 C1043:F1045 L1043:M1045 R1043:R1045 C1102:F1111 L1112:M1112 L1102:Q1111 C1097:D1097 C1087:F1096 L1097:M1097 L1087:Q1096 C1027:E1030 C1034:E1036 O1035:R1035 K1027:Q1028 I1034:K1034 N1034:R1034 I1036:K1036 C1041:E1042 K1041:Q1042" name="Rango1_1"/>
    <protectedRange sqref="AH673:AI673" name="Rango5_2"/>
    <protectedRange sqref="X673" name="Rango1_3_1"/>
    <protectedRange sqref="AH673 AA673:AD673 Y673 AJ673:AK673" name="Rango1_2"/>
    <protectedRange sqref="X673" name="Rango4_1"/>
    <protectedRange sqref="C224:E233 C285:E294 C301:E310 C317:E326 C182:C196 C203:C217" name="Rango3"/>
    <protectedRange sqref="F224:F233 D182:G196 D203:F217" name="Rango1_4"/>
  </protectedRanges>
  <autoFilter ref="K770:L960" xr:uid="{BBA7A77A-C9E7-43E2-AC05-2854FAE293DB}"/>
  <mergeCells count="88">
    <mergeCell ref="C544:C545"/>
    <mergeCell ref="D544:D545"/>
    <mergeCell ref="E544:E545"/>
    <mergeCell ref="C576:C577"/>
    <mergeCell ref="D576:D577"/>
    <mergeCell ref="E576:E577"/>
    <mergeCell ref="C560:C561"/>
    <mergeCell ref="D560:D561"/>
    <mergeCell ref="E560:E561"/>
    <mergeCell ref="C473:C474"/>
    <mergeCell ref="D473:D474"/>
    <mergeCell ref="E473:E474"/>
    <mergeCell ref="D441:D442"/>
    <mergeCell ref="E441:E442"/>
    <mergeCell ref="C457:C458"/>
    <mergeCell ref="D457:D458"/>
    <mergeCell ref="E457:E458"/>
    <mergeCell ref="F314:H314"/>
    <mergeCell ref="F457:F458"/>
    <mergeCell ref="G457:I457"/>
    <mergeCell ref="D298:D299"/>
    <mergeCell ref="E298:E299"/>
    <mergeCell ref="F298:H298"/>
    <mergeCell ref="F441:F442"/>
    <mergeCell ref="B333:E333"/>
    <mergeCell ref="I298:L298"/>
    <mergeCell ref="I314:L314"/>
    <mergeCell ref="C298:C299"/>
    <mergeCell ref="C314:C315"/>
    <mergeCell ref="D314:D315"/>
    <mergeCell ref="E314:E315"/>
    <mergeCell ref="C441:C442"/>
    <mergeCell ref="J441:M441"/>
    <mergeCell ref="H179:H180"/>
    <mergeCell ref="F200:F201"/>
    <mergeCell ref="G200:G201"/>
    <mergeCell ref="G221:G222"/>
    <mergeCell ref="C179:C180"/>
    <mergeCell ref="D179:D180"/>
    <mergeCell ref="E179:E180"/>
    <mergeCell ref="C200:C201"/>
    <mergeCell ref="D200:D201"/>
    <mergeCell ref="E200:E201"/>
    <mergeCell ref="F179:F180"/>
    <mergeCell ref="G179:G180"/>
    <mergeCell ref="D221:D222"/>
    <mergeCell ref="E221:E222"/>
    <mergeCell ref="F221:F222"/>
    <mergeCell ref="C221:C222"/>
    <mergeCell ref="G441:I441"/>
    <mergeCell ref="J457:M457"/>
    <mergeCell ref="J473:M473"/>
    <mergeCell ref="C1172:E1172"/>
    <mergeCell ref="C674:C675"/>
    <mergeCell ref="G674:I674"/>
    <mergeCell ref="D674:D675"/>
    <mergeCell ref="E674:E675"/>
    <mergeCell ref="C687:C688"/>
    <mergeCell ref="D687:D688"/>
    <mergeCell ref="E687:E688"/>
    <mergeCell ref="F687:F688"/>
    <mergeCell ref="G687:I687"/>
    <mergeCell ref="F674:F675"/>
    <mergeCell ref="B713:E713"/>
    <mergeCell ref="J674:M674"/>
    <mergeCell ref="C282:C283"/>
    <mergeCell ref="D282:D283"/>
    <mergeCell ref="E282:E283"/>
    <mergeCell ref="I282:L282"/>
    <mergeCell ref="F282:H282"/>
    <mergeCell ref="G544:I544"/>
    <mergeCell ref="F473:F474"/>
    <mergeCell ref="G473:I473"/>
    <mergeCell ref="J560:M560"/>
    <mergeCell ref="F576:F577"/>
    <mergeCell ref="G576:I576"/>
    <mergeCell ref="J576:M576"/>
    <mergeCell ref="F544:F545"/>
    <mergeCell ref="F560:F561"/>
    <mergeCell ref="G560:I560"/>
    <mergeCell ref="J544:M544"/>
    <mergeCell ref="J687:M687"/>
    <mergeCell ref="C700:C701"/>
    <mergeCell ref="D700:D701"/>
    <mergeCell ref="E700:E701"/>
    <mergeCell ref="F700:F701"/>
    <mergeCell ref="G700:I700"/>
    <mergeCell ref="J700:M700"/>
  </mergeCells>
  <phoneticPr fontId="167" type="noConversion"/>
  <conditionalFormatting sqref="C1186">
    <cfRule type="iconSet" priority="4">
      <iconSet iconSet="3Arrows">
        <cfvo type="percent" val="0"/>
        <cfvo type="percent" val="33"/>
        <cfvo type="percent" val="67"/>
      </iconSet>
    </cfRule>
  </conditionalFormatting>
  <dataValidations disablePrompts="1" count="5">
    <dataValidation type="list" allowBlank="1" showInputMessage="1" showErrorMessage="1" sqref="Y673" xr:uid="{00000000-0002-0000-0C00-000004000000}">
      <formula1>INDIRECT("Lista_Comb_fósiles_vehículos_"&amp;$D$1)</formula1>
    </dataValidation>
    <dataValidation type="decimal" allowBlank="1" showInputMessage="1" showErrorMessage="1" sqref="AA673:AC673" xr:uid="{00000000-0002-0000-0C00-000003000000}">
      <formula1>0</formula1>
      <formula2>10</formula2>
    </dataValidation>
    <dataValidation type="decimal" operator="greaterThan" allowBlank="1" showInputMessage="1" showErrorMessage="1" sqref="AD673" xr:uid="{00000000-0002-0000-0C00-000002000000}">
      <formula1>0</formula1>
    </dataValidation>
    <dataValidation type="decimal" allowBlank="1" showInputMessage="1" showErrorMessage="1" sqref="AJ673" xr:uid="{00000000-0002-0000-0C00-000001000000}">
      <formula1>0</formula1>
      <formula2>100000000</formula2>
    </dataValidation>
    <dataValidation type="decimal" allowBlank="1" showInputMessage="1" showErrorMessage="1" sqref="AK673" xr:uid="{00000000-0002-0000-0C00-000000000000}">
      <formula1>0</formula1>
      <formula2>500</formula2>
    </dataValidation>
  </dataValidations>
  <pageMargins left="0.7" right="0.7" top="0.75" bottom="0.75" header="0.3" footer="0.3"/>
  <pageSetup paperSize="9" orientation="portrait" r:id="rId1"/>
  <ignoredErrors>
    <ignoredError sqref="I1082" evalError="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020E9-592A-4C7C-8E93-E522160D3ABE}">
  <sheetPr>
    <tabColor theme="6"/>
  </sheetPr>
  <dimension ref="A1:CB327"/>
  <sheetViews>
    <sheetView topLeftCell="A183" zoomScale="55" zoomScaleNormal="55" workbookViewId="0">
      <selection activeCell="B195" sqref="B195:F206"/>
    </sheetView>
  </sheetViews>
  <sheetFormatPr baseColWidth="10" defaultRowHeight="14.4" x14ac:dyDescent="0.3"/>
  <cols>
    <col min="1" max="1" width="4.33203125" customWidth="1"/>
    <col min="2" max="2" width="22.6640625" customWidth="1"/>
    <col min="3" max="3" width="27.33203125" customWidth="1"/>
    <col min="4" max="4" width="17.44140625" customWidth="1"/>
    <col min="5" max="5" width="15.5546875" customWidth="1"/>
    <col min="6" max="6" width="18.44140625" customWidth="1"/>
    <col min="13" max="13" width="22.6640625" customWidth="1"/>
    <col min="14" max="14" width="36.44140625" customWidth="1"/>
    <col min="15" max="15" width="22.6640625" customWidth="1"/>
    <col min="16" max="16" width="14.44140625" bestFit="1" customWidth="1"/>
    <col min="18" max="18" width="11.5546875" customWidth="1"/>
  </cols>
  <sheetData>
    <row r="1" spans="2:17" x14ac:dyDescent="0.3">
      <c r="B1" s="65"/>
      <c r="C1" s="65"/>
      <c r="D1" s="243"/>
    </row>
    <row r="2" spans="2:17" x14ac:dyDescent="0.3">
      <c r="B2" s="65"/>
      <c r="C2" s="65"/>
      <c r="D2" s="243"/>
    </row>
    <row r="3" spans="2:17" x14ac:dyDescent="0.3">
      <c r="B3" s="244" t="s">
        <v>637</v>
      </c>
      <c r="C3" s="65"/>
      <c r="D3" s="243"/>
    </row>
    <row r="4" spans="2:17" x14ac:dyDescent="0.3">
      <c r="C4" s="65"/>
      <c r="D4" s="243"/>
    </row>
    <row r="5" spans="2:17" x14ac:dyDescent="0.3">
      <c r="B5" s="1051" t="s">
        <v>638</v>
      </c>
      <c r="C5" s="1052"/>
      <c r="D5" s="243"/>
    </row>
    <row r="6" spans="2:17" x14ac:dyDescent="0.3">
      <c r="B6" s="1053"/>
      <c r="C6" s="1054"/>
      <c r="D6" s="243"/>
      <c r="E6" s="374" t="s">
        <v>718</v>
      </c>
      <c r="I6" s="194" t="s">
        <v>567</v>
      </c>
      <c r="J6" s="194" t="s">
        <v>569</v>
      </c>
      <c r="L6" s="529" t="s">
        <v>592</v>
      </c>
      <c r="M6" s="529" t="s">
        <v>972</v>
      </c>
      <c r="N6" s="529" t="s">
        <v>973</v>
      </c>
    </row>
    <row r="7" spans="2:17" x14ac:dyDescent="0.3">
      <c r="B7" s="218" t="s">
        <v>658</v>
      </c>
      <c r="C7" s="54" t="s">
        <v>31</v>
      </c>
      <c r="D7" s="243"/>
      <c r="E7" s="375" t="s">
        <v>719</v>
      </c>
      <c r="I7" s="193">
        <v>80</v>
      </c>
      <c r="J7" s="54">
        <v>1.28</v>
      </c>
      <c r="L7" s="527" t="str">
        <f>IFERROR(VLOOKUP('4. Fase - Celebración'!H220,'Datos Indirectos'!I7:J11,2,0),"")</f>
        <v/>
      </c>
      <c r="M7" s="528">
        <f>'4. Fase - Celebración'!K217</f>
        <v>0</v>
      </c>
      <c r="N7" s="528">
        <f>'4. Fase - Celebración'!G217</f>
        <v>0</v>
      </c>
    </row>
    <row r="8" spans="2:17" x14ac:dyDescent="0.3">
      <c r="B8" s="218" t="s">
        <v>659</v>
      </c>
      <c r="C8" s="54" t="s">
        <v>31</v>
      </c>
      <c r="D8" s="243"/>
      <c r="E8" s="376" t="s">
        <v>720</v>
      </c>
      <c r="I8" s="193">
        <v>85</v>
      </c>
      <c r="J8" s="54">
        <v>1.44</v>
      </c>
    </row>
    <row r="9" spans="2:17" x14ac:dyDescent="0.3">
      <c r="B9" s="54" t="s">
        <v>684</v>
      </c>
      <c r="C9" s="217" t="s">
        <v>341</v>
      </c>
      <c r="D9" s="243"/>
      <c r="I9" s="193">
        <v>90</v>
      </c>
      <c r="J9" s="54">
        <v>1.65</v>
      </c>
    </row>
    <row r="10" spans="2:17" x14ac:dyDescent="0.3">
      <c r="B10" s="54" t="s">
        <v>684</v>
      </c>
      <c r="C10" s="217" t="s">
        <v>639</v>
      </c>
      <c r="D10" s="243"/>
      <c r="I10" s="193">
        <v>95</v>
      </c>
      <c r="J10" s="54">
        <v>1.96</v>
      </c>
      <c r="L10" t="s">
        <v>969</v>
      </c>
      <c r="M10">
        <f>0.5*(1-0.5)</f>
        <v>0.25</v>
      </c>
    </row>
    <row r="11" spans="2:17" x14ac:dyDescent="0.3">
      <c r="B11" s="54" t="s">
        <v>684</v>
      </c>
      <c r="C11" s="54" t="s">
        <v>640</v>
      </c>
      <c r="D11" s="243"/>
      <c r="I11" s="193">
        <v>99</v>
      </c>
      <c r="J11" s="54">
        <v>2.58</v>
      </c>
      <c r="L11" t="s">
        <v>593</v>
      </c>
      <c r="M11" s="526">
        <f>M7</f>
        <v>0</v>
      </c>
    </row>
    <row r="12" spans="2:17" x14ac:dyDescent="0.3">
      <c r="B12" s="54" t="s">
        <v>641</v>
      </c>
      <c r="C12" s="54" t="s">
        <v>642</v>
      </c>
      <c r="D12" s="243"/>
      <c r="E12" s="410" t="s">
        <v>630</v>
      </c>
      <c r="F12" s="412"/>
      <c r="G12" s="408">
        <f>K117+K149+K182</f>
        <v>0</v>
      </c>
    </row>
    <row r="13" spans="2:17" x14ac:dyDescent="0.3">
      <c r="B13" s="54" t="s">
        <v>641</v>
      </c>
      <c r="C13" s="54" t="s">
        <v>643</v>
      </c>
      <c r="D13" s="243"/>
      <c r="E13" s="411" t="s">
        <v>594</v>
      </c>
      <c r="F13" s="413"/>
      <c r="G13" s="409">
        <f>L274</f>
        <v>0</v>
      </c>
      <c r="L13" t="s">
        <v>970</v>
      </c>
      <c r="M13" s="526">
        <f>N7-M7</f>
        <v>0</v>
      </c>
      <c r="O13" s="530" t="s">
        <v>974</v>
      </c>
      <c r="P13" s="531" t="e">
        <f>M16*(SQRT((M10/M11)*(M13/M14)))</f>
        <v>#VALUE!</v>
      </c>
      <c r="Q13" s="526"/>
    </row>
    <row r="14" spans="2:17" x14ac:dyDescent="0.3">
      <c r="B14" s="54" t="s">
        <v>641</v>
      </c>
      <c r="C14" s="54" t="s">
        <v>644</v>
      </c>
      <c r="D14" s="243"/>
      <c r="J14" s="195"/>
      <c r="L14" t="s">
        <v>971</v>
      </c>
      <c r="M14" s="526">
        <f>N7-1</f>
        <v>-1</v>
      </c>
    </row>
    <row r="15" spans="2:17" x14ac:dyDescent="0.3">
      <c r="B15" s="54" t="s">
        <v>645</v>
      </c>
      <c r="C15" s="54" t="s">
        <v>646</v>
      </c>
      <c r="D15" s="243"/>
    </row>
    <row r="16" spans="2:17" x14ac:dyDescent="0.3">
      <c r="B16" s="54" t="s">
        <v>645</v>
      </c>
      <c r="C16" s="54" t="s">
        <v>647</v>
      </c>
      <c r="D16" s="243"/>
      <c r="L16" t="s">
        <v>592</v>
      </c>
      <c r="M16" t="str">
        <f>L7</f>
        <v/>
      </c>
    </row>
    <row r="17" spans="2:18" x14ac:dyDescent="0.3">
      <c r="B17" s="54" t="s">
        <v>648</v>
      </c>
      <c r="C17" s="54" t="s">
        <v>31</v>
      </c>
      <c r="D17" s="243"/>
    </row>
    <row r="18" spans="2:18" x14ac:dyDescent="0.3">
      <c r="B18" s="54" t="s">
        <v>649</v>
      </c>
      <c r="C18" s="54" t="s">
        <v>650</v>
      </c>
      <c r="D18" s="243"/>
    </row>
    <row r="19" spans="2:18" x14ac:dyDescent="0.3">
      <c r="B19" s="54" t="s">
        <v>649</v>
      </c>
      <c r="C19" s="54" t="s">
        <v>651</v>
      </c>
      <c r="D19" s="243"/>
    </row>
    <row r="20" spans="2:18" x14ac:dyDescent="0.3">
      <c r="B20" s="54" t="s">
        <v>652</v>
      </c>
      <c r="C20" s="54" t="s">
        <v>682</v>
      </c>
      <c r="D20" s="243"/>
    </row>
    <row r="21" spans="2:18" x14ac:dyDescent="0.3">
      <c r="B21" s="54" t="s">
        <v>652</v>
      </c>
      <c r="C21" s="54" t="s">
        <v>650</v>
      </c>
      <c r="D21" s="243"/>
    </row>
    <row r="22" spans="2:18" x14ac:dyDescent="0.3">
      <c r="B22" s="54" t="s">
        <v>652</v>
      </c>
      <c r="C22" s="54" t="s">
        <v>653</v>
      </c>
      <c r="D22" s="243"/>
    </row>
    <row r="23" spans="2:18" x14ac:dyDescent="0.3">
      <c r="B23" s="54" t="s">
        <v>652</v>
      </c>
      <c r="C23" s="54" t="s">
        <v>654</v>
      </c>
      <c r="D23" s="243"/>
    </row>
    <row r="24" spans="2:18" x14ac:dyDescent="0.3">
      <c r="B24" s="54" t="s">
        <v>652</v>
      </c>
      <c r="C24" s="54" t="s">
        <v>407</v>
      </c>
      <c r="D24" s="243"/>
    </row>
    <row r="25" spans="2:18" x14ac:dyDescent="0.3">
      <c r="B25" s="54" t="s">
        <v>652</v>
      </c>
      <c r="C25" s="54" t="s">
        <v>681</v>
      </c>
      <c r="D25" s="243"/>
    </row>
    <row r="26" spans="2:18" x14ac:dyDescent="0.3">
      <c r="B26" s="54" t="s">
        <v>655</v>
      </c>
      <c r="C26" s="54" t="s">
        <v>682</v>
      </c>
      <c r="D26" s="243"/>
      <c r="R26" s="525"/>
    </row>
    <row r="27" spans="2:18" x14ac:dyDescent="0.3">
      <c r="B27" s="54" t="s">
        <v>655</v>
      </c>
      <c r="C27" s="54" t="s">
        <v>650</v>
      </c>
      <c r="D27" s="243"/>
    </row>
    <row r="28" spans="2:18" x14ac:dyDescent="0.3">
      <c r="B28" s="54" t="s">
        <v>655</v>
      </c>
      <c r="C28" s="54" t="s">
        <v>653</v>
      </c>
      <c r="D28" s="243"/>
    </row>
    <row r="29" spans="2:18" x14ac:dyDescent="0.3">
      <c r="B29" s="54" t="s">
        <v>685</v>
      </c>
      <c r="C29" s="54" t="s">
        <v>31</v>
      </c>
      <c r="D29" s="243"/>
    </row>
    <row r="30" spans="2:18" x14ac:dyDescent="0.3">
      <c r="B30" s="54" t="s">
        <v>656</v>
      </c>
      <c r="C30" s="54" t="s">
        <v>682</v>
      </c>
      <c r="D30" s="243"/>
    </row>
    <row r="31" spans="2:18" x14ac:dyDescent="0.3">
      <c r="B31" s="54" t="s">
        <v>656</v>
      </c>
      <c r="C31" s="54" t="s">
        <v>650</v>
      </c>
      <c r="D31" s="243"/>
    </row>
    <row r="32" spans="2:18" x14ac:dyDescent="0.3">
      <c r="B32" s="54" t="s">
        <v>656</v>
      </c>
      <c r="C32" s="54" t="s">
        <v>681</v>
      </c>
      <c r="D32" s="243"/>
    </row>
    <row r="33" spans="2:54" ht="19.2" customHeight="1" x14ac:dyDescent="0.3">
      <c r="B33" s="65"/>
      <c r="C33" s="65"/>
      <c r="D33" s="243"/>
    </row>
    <row r="35" spans="2:54" ht="21" x14ac:dyDescent="0.4">
      <c r="B35" s="23" t="s">
        <v>409</v>
      </c>
      <c r="C35" s="25" t="s">
        <v>630</v>
      </c>
      <c r="D35" s="6"/>
      <c r="E35" s="6"/>
      <c r="F35" s="6"/>
      <c r="G35" s="6"/>
      <c r="H35" s="6"/>
      <c r="I35" s="6"/>
      <c r="J35" s="6"/>
      <c r="K35" s="6"/>
      <c r="L35" s="6"/>
      <c r="M35" s="6"/>
      <c r="N35" s="6"/>
    </row>
    <row r="37" spans="2:54" x14ac:dyDescent="0.3">
      <c r="C37" s="129" t="s">
        <v>172</v>
      </c>
      <c r="D37" s="129" t="s">
        <v>173</v>
      </c>
      <c r="E37" s="129" t="s">
        <v>174</v>
      </c>
      <c r="F37" s="129" t="s">
        <v>175</v>
      </c>
      <c r="H37" s="659" t="s">
        <v>1041</v>
      </c>
      <c r="I37" s="660"/>
    </row>
    <row r="38" spans="2:54" ht="18" customHeight="1" x14ac:dyDescent="0.3">
      <c r="B38" s="128" t="s">
        <v>636</v>
      </c>
      <c r="C38" s="165">
        <f>H117+H149+H182++S117+S149+S182</f>
        <v>0</v>
      </c>
      <c r="D38" s="165">
        <f>I117+I149+I182+T117+T149+T182</f>
        <v>0</v>
      </c>
      <c r="E38" s="165">
        <f>J117+J149+J182+U117+U149+U182</f>
        <v>0</v>
      </c>
      <c r="F38" s="165">
        <f>K117+K149+K182+V117+V149+V182</f>
        <v>0</v>
      </c>
      <c r="H38" s="549" t="s">
        <v>113</v>
      </c>
      <c r="I38" s="661">
        <v>27.9</v>
      </c>
      <c r="M38" s="22"/>
      <c r="N38" s="22"/>
      <c r="O38" s="22"/>
      <c r="P38" s="22"/>
    </row>
    <row r="39" spans="2:54" ht="18" customHeight="1" x14ac:dyDescent="0.3">
      <c r="B39" s="17"/>
      <c r="C39" s="17"/>
      <c r="D39" s="17"/>
      <c r="E39" s="17"/>
      <c r="F39" s="38">
        <f>C38+D38*$I$37/1000+E38*$I$38/1000</f>
        <v>0</v>
      </c>
      <c r="H39" s="549" t="s">
        <v>114</v>
      </c>
      <c r="I39" s="661">
        <v>273</v>
      </c>
      <c r="N39" s="22"/>
      <c r="O39" s="22"/>
      <c r="P39" s="22"/>
    </row>
    <row r="40" spans="2:54" ht="18" customHeight="1" x14ac:dyDescent="0.3">
      <c r="B40" s="1"/>
      <c r="C40" s="181"/>
      <c r="D40" s="181"/>
      <c r="F40" s="17"/>
    </row>
    <row r="41" spans="2:54" ht="18" customHeight="1" x14ac:dyDescent="0.3">
      <c r="B41" s="29" t="s">
        <v>980</v>
      </c>
      <c r="C41" s="17"/>
      <c r="D41" s="18"/>
      <c r="E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row>
    <row r="42" spans="2:54" ht="18" customHeight="1" x14ac:dyDescent="0.3">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2:54" ht="18" customHeight="1" x14ac:dyDescent="0.3">
      <c r="D43" s="379" t="s">
        <v>1195</v>
      </c>
      <c r="E43" s="379" t="s">
        <v>1195</v>
      </c>
      <c r="F43" s="379" t="s">
        <v>1195</v>
      </c>
      <c r="G43" s="17"/>
      <c r="H43" s="164" t="s">
        <v>145</v>
      </c>
      <c r="J43" s="163" t="s">
        <v>675</v>
      </c>
      <c r="K43" s="163" t="s">
        <v>676</v>
      </c>
      <c r="L43" s="163" t="s">
        <v>677</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row>
    <row r="44" spans="2:54" ht="18" customHeight="1" x14ac:dyDescent="0.3">
      <c r="C44" t="s">
        <v>323</v>
      </c>
      <c r="D44" s="379" t="s">
        <v>389</v>
      </c>
      <c r="E44" s="379" t="s">
        <v>388</v>
      </c>
      <c r="F44" s="379" t="s">
        <v>387</v>
      </c>
      <c r="G44" s="17"/>
      <c r="H44" s="235" t="s">
        <v>658</v>
      </c>
      <c r="I44" s="237">
        <v>1</v>
      </c>
      <c r="J44" s="144" t="e">
        <f t="shared" ref="J44:J57" si="0">VLOOKUP(B91,$H$44:$I$54,2,0)</f>
        <v>#N/A</v>
      </c>
      <c r="K44" s="144" t="e">
        <f t="shared" ref="K44:K57" si="1">VLOOKUP(B123,$H$44:$I$54,2,0)</f>
        <v>#N/A</v>
      </c>
      <c r="L44" s="144" t="e">
        <f>VLOOKUP(B156,$H$44:$I$54,2,0)</f>
        <v>#N/A</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row>
    <row r="45" spans="2:54" ht="18" customHeight="1" x14ac:dyDescent="0.3">
      <c r="B45" s="234" t="s">
        <v>701</v>
      </c>
      <c r="C45" s="245" t="s">
        <v>689</v>
      </c>
      <c r="D45" s="711">
        <v>0.156</v>
      </c>
      <c r="E45" s="711">
        <v>0</v>
      </c>
      <c r="F45" s="711">
        <v>7.0000000000000001E-3</v>
      </c>
      <c r="G45" s="17"/>
      <c r="H45" s="235" t="s">
        <v>659</v>
      </c>
      <c r="I45" s="7">
        <v>2</v>
      </c>
      <c r="J45" s="144" t="e">
        <f t="shared" si="0"/>
        <v>#N/A</v>
      </c>
      <c r="K45" s="144" t="e">
        <f t="shared" si="1"/>
        <v>#N/A</v>
      </c>
      <c r="L45" s="144" t="e">
        <f t="shared" ref="L45:L57" si="2">VLOOKUP(D92,$H$44:$I$47,2,0)</f>
        <v>#N/A</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T45">
        <v>0</v>
      </c>
      <c r="AU45">
        <v>0</v>
      </c>
      <c r="AV45">
        <v>0</v>
      </c>
    </row>
    <row r="46" spans="2:54" ht="18" customHeight="1" x14ac:dyDescent="0.3">
      <c r="B46" s="234" t="s">
        <v>713</v>
      </c>
      <c r="C46" s="245" t="s">
        <v>689</v>
      </c>
      <c r="D46" s="711">
        <v>0.184</v>
      </c>
      <c r="E46" s="711">
        <v>1.7999999999999999E-2</v>
      </c>
      <c r="F46" s="711">
        <v>2E-3</v>
      </c>
      <c r="G46" s="17"/>
      <c r="H46" s="235" t="s">
        <v>684</v>
      </c>
      <c r="I46" s="7">
        <v>3</v>
      </c>
      <c r="J46" s="144" t="e">
        <f t="shared" si="0"/>
        <v>#N/A</v>
      </c>
      <c r="K46" s="144" t="e">
        <f t="shared" si="1"/>
        <v>#N/A</v>
      </c>
      <c r="L46" s="144" t="e">
        <f t="shared" si="2"/>
        <v>#N/A</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T46">
        <v>0</v>
      </c>
      <c r="AU46">
        <v>0</v>
      </c>
      <c r="AV46">
        <v>0</v>
      </c>
    </row>
    <row r="47" spans="2:54" ht="18" customHeight="1" x14ac:dyDescent="0.3">
      <c r="B47" s="234" t="s">
        <v>703</v>
      </c>
      <c r="C47" s="245" t="s">
        <v>689</v>
      </c>
      <c r="D47" s="711">
        <v>0.185</v>
      </c>
      <c r="E47" s="711">
        <v>2.3E-2</v>
      </c>
      <c r="F47" s="711">
        <v>2E-3</v>
      </c>
      <c r="G47" s="17"/>
      <c r="H47" s="235" t="s">
        <v>641</v>
      </c>
      <c r="I47" s="7">
        <v>4</v>
      </c>
      <c r="J47" s="144" t="e">
        <f t="shared" si="0"/>
        <v>#N/A</v>
      </c>
      <c r="K47" s="144" t="e">
        <f t="shared" si="1"/>
        <v>#N/A</v>
      </c>
      <c r="L47" s="144" t="e">
        <f t="shared" si="2"/>
        <v>#N/A</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T47">
        <v>0</v>
      </c>
      <c r="AU47">
        <v>0</v>
      </c>
      <c r="AV47">
        <v>0</v>
      </c>
    </row>
    <row r="48" spans="2:54" ht="18" customHeight="1" x14ac:dyDescent="0.3">
      <c r="B48" s="234" t="s">
        <v>714</v>
      </c>
      <c r="C48" s="245" t="s">
        <v>689</v>
      </c>
      <c r="D48" s="711">
        <v>0.17799999999999999</v>
      </c>
      <c r="E48" s="711">
        <v>7.0999999999999994E-2</v>
      </c>
      <c r="F48" s="711">
        <v>2E-3</v>
      </c>
      <c r="G48" s="17"/>
      <c r="H48" s="235" t="s">
        <v>645</v>
      </c>
      <c r="I48" s="7">
        <v>5</v>
      </c>
      <c r="J48" s="144" t="e">
        <f t="shared" si="0"/>
        <v>#N/A</v>
      </c>
      <c r="K48" s="144" t="e">
        <f t="shared" si="1"/>
        <v>#N/A</v>
      </c>
      <c r="L48" s="144" t="e">
        <f t="shared" si="2"/>
        <v>#N/A</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T48">
        <v>0</v>
      </c>
      <c r="AU48">
        <v>0</v>
      </c>
      <c r="AV48">
        <v>0</v>
      </c>
    </row>
    <row r="49" spans="2:48" ht="18" customHeight="1" x14ac:dyDescent="0.3">
      <c r="B49" s="234" t="s">
        <v>715</v>
      </c>
      <c r="C49" s="245" t="s">
        <v>689</v>
      </c>
      <c r="D49" s="711">
        <v>0.24</v>
      </c>
      <c r="E49" s="711">
        <v>0</v>
      </c>
      <c r="F49" s="711">
        <v>7.0000000000000001E-3</v>
      </c>
      <c r="G49" s="17"/>
      <c r="H49" s="235" t="s">
        <v>648</v>
      </c>
      <c r="I49" s="7">
        <v>6</v>
      </c>
      <c r="J49" s="144" t="e">
        <f t="shared" si="0"/>
        <v>#N/A</v>
      </c>
      <c r="K49" s="144" t="e">
        <f t="shared" si="1"/>
        <v>#N/A</v>
      </c>
      <c r="L49" s="144" t="e">
        <f t="shared" si="2"/>
        <v>#N/A</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T49">
        <v>0</v>
      </c>
      <c r="AU49">
        <v>0</v>
      </c>
      <c r="AV49">
        <v>0</v>
      </c>
    </row>
    <row r="50" spans="2:48" ht="18" customHeight="1" x14ac:dyDescent="0.3">
      <c r="B50" s="234" t="s">
        <v>705</v>
      </c>
      <c r="C50" s="245" t="s">
        <v>689</v>
      </c>
      <c r="D50" s="711">
        <v>0.23699999999999999</v>
      </c>
      <c r="E50" s="711">
        <v>1.9E-2</v>
      </c>
      <c r="F50" s="711">
        <v>2E-3</v>
      </c>
      <c r="G50" s="17"/>
      <c r="H50" s="235" t="s">
        <v>649</v>
      </c>
      <c r="I50" s="7">
        <v>7</v>
      </c>
      <c r="J50" s="144" t="e">
        <f t="shared" si="0"/>
        <v>#N/A</v>
      </c>
      <c r="K50" s="144" t="e">
        <f t="shared" si="1"/>
        <v>#N/A</v>
      </c>
      <c r="L50" s="144" t="e">
        <f t="shared" si="2"/>
        <v>#N/A</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T50">
        <v>0</v>
      </c>
      <c r="AU50">
        <v>0</v>
      </c>
      <c r="AV50">
        <v>0</v>
      </c>
    </row>
    <row r="51" spans="2:48" ht="18" customHeight="1" x14ac:dyDescent="0.3">
      <c r="B51" s="234" t="s">
        <v>716</v>
      </c>
      <c r="C51" s="245" t="s">
        <v>689</v>
      </c>
      <c r="D51" s="711">
        <v>0.76800000000000002</v>
      </c>
      <c r="E51" s="711">
        <v>0</v>
      </c>
      <c r="F51" s="711">
        <v>0</v>
      </c>
      <c r="G51" s="17"/>
      <c r="H51" s="235" t="s">
        <v>652</v>
      </c>
      <c r="I51" s="7">
        <v>8</v>
      </c>
      <c r="J51" s="144" t="e">
        <f t="shared" si="0"/>
        <v>#N/A</v>
      </c>
      <c r="K51" s="144" t="e">
        <f t="shared" si="1"/>
        <v>#N/A</v>
      </c>
      <c r="L51" s="144" t="e">
        <f t="shared" si="2"/>
        <v>#N/A</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T51">
        <v>0</v>
      </c>
      <c r="AU51">
        <v>0</v>
      </c>
      <c r="AV51">
        <v>0</v>
      </c>
    </row>
    <row r="52" spans="2:48" ht="18" customHeight="1" x14ac:dyDescent="0.3">
      <c r="B52" s="234" t="s">
        <v>707</v>
      </c>
      <c r="C52" s="245" t="s">
        <v>689</v>
      </c>
      <c r="D52" s="711">
        <v>0.67100000000000004</v>
      </c>
      <c r="E52" s="711">
        <v>0.14000000000000001</v>
      </c>
      <c r="F52" s="711">
        <v>6.0000000000000001E-3</v>
      </c>
      <c r="G52" s="17"/>
      <c r="H52" s="235" t="s">
        <v>655</v>
      </c>
      <c r="I52" s="7">
        <v>9</v>
      </c>
      <c r="J52" s="144" t="e">
        <f t="shared" si="0"/>
        <v>#N/A</v>
      </c>
      <c r="K52" s="144" t="e">
        <f t="shared" si="1"/>
        <v>#N/A</v>
      </c>
      <c r="L52" s="144" t="e">
        <f t="shared" si="2"/>
        <v>#N/A</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T52">
        <v>0</v>
      </c>
      <c r="AU52">
        <v>0</v>
      </c>
      <c r="AV52">
        <v>0</v>
      </c>
    </row>
    <row r="53" spans="2:48" ht="18" customHeight="1" x14ac:dyDescent="0.3">
      <c r="B53" s="234" t="s">
        <v>708</v>
      </c>
      <c r="C53" s="245" t="s">
        <v>689</v>
      </c>
      <c r="D53" s="711">
        <v>0.745</v>
      </c>
      <c r="E53" s="711">
        <v>0</v>
      </c>
      <c r="F53" s="711">
        <v>0</v>
      </c>
      <c r="G53" s="17"/>
      <c r="H53" s="238" t="s">
        <v>685</v>
      </c>
      <c r="I53" s="7">
        <v>10</v>
      </c>
      <c r="J53" s="144" t="e">
        <f t="shared" si="0"/>
        <v>#N/A</v>
      </c>
      <c r="K53" s="144" t="e">
        <f t="shared" si="1"/>
        <v>#N/A</v>
      </c>
      <c r="L53" s="144" t="e">
        <f t="shared" si="2"/>
        <v>#N/A</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T53">
        <v>0</v>
      </c>
      <c r="AU53">
        <v>0</v>
      </c>
      <c r="AV53">
        <v>0</v>
      </c>
    </row>
    <row r="54" spans="2:48" ht="18" customHeight="1" x14ac:dyDescent="0.3">
      <c r="B54" s="234" t="s">
        <v>699</v>
      </c>
      <c r="C54" s="245" t="s">
        <v>689</v>
      </c>
      <c r="D54" s="711">
        <v>9.6000000000000002E-2</v>
      </c>
      <c r="E54" s="711">
        <v>8.1000000000000003E-2</v>
      </c>
      <c r="F54" s="711">
        <v>2E-3</v>
      </c>
      <c r="G54" s="17"/>
      <c r="H54" s="238" t="s">
        <v>656</v>
      </c>
      <c r="I54" s="145">
        <v>11</v>
      </c>
      <c r="J54" s="144" t="e">
        <f t="shared" si="0"/>
        <v>#N/A</v>
      </c>
      <c r="K54" s="144" t="e">
        <f t="shared" si="1"/>
        <v>#N/A</v>
      </c>
      <c r="L54" s="144" t="e">
        <f t="shared" si="2"/>
        <v>#N/A</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T54">
        <v>0</v>
      </c>
      <c r="AU54">
        <v>0</v>
      </c>
      <c r="AV54">
        <v>0</v>
      </c>
    </row>
    <row r="55" spans="2:48" ht="18" customHeight="1" x14ac:dyDescent="0.3">
      <c r="B55" s="234" t="s">
        <v>693</v>
      </c>
      <c r="C55" s="234" t="s">
        <v>31</v>
      </c>
      <c r="D55" s="378">
        <v>0</v>
      </c>
      <c r="E55" s="378">
        <v>0</v>
      </c>
      <c r="F55" s="378">
        <v>0</v>
      </c>
      <c r="G55" s="17"/>
      <c r="J55" s="144" t="e">
        <f t="shared" si="0"/>
        <v>#N/A</v>
      </c>
      <c r="K55" s="144" t="e">
        <f t="shared" si="1"/>
        <v>#N/A</v>
      </c>
      <c r="L55" s="144" t="e">
        <f t="shared" si="2"/>
        <v>#N/A</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row>
    <row r="56" spans="2:48" ht="18" customHeight="1" x14ac:dyDescent="0.3">
      <c r="B56" s="234" t="s">
        <v>694</v>
      </c>
      <c r="C56" s="234" t="s">
        <v>31</v>
      </c>
      <c r="D56" s="378">
        <v>0</v>
      </c>
      <c r="E56" s="378">
        <v>0</v>
      </c>
      <c r="F56" s="378">
        <v>0</v>
      </c>
      <c r="G56" s="17"/>
      <c r="J56" s="144" t="e">
        <f t="shared" si="0"/>
        <v>#N/A</v>
      </c>
      <c r="K56" s="144" t="e">
        <f t="shared" si="1"/>
        <v>#N/A</v>
      </c>
      <c r="L56" s="144" t="e">
        <f t="shared" si="2"/>
        <v>#N/A</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row>
    <row r="57" spans="2:48" ht="18" customHeight="1" x14ac:dyDescent="0.3">
      <c r="B57" s="234" t="s">
        <v>695</v>
      </c>
      <c r="C57" s="234" t="s">
        <v>600</v>
      </c>
      <c r="D57" s="378">
        <v>0.15942000000000001</v>
      </c>
      <c r="E57" s="378">
        <v>0</v>
      </c>
      <c r="F57" s="378">
        <v>0</v>
      </c>
      <c r="G57" s="17"/>
      <c r="J57" s="144" t="e">
        <f t="shared" si="0"/>
        <v>#N/A</v>
      </c>
      <c r="K57" s="144" t="e">
        <f t="shared" si="1"/>
        <v>#N/A</v>
      </c>
      <c r="L57" s="144" t="e">
        <f t="shared" si="2"/>
        <v>#N/A</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row>
    <row r="58" spans="2:48" ht="18" customHeight="1" x14ac:dyDescent="0.3">
      <c r="B58" s="234" t="s">
        <v>692</v>
      </c>
      <c r="C58" s="234" t="s">
        <v>600</v>
      </c>
      <c r="D58" s="378">
        <v>0.10703</v>
      </c>
      <c r="E58" s="378">
        <v>0</v>
      </c>
      <c r="F58" s="378">
        <v>0</v>
      </c>
      <c r="G58" s="17"/>
      <c r="J58" s="144" t="e">
        <f t="shared" ref="J58:J63" si="3">VLOOKUP(B111,$H$44:$I$54,2,0)</f>
        <v>#N/A</v>
      </c>
      <c r="K58" s="144" t="e">
        <f t="shared" ref="K58:K63" si="4">VLOOKUP(B143,$H$44:$I$54,2,0)</f>
        <v>#N/A</v>
      </c>
      <c r="L58" s="144" t="e">
        <f t="shared" ref="L58:L63" si="5">VLOOKUP(D111,$H$44:$I$47,2,0)</f>
        <v>#N/A</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row>
    <row r="59" spans="2:48" ht="18" customHeight="1" x14ac:dyDescent="0.3">
      <c r="B59" s="234" t="s">
        <v>710</v>
      </c>
      <c r="C59" s="234" t="s">
        <v>600</v>
      </c>
      <c r="D59" s="378">
        <v>0.11712</v>
      </c>
      <c r="E59" s="378">
        <v>0</v>
      </c>
      <c r="F59" s="378">
        <v>0</v>
      </c>
      <c r="G59" s="17"/>
      <c r="J59" s="144" t="e">
        <f t="shared" si="3"/>
        <v>#N/A</v>
      </c>
      <c r="K59" s="144" t="e">
        <f t="shared" si="4"/>
        <v>#N/A</v>
      </c>
      <c r="L59" s="144" t="e">
        <f t="shared" si="5"/>
        <v>#N/A</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row>
    <row r="60" spans="2:48" ht="18" customHeight="1" x14ac:dyDescent="0.3">
      <c r="B60" s="234" t="s">
        <v>697</v>
      </c>
      <c r="C60" s="234" t="s">
        <v>978</v>
      </c>
      <c r="D60" s="378">
        <f>23.39/1000</f>
        <v>2.3390000000000001E-2</v>
      </c>
      <c r="E60" s="378">
        <v>0</v>
      </c>
      <c r="F60" s="378">
        <v>0</v>
      </c>
      <c r="G60" s="17"/>
      <c r="J60" s="144" t="e">
        <f t="shared" si="3"/>
        <v>#N/A</v>
      </c>
      <c r="K60" s="144" t="e">
        <f t="shared" si="4"/>
        <v>#N/A</v>
      </c>
      <c r="L60" s="144" t="e">
        <f t="shared" si="5"/>
        <v>#N/A</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row>
    <row r="61" spans="2:48" ht="18" customHeight="1" x14ac:dyDescent="0.3">
      <c r="B61" s="234" t="s">
        <v>711</v>
      </c>
      <c r="C61" s="234" t="s">
        <v>978</v>
      </c>
      <c r="D61" s="378">
        <f>41.22/1000</f>
        <v>4.122E-2</v>
      </c>
      <c r="E61" s="378">
        <v>0</v>
      </c>
      <c r="F61" s="378">
        <v>0</v>
      </c>
      <c r="G61" s="17"/>
      <c r="J61" s="144" t="e">
        <f t="shared" si="3"/>
        <v>#N/A</v>
      </c>
      <c r="K61" s="144" t="e">
        <f t="shared" si="4"/>
        <v>#N/A</v>
      </c>
      <c r="L61" s="144" t="e">
        <f t="shared" si="5"/>
        <v>#N/A</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row>
    <row r="62" spans="2:48" ht="18" customHeight="1" x14ac:dyDescent="0.3">
      <c r="B62" s="234" t="s">
        <v>696</v>
      </c>
      <c r="C62" s="234" t="s">
        <v>978</v>
      </c>
      <c r="D62" s="378">
        <f>12.89/1000</f>
        <v>1.289E-2</v>
      </c>
      <c r="E62" s="378">
        <v>0</v>
      </c>
      <c r="F62" s="378">
        <v>0</v>
      </c>
      <c r="G62" s="17"/>
      <c r="J62" s="144" t="e">
        <f t="shared" si="3"/>
        <v>#N/A</v>
      </c>
      <c r="K62" s="144" t="e">
        <f t="shared" si="4"/>
        <v>#N/A</v>
      </c>
      <c r="L62" s="144" t="e">
        <f t="shared" si="5"/>
        <v>#N/A</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row>
    <row r="63" spans="2:48" ht="18" customHeight="1" x14ac:dyDescent="0.3">
      <c r="B63" s="234" t="s">
        <v>709</v>
      </c>
      <c r="C63" s="234" t="s">
        <v>978</v>
      </c>
      <c r="D63" s="378">
        <v>0.1215</v>
      </c>
      <c r="E63" s="378">
        <v>0</v>
      </c>
      <c r="F63" s="378">
        <v>0</v>
      </c>
      <c r="G63" s="17"/>
      <c r="J63" s="144" t="e">
        <f t="shared" si="3"/>
        <v>#N/A</v>
      </c>
      <c r="K63" s="144" t="e">
        <f t="shared" si="4"/>
        <v>#N/A</v>
      </c>
      <c r="L63" s="144" t="e">
        <f t="shared" si="5"/>
        <v>#N/A</v>
      </c>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row>
    <row r="64" spans="2:48" ht="18" customHeight="1" x14ac:dyDescent="0.3">
      <c r="B64" s="234" t="s">
        <v>698</v>
      </c>
      <c r="C64" s="234" t="s">
        <v>600</v>
      </c>
      <c r="D64" s="378">
        <v>2.7181E-2</v>
      </c>
      <c r="E64" s="378">
        <v>0</v>
      </c>
      <c r="F64" s="378">
        <v>0</v>
      </c>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row>
    <row r="65" spans="2:47" ht="18" customHeight="1" x14ac:dyDescent="0.3">
      <c r="B65" s="234" t="s">
        <v>712</v>
      </c>
      <c r="C65" s="234" t="s">
        <v>573</v>
      </c>
      <c r="D65" s="378">
        <v>5.6600000000000004E-2</v>
      </c>
      <c r="E65" s="378">
        <v>0</v>
      </c>
      <c r="F65" s="378">
        <v>0</v>
      </c>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row>
    <row r="66" spans="2:47" ht="18" customHeight="1" x14ac:dyDescent="0.3">
      <c r="B66" s="234" t="s">
        <v>700</v>
      </c>
      <c r="C66" s="234" t="s">
        <v>486</v>
      </c>
      <c r="D66" s="378">
        <v>5.1499999999999997E-2</v>
      </c>
      <c r="E66" s="378">
        <v>0</v>
      </c>
      <c r="F66" s="378">
        <v>0</v>
      </c>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row>
    <row r="67" spans="2:47" ht="18" customHeight="1" x14ac:dyDescent="0.3">
      <c r="B67" s="234" t="s">
        <v>702</v>
      </c>
      <c r="C67" s="234" t="s">
        <v>600</v>
      </c>
      <c r="D67" s="378">
        <v>0.11781</v>
      </c>
      <c r="E67" s="378">
        <v>6.7999999999999996E-3</v>
      </c>
      <c r="F67" s="378">
        <v>3.691275167785234E-3</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row>
    <row r="68" spans="2:47" ht="18" customHeight="1" x14ac:dyDescent="0.3">
      <c r="B68" s="234" t="s">
        <v>704</v>
      </c>
      <c r="C68" s="234" t="s">
        <v>600</v>
      </c>
      <c r="D68" s="378">
        <v>5.425E-2</v>
      </c>
      <c r="E68" s="378">
        <v>8.3999999999999995E-3</v>
      </c>
      <c r="F68" s="378">
        <v>1.1744966442953019E-3</v>
      </c>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row>
    <row r="69" spans="2:47" ht="18" customHeight="1" x14ac:dyDescent="0.3">
      <c r="B69" s="234" t="s">
        <v>717</v>
      </c>
      <c r="C69" s="234" t="s">
        <v>600</v>
      </c>
      <c r="D69" s="378">
        <v>7.2919999999999999E-2</v>
      </c>
      <c r="E69" s="378">
        <v>8.0000000000000002E-3</v>
      </c>
      <c r="F69" s="378">
        <v>1.1744966442953019E-3</v>
      </c>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row>
    <row r="70" spans="2:47" ht="18" customHeight="1" x14ac:dyDescent="0.3">
      <c r="B70" s="234" t="s">
        <v>706</v>
      </c>
      <c r="C70" s="234" t="s">
        <v>978</v>
      </c>
      <c r="D70" s="378">
        <f>114.413914716255/1000</f>
        <v>0.11441391471625499</v>
      </c>
      <c r="E70" s="378">
        <v>0</v>
      </c>
      <c r="F70" s="378">
        <v>0</v>
      </c>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row>
    <row r="71" spans="2:47" ht="57.6" customHeight="1" x14ac:dyDescent="0.3">
      <c r="B71" s="1055" t="s">
        <v>981</v>
      </c>
      <c r="C71" s="1055"/>
      <c r="D71" s="1055"/>
      <c r="E71" s="1055"/>
      <c r="F71" s="1055"/>
      <c r="G71" s="233"/>
      <c r="H71" s="233"/>
      <c r="I71" s="233"/>
      <c r="J71" s="233"/>
      <c r="K71" s="233"/>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row>
    <row r="72" spans="2:47" ht="20.399999999999999" customHeight="1" x14ac:dyDescent="0.3">
      <c r="B72" s="1056" t="s">
        <v>1196</v>
      </c>
      <c r="C72" s="1056"/>
      <c r="D72" s="1056"/>
      <c r="E72" s="1056"/>
      <c r="F72" s="1056"/>
      <c r="G72" s="233"/>
      <c r="H72" s="233"/>
      <c r="I72" s="233"/>
      <c r="J72" s="233"/>
      <c r="K72" s="233"/>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row>
    <row r="73" spans="2:47" ht="18" customHeight="1" x14ac:dyDescent="0.3">
      <c r="B73" s="24"/>
    </row>
    <row r="74" spans="2:47" ht="18" customHeight="1" x14ac:dyDescent="0.3">
      <c r="B74" s="380">
        <v>2022</v>
      </c>
      <c r="C74" s="380">
        <v>2022</v>
      </c>
      <c r="D74" s="380">
        <v>2022</v>
      </c>
      <c r="E74" s="380">
        <v>2022</v>
      </c>
      <c r="F74" s="380">
        <v>2022</v>
      </c>
      <c r="G74" s="380">
        <v>2022</v>
      </c>
      <c r="H74" s="380">
        <v>2022</v>
      </c>
      <c r="I74" s="380">
        <v>2022</v>
      </c>
      <c r="J74" s="380">
        <v>2022</v>
      </c>
      <c r="K74" s="380">
        <v>2022</v>
      </c>
      <c r="L74" s="380">
        <v>2022</v>
      </c>
    </row>
    <row r="75" spans="2:47" ht="18" customHeight="1" x14ac:dyDescent="0.3">
      <c r="B75" s="381" t="s">
        <v>658</v>
      </c>
      <c r="C75" s="381" t="s">
        <v>659</v>
      </c>
      <c r="D75" s="381" t="s">
        <v>684</v>
      </c>
      <c r="E75" s="381" t="s">
        <v>641</v>
      </c>
      <c r="F75" s="381" t="s">
        <v>645</v>
      </c>
      <c r="G75" s="381" t="s">
        <v>648</v>
      </c>
      <c r="H75" s="381" t="s">
        <v>649</v>
      </c>
      <c r="I75" s="381" t="s">
        <v>652</v>
      </c>
      <c r="J75" s="381" t="s">
        <v>655</v>
      </c>
      <c r="K75" s="381" t="s">
        <v>685</v>
      </c>
      <c r="L75" s="381" t="s">
        <v>690</v>
      </c>
    </row>
    <row r="76" spans="2:47" ht="18" customHeight="1" x14ac:dyDescent="0.3">
      <c r="B76" s="141">
        <v>1</v>
      </c>
      <c r="C76" s="141">
        <v>2</v>
      </c>
      <c r="D76" s="141">
        <v>3</v>
      </c>
      <c r="E76" s="141">
        <v>4</v>
      </c>
      <c r="F76" s="141">
        <v>5</v>
      </c>
      <c r="G76" s="141">
        <v>6</v>
      </c>
      <c r="H76" s="141">
        <v>7</v>
      </c>
      <c r="I76" s="141">
        <v>8</v>
      </c>
      <c r="J76" s="141">
        <v>9</v>
      </c>
      <c r="K76" s="141">
        <v>10</v>
      </c>
      <c r="L76" s="141">
        <v>11</v>
      </c>
    </row>
    <row r="77" spans="2:47" ht="18" customHeight="1" x14ac:dyDescent="0.3">
      <c r="B77" s="140" t="str">
        <f>"Mov_Prov_"&amp;B76&amp;"_"</f>
        <v>Mov_Prov_1_</v>
      </c>
      <c r="C77" s="140" t="str">
        <f t="shared" ref="C77:L77" si="6">"Mov_Prov_"&amp;C76&amp;"_"</f>
        <v>Mov_Prov_2_</v>
      </c>
      <c r="D77" s="140" t="str">
        <f t="shared" si="6"/>
        <v>Mov_Prov_3_</v>
      </c>
      <c r="E77" s="140" t="str">
        <f t="shared" si="6"/>
        <v>Mov_Prov_4_</v>
      </c>
      <c r="F77" s="140" t="str">
        <f t="shared" si="6"/>
        <v>Mov_Prov_5_</v>
      </c>
      <c r="G77" s="140" t="str">
        <f t="shared" si="6"/>
        <v>Mov_Prov_6_</v>
      </c>
      <c r="H77" s="140" t="str">
        <f t="shared" si="6"/>
        <v>Mov_Prov_7_</v>
      </c>
      <c r="I77" s="140" t="str">
        <f t="shared" si="6"/>
        <v>Mov_Prov_8_</v>
      </c>
      <c r="J77" s="140" t="str">
        <f t="shared" si="6"/>
        <v>Mov_Prov_9_</v>
      </c>
      <c r="K77" s="140" t="str">
        <f t="shared" si="6"/>
        <v>Mov_Prov_10_</v>
      </c>
      <c r="L77" s="140" t="str">
        <f t="shared" si="6"/>
        <v>Mov_Prov_11_</v>
      </c>
    </row>
    <row r="78" spans="2:47" ht="18" customHeight="1" x14ac:dyDescent="0.3">
      <c r="B78" s="54" t="s">
        <v>658</v>
      </c>
      <c r="C78" s="54" t="s">
        <v>657</v>
      </c>
      <c r="D78" s="216" t="s">
        <v>341</v>
      </c>
      <c r="E78" s="240" t="s">
        <v>644</v>
      </c>
      <c r="F78" s="241" t="s">
        <v>647</v>
      </c>
      <c r="G78" s="242" t="s">
        <v>648</v>
      </c>
      <c r="H78" s="139" t="s">
        <v>393</v>
      </c>
      <c r="I78" s="139" t="s">
        <v>393</v>
      </c>
      <c r="J78" s="159" t="s">
        <v>393</v>
      </c>
      <c r="K78" s="217" t="s">
        <v>685</v>
      </c>
      <c r="L78" s="139" t="s">
        <v>393</v>
      </c>
    </row>
    <row r="79" spans="2:47" ht="18" customHeight="1" x14ac:dyDescent="0.3">
      <c r="D79" s="92" t="s">
        <v>639</v>
      </c>
      <c r="E79" s="92" t="s">
        <v>643</v>
      </c>
      <c r="F79" s="119" t="s">
        <v>646</v>
      </c>
      <c r="H79" s="156" t="s">
        <v>687</v>
      </c>
      <c r="I79" s="138" t="s">
        <v>392</v>
      </c>
      <c r="J79" s="157" t="s">
        <v>392</v>
      </c>
      <c r="L79" s="138" t="s">
        <v>392</v>
      </c>
    </row>
    <row r="80" spans="2:47" ht="18" customHeight="1" x14ac:dyDescent="0.3">
      <c r="D80" s="90" t="s">
        <v>640</v>
      </c>
      <c r="E80" s="119" t="s">
        <v>642</v>
      </c>
      <c r="I80" s="138" t="s">
        <v>686</v>
      </c>
      <c r="J80" s="157" t="s">
        <v>686</v>
      </c>
      <c r="L80" s="119" t="s">
        <v>391</v>
      </c>
    </row>
    <row r="81" spans="2:80" ht="18" customHeight="1" x14ac:dyDescent="0.3">
      <c r="I81" s="138" t="s">
        <v>687</v>
      </c>
      <c r="J81" s="145" t="s">
        <v>688</v>
      </c>
    </row>
    <row r="82" spans="2:80" ht="18" customHeight="1" x14ac:dyDescent="0.3">
      <c r="I82" s="155" t="s">
        <v>391</v>
      </c>
    </row>
    <row r="83" spans="2:80" ht="18" customHeight="1" x14ac:dyDescent="0.3">
      <c r="B83" s="17"/>
      <c r="C83" s="17"/>
      <c r="D83" s="17"/>
      <c r="E83" s="17"/>
      <c r="F83" s="17"/>
      <c r="G83" s="17"/>
      <c r="H83" s="17"/>
      <c r="I83" s="120" t="s">
        <v>390</v>
      </c>
      <c r="J83" s="17"/>
      <c r="K83" s="17"/>
      <c r="L83" s="17"/>
      <c r="AN83" s="17"/>
      <c r="AO83" s="17"/>
      <c r="AP83" s="17"/>
      <c r="AQ83" s="17"/>
      <c r="AR83" s="17"/>
      <c r="AS83" s="17"/>
      <c r="AT83" s="17"/>
      <c r="AU83" s="17"/>
      <c r="AV83" s="17"/>
      <c r="AW83" s="17"/>
      <c r="AX83" s="17"/>
      <c r="AY83" s="17"/>
      <c r="AZ83" s="17"/>
      <c r="BA83" s="17"/>
      <c r="BB83" s="17"/>
      <c r="BC83" s="17"/>
      <c r="BD83" s="17"/>
    </row>
    <row r="84" spans="2:80" ht="18" customHeight="1" x14ac:dyDescent="0.3">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2:80" ht="18" customHeight="1" x14ac:dyDescent="0.3">
      <c r="B85" s="24"/>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2:80" ht="18" customHeight="1" x14ac:dyDescent="0.3">
      <c r="B86" s="30" t="s">
        <v>150</v>
      </c>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row>
    <row r="87" spans="2:80" ht="18" customHeight="1" x14ac:dyDescent="0.3">
      <c r="B87" t="s">
        <v>1094</v>
      </c>
      <c r="M87" t="s">
        <v>1095</v>
      </c>
      <c r="AW87" s="17"/>
      <c r="BB87" s="17"/>
      <c r="BF87" s="17"/>
    </row>
    <row r="88" spans="2:80" ht="18" customHeight="1" x14ac:dyDescent="0.3">
      <c r="B88" s="1036" t="s">
        <v>691</v>
      </c>
      <c r="C88" s="1036" t="s">
        <v>638</v>
      </c>
      <c r="D88" s="1036" t="s">
        <v>368</v>
      </c>
      <c r="E88" s="1033" t="s">
        <v>157</v>
      </c>
      <c r="F88" s="1034"/>
      <c r="G88" s="1035"/>
      <c r="H88" s="1033" t="s">
        <v>146</v>
      </c>
      <c r="I88" s="1034"/>
      <c r="J88" s="1034"/>
      <c r="K88" s="1035"/>
      <c r="M88" s="1036" t="s">
        <v>691</v>
      </c>
      <c r="N88" s="1036" t="s">
        <v>638</v>
      </c>
      <c r="O88" s="1036" t="s">
        <v>368</v>
      </c>
      <c r="P88" s="1033" t="s">
        <v>157</v>
      </c>
      <c r="Q88" s="1034"/>
      <c r="R88" s="1035"/>
      <c r="S88" s="1033" t="s">
        <v>146</v>
      </c>
      <c r="T88" s="1034"/>
      <c r="U88" s="1034"/>
      <c r="V88" s="1035"/>
      <c r="AL88" s="17"/>
      <c r="AM88" s="17"/>
      <c r="AN88" s="17"/>
      <c r="AO88" s="17"/>
      <c r="AP88" s="17"/>
      <c r="AQ88" s="17"/>
      <c r="AR88" s="17"/>
      <c r="AS88" s="17"/>
      <c r="AT88" s="17"/>
      <c r="AU88" s="17"/>
      <c r="AV88" s="17"/>
      <c r="AX88" s="17"/>
      <c r="BA88" s="17"/>
    </row>
    <row r="89" spans="2:80" ht="18" customHeight="1" x14ac:dyDescent="0.3">
      <c r="B89" s="1037"/>
      <c r="C89" s="1037"/>
      <c r="D89" s="1037"/>
      <c r="E89" s="154" t="s">
        <v>389</v>
      </c>
      <c r="F89" s="154" t="s">
        <v>388</v>
      </c>
      <c r="G89" s="154" t="s">
        <v>387</v>
      </c>
      <c r="H89" s="154" t="s">
        <v>162</v>
      </c>
      <c r="I89" s="154" t="s">
        <v>163</v>
      </c>
      <c r="J89" s="154" t="s">
        <v>164</v>
      </c>
      <c r="K89" s="154" t="s">
        <v>165</v>
      </c>
      <c r="M89" s="1037"/>
      <c r="N89" s="1037"/>
      <c r="O89" s="1037"/>
      <c r="P89" s="154" t="s">
        <v>389</v>
      </c>
      <c r="Q89" s="154" t="s">
        <v>388</v>
      </c>
      <c r="R89" s="154" t="s">
        <v>387</v>
      </c>
      <c r="S89" s="154" t="s">
        <v>162</v>
      </c>
      <c r="T89" s="154" t="s">
        <v>163</v>
      </c>
      <c r="U89" s="154" t="s">
        <v>164</v>
      </c>
      <c r="V89" s="154" t="s">
        <v>165</v>
      </c>
      <c r="AL89" s="17"/>
      <c r="AM89" s="17"/>
      <c r="AN89" s="17"/>
      <c r="AO89" s="17"/>
      <c r="AP89" s="17"/>
      <c r="AQ89" s="17"/>
      <c r="AR89" s="17"/>
      <c r="AS89" s="17"/>
      <c r="AT89" s="17"/>
      <c r="AU89" s="17"/>
      <c r="AV89" s="17"/>
      <c r="AW89" s="17"/>
      <c r="AX89" s="17"/>
      <c r="BA89" s="17"/>
    </row>
    <row r="90" spans="2:80" ht="18" customHeight="1" x14ac:dyDescent="0.3">
      <c r="B90" s="136"/>
      <c r="C90" s="136"/>
      <c r="D90" s="136"/>
      <c r="E90" s="136"/>
      <c r="F90" s="136"/>
      <c r="G90" s="136"/>
      <c r="H90" s="136"/>
      <c r="I90" s="136"/>
      <c r="J90" s="136"/>
      <c r="K90" s="136" t="s">
        <v>50</v>
      </c>
      <c r="M90" s="136"/>
      <c r="N90" s="136"/>
      <c r="O90" s="136"/>
      <c r="P90" s="136"/>
      <c r="Q90" s="136"/>
      <c r="R90" s="136"/>
      <c r="S90" s="136"/>
      <c r="T90" s="136"/>
      <c r="U90" s="136"/>
      <c r="V90" s="136" t="s">
        <v>50</v>
      </c>
      <c r="AL90" s="17"/>
      <c r="AM90" s="17"/>
      <c r="AN90" s="17"/>
      <c r="AO90" s="17"/>
      <c r="AP90" s="17"/>
      <c r="AQ90" s="17"/>
      <c r="AR90" s="17"/>
      <c r="AS90" s="17"/>
      <c r="AT90" s="17"/>
      <c r="AU90" s="17"/>
      <c r="AV90" s="17"/>
      <c r="AW90" s="17"/>
      <c r="AX90" s="17"/>
      <c r="BA90" s="17"/>
    </row>
    <row r="91" spans="2:80" ht="18" customHeight="1" x14ac:dyDescent="0.3">
      <c r="B91" s="135">
        <f>'3. Fase - Montaje'!E181</f>
        <v>0</v>
      </c>
      <c r="C91" s="135">
        <f>'3. Fase - Montaje'!F181</f>
        <v>0</v>
      </c>
      <c r="D91" s="135">
        <f>'3. Fase - Montaje'!G181</f>
        <v>0</v>
      </c>
      <c r="E91" s="134" t="str">
        <f>IF($B91="Otro (ud)","-",IFERROR(INDEX($D$45:$F$70,MATCH($B91&amp;$C91,$B$45:$B$70,0),MATCH($E$89,$D$44:$F$44,0)),""))</f>
        <v/>
      </c>
      <c r="F91" s="246" t="str">
        <f>IF($B91="Otro (ud)","-",IFERROR(INDEX($D$45:$F$70,MATCH($B91&amp;$C91,$B$45:$B$70,0),MATCH($F$89,$D$44:$F$44,0)),""))</f>
        <v/>
      </c>
      <c r="G91" s="134" t="str">
        <f>IF($B91="Otro (ud)","-",IFERROR(INDEX($D$45:$F$70,MATCH($B91&amp;$C91,$B$45:$B$70,0),MATCH($G$89,$D$44:$F$44,0)),""))</f>
        <v/>
      </c>
      <c r="H91" s="54" t="str">
        <f>IFERROR(D91*E91,"")</f>
        <v/>
      </c>
      <c r="I91" s="54" t="str">
        <f>IFERROR(D91*F91,"")</f>
        <v/>
      </c>
      <c r="J91" s="54" t="str">
        <f>IFERROR(D91*G91,"")</f>
        <v/>
      </c>
      <c r="K91" s="151" t="str">
        <f>IFERROR($H91+$I91*$I$38/1000+$J91*$I$39/1000,"")</f>
        <v/>
      </c>
      <c r="M91" s="135">
        <f>'3. Fase - Montaje'!M181</f>
        <v>0</v>
      </c>
      <c r="N91" s="135">
        <f>'3. Fase - Montaje'!N181</f>
        <v>0</v>
      </c>
      <c r="O91" s="135">
        <f>'3. Fase - Montaje'!O181</f>
        <v>0</v>
      </c>
      <c r="P91" s="134" t="str">
        <f>IF($M91="Otro (ud)","-",IFERROR(INDEX($D$45:$F$70,MATCH($M91&amp;$N91,$B$45:$B$70,0),MATCH($P$89,$D$44:$F$44,0)),""))</f>
        <v/>
      </c>
      <c r="Q91" s="246" t="str">
        <f>IF($M91="Otro (ud)","-",IFERROR(INDEX($D$45:$F$70,MATCH($M91&amp;$N91,$B$45:$B$70,0),MATCH($Q$89,$D$44:$F$44,0)),""))</f>
        <v/>
      </c>
      <c r="R91" s="134" t="str">
        <f>IF($M91="Otro (ud)","-",IFERROR(INDEX($D$45:$F$70,MATCH($M91&amp;$N91,$B$45:$B$70,0),MATCH($R$89,$D$44:$F$44,0)),""))</f>
        <v/>
      </c>
      <c r="S91" s="54" t="str">
        <f>IFERROR(O91*P91,"")</f>
        <v/>
      </c>
      <c r="T91" s="54" t="str">
        <f>IFERROR(O91*Q91,"")</f>
        <v/>
      </c>
      <c r="U91" s="54" t="str">
        <f>IFERROR(O91*R91,"")</f>
        <v/>
      </c>
      <c r="V91" s="151" t="str">
        <f>IFERROR($S91+$T91*$I$38/1000+$U91*$I$39/1000,"")</f>
        <v/>
      </c>
      <c r="AL91" s="17"/>
      <c r="AM91" s="17"/>
      <c r="AN91" s="17"/>
      <c r="AO91" s="17"/>
      <c r="AP91" s="17"/>
      <c r="AQ91" s="17"/>
      <c r="AR91" s="17"/>
      <c r="AS91" s="17"/>
      <c r="AT91" s="17"/>
      <c r="AU91" s="17"/>
      <c r="AV91" s="17"/>
      <c r="AW91" s="17"/>
      <c r="AX91" s="17"/>
      <c r="BA91" s="17"/>
    </row>
    <row r="92" spans="2:80" ht="18" customHeight="1" x14ac:dyDescent="0.3">
      <c r="B92" s="135">
        <f>'3. Fase - Montaje'!E182</f>
        <v>0</v>
      </c>
      <c r="C92" s="135">
        <f>'3. Fase - Montaje'!F182</f>
        <v>0</v>
      </c>
      <c r="D92" s="135">
        <f>'3. Fase - Montaje'!G182</f>
        <v>0</v>
      </c>
      <c r="E92" s="134" t="str">
        <f t="shared" ref="E92:E116" si="7">IF($B92="Otro (ud)","-",IFERROR(INDEX($D$45:$F$70,MATCH($B92&amp;$C92,$B$45:$B$70,0),MATCH($E$89,$D$44:$F$44,0)),""))</f>
        <v/>
      </c>
      <c r="F92" s="246" t="str">
        <f t="shared" ref="F92:F116" si="8">IF($B92="Otro (ud)","-",IFERROR(INDEX($D$45:$F$70,MATCH($B92&amp;$C92,$B$45:$B$70,0),MATCH($F$89,$D$44:$F$44,0)),""))</f>
        <v/>
      </c>
      <c r="G92" s="134" t="str">
        <f t="shared" ref="G92:G116" si="9">IF($B92="Otro (ud)","-",IFERROR(INDEX($D$45:$F$70,MATCH($B92&amp;$C92,$B$45:$B$70,0),MATCH($G$89,$D$44:$F$44,0)),""))</f>
        <v/>
      </c>
      <c r="H92" s="54" t="str">
        <f t="shared" ref="H92:H116" si="10">IFERROR(D92*E92,"")</f>
        <v/>
      </c>
      <c r="I92" s="54" t="str">
        <f t="shared" ref="I92:I116" si="11">IFERROR(D92*F92,"")</f>
        <v/>
      </c>
      <c r="J92" s="54" t="str">
        <f t="shared" ref="J92:J116" si="12">IFERROR(D92*G92,"")</f>
        <v/>
      </c>
      <c r="K92" s="151" t="str">
        <f t="shared" ref="K92:K116" si="13">IFERROR($H92+$I92*$I$38/1000+$J92*$I$39/1000,"")</f>
        <v/>
      </c>
      <c r="M92" s="135">
        <f>'3. Fase - Montaje'!M182</f>
        <v>0</v>
      </c>
      <c r="N92" s="135">
        <f>'3. Fase - Montaje'!N182</f>
        <v>0</v>
      </c>
      <c r="O92" s="135">
        <f>'3. Fase - Montaje'!O182</f>
        <v>0</v>
      </c>
      <c r="P92" s="134" t="str">
        <f t="shared" ref="P92:P116" si="14">IF($M92="Otro (ud)","-",IFERROR(INDEX($D$45:$F$70,MATCH($M92&amp;$N92,$B$45:$B$70,0),MATCH($P$89,$D$44:$F$44,0)),""))</f>
        <v/>
      </c>
      <c r="Q92" s="246" t="str">
        <f t="shared" ref="Q92:Q116" si="15">IF($M92="Otro (ud)","-",IFERROR(INDEX($D$45:$F$70,MATCH($M92&amp;$N92,$B$45:$B$70,0),MATCH($Q$89,$D$44:$F$44,0)),""))</f>
        <v/>
      </c>
      <c r="R92" s="134" t="str">
        <f t="shared" ref="R92:R116" si="16">IF($M92="Otro (ud)","-",IFERROR(INDEX($D$45:$F$70,MATCH($M92&amp;$N92,$B$45:$B$70,0),MATCH($R$89,$D$44:$F$44,0)),""))</f>
        <v/>
      </c>
      <c r="S92" s="54" t="str">
        <f t="shared" ref="S92:S116" si="17">IFERROR(O92*P92,"")</f>
        <v/>
      </c>
      <c r="T92" s="54" t="str">
        <f t="shared" ref="T92:T116" si="18">IFERROR(O92*Q92,"")</f>
        <v/>
      </c>
      <c r="U92" s="54" t="str">
        <f t="shared" ref="U92:U116" si="19">IFERROR(O92*R92,"")</f>
        <v/>
      </c>
      <c r="V92" s="151" t="str">
        <f t="shared" ref="V92:V116" si="20">IFERROR($S92+$T92*$I$38/1000+$U92*$I$39/1000,"")</f>
        <v/>
      </c>
      <c r="AL92" s="17"/>
      <c r="AM92" s="17"/>
      <c r="AN92" s="17"/>
      <c r="AO92" s="17"/>
      <c r="AP92" s="17"/>
      <c r="AQ92" s="17"/>
      <c r="AR92" s="17"/>
      <c r="AS92" s="17"/>
      <c r="AT92" s="17"/>
      <c r="AU92" s="17"/>
      <c r="AV92" s="17"/>
      <c r="AW92" s="17"/>
      <c r="AX92" s="17"/>
      <c r="BA92" s="17"/>
    </row>
    <row r="93" spans="2:80" ht="18" customHeight="1" x14ac:dyDescent="0.3">
      <c r="B93" s="135">
        <f>'3. Fase - Montaje'!E183</f>
        <v>0</v>
      </c>
      <c r="C93" s="135">
        <f>'3. Fase - Montaje'!F183</f>
        <v>0</v>
      </c>
      <c r="D93" s="135">
        <f>'3. Fase - Montaje'!G183</f>
        <v>0</v>
      </c>
      <c r="E93" s="134" t="str">
        <f t="shared" si="7"/>
        <v/>
      </c>
      <c r="F93" s="246" t="str">
        <f t="shared" si="8"/>
        <v/>
      </c>
      <c r="G93" s="134" t="str">
        <f t="shared" si="9"/>
        <v/>
      </c>
      <c r="H93" s="54" t="str">
        <f t="shared" si="10"/>
        <v/>
      </c>
      <c r="I93" s="54" t="str">
        <f t="shared" si="11"/>
        <v/>
      </c>
      <c r="J93" s="54" t="str">
        <f t="shared" si="12"/>
        <v/>
      </c>
      <c r="K93" s="151" t="str">
        <f t="shared" si="13"/>
        <v/>
      </c>
      <c r="M93" s="135">
        <f>'3. Fase - Montaje'!M183</f>
        <v>0</v>
      </c>
      <c r="N93" s="135">
        <f>'3. Fase - Montaje'!N183</f>
        <v>0</v>
      </c>
      <c r="O93" s="135">
        <f>'3. Fase - Montaje'!O183</f>
        <v>0</v>
      </c>
      <c r="P93" s="134" t="str">
        <f t="shared" si="14"/>
        <v/>
      </c>
      <c r="Q93" s="246" t="str">
        <f t="shared" si="15"/>
        <v/>
      </c>
      <c r="R93" s="134" t="str">
        <f t="shared" si="16"/>
        <v/>
      </c>
      <c r="S93" s="54" t="str">
        <f t="shared" si="17"/>
        <v/>
      </c>
      <c r="T93" s="54" t="str">
        <f t="shared" si="18"/>
        <v/>
      </c>
      <c r="U93" s="54" t="str">
        <f t="shared" si="19"/>
        <v/>
      </c>
      <c r="V93" s="151" t="str">
        <f t="shared" si="20"/>
        <v/>
      </c>
      <c r="AL93" s="17"/>
      <c r="AM93" s="17"/>
      <c r="AN93" s="17"/>
      <c r="AO93" s="17"/>
      <c r="AP93" s="17"/>
      <c r="AQ93" s="17"/>
      <c r="AR93" s="17"/>
      <c r="AS93" s="17"/>
      <c r="AT93" s="17"/>
      <c r="AU93" s="17"/>
      <c r="AV93" s="17"/>
      <c r="AW93" s="17"/>
      <c r="AX93" s="17"/>
      <c r="BA93" s="17"/>
    </row>
    <row r="94" spans="2:80" ht="18" customHeight="1" x14ac:dyDescent="0.3">
      <c r="B94" s="135">
        <f>'3. Fase - Montaje'!E184</f>
        <v>0</v>
      </c>
      <c r="C94" s="135">
        <f>'3. Fase - Montaje'!F184</f>
        <v>0</v>
      </c>
      <c r="D94" s="135">
        <f>'3. Fase - Montaje'!G184</f>
        <v>0</v>
      </c>
      <c r="E94" s="134" t="str">
        <f t="shared" si="7"/>
        <v/>
      </c>
      <c r="F94" s="246" t="str">
        <f t="shared" si="8"/>
        <v/>
      </c>
      <c r="G94" s="134" t="str">
        <f t="shared" si="9"/>
        <v/>
      </c>
      <c r="H94" s="54" t="str">
        <f t="shared" si="10"/>
        <v/>
      </c>
      <c r="I94" s="54" t="str">
        <f t="shared" si="11"/>
        <v/>
      </c>
      <c r="J94" s="54" t="str">
        <f t="shared" si="12"/>
        <v/>
      </c>
      <c r="K94" s="151" t="str">
        <f t="shared" si="13"/>
        <v/>
      </c>
      <c r="M94" s="135">
        <f>'3. Fase - Montaje'!M184</f>
        <v>0</v>
      </c>
      <c r="N94" s="135">
        <f>'3. Fase - Montaje'!N184</f>
        <v>0</v>
      </c>
      <c r="O94" s="135">
        <f>'3. Fase - Montaje'!O184</f>
        <v>0</v>
      </c>
      <c r="P94" s="134" t="str">
        <f t="shared" si="14"/>
        <v/>
      </c>
      <c r="Q94" s="246" t="str">
        <f t="shared" si="15"/>
        <v/>
      </c>
      <c r="R94" s="134" t="str">
        <f t="shared" si="16"/>
        <v/>
      </c>
      <c r="S94" s="54" t="str">
        <f t="shared" si="17"/>
        <v/>
      </c>
      <c r="T94" s="54" t="str">
        <f t="shared" si="18"/>
        <v/>
      </c>
      <c r="U94" s="54" t="str">
        <f t="shared" si="19"/>
        <v/>
      </c>
      <c r="V94" s="151" t="str">
        <f t="shared" si="20"/>
        <v/>
      </c>
      <c r="AL94" s="17"/>
      <c r="AM94" s="17"/>
      <c r="AN94" s="17"/>
      <c r="AO94" s="17"/>
      <c r="AP94" s="17"/>
      <c r="AQ94" s="17"/>
      <c r="AR94" s="17"/>
      <c r="AS94" s="17"/>
      <c r="AT94" s="17"/>
      <c r="AU94" s="17"/>
      <c r="AV94" s="17"/>
      <c r="AW94" s="17"/>
      <c r="AX94" s="17"/>
      <c r="BA94" s="17"/>
    </row>
    <row r="95" spans="2:80" ht="18" customHeight="1" x14ac:dyDescent="0.3">
      <c r="B95" s="135">
        <f>'3. Fase - Montaje'!E185</f>
        <v>0</v>
      </c>
      <c r="C95" s="135">
        <f>'3. Fase - Montaje'!F185</f>
        <v>0</v>
      </c>
      <c r="D95" s="135">
        <f>'3. Fase - Montaje'!G185</f>
        <v>0</v>
      </c>
      <c r="E95" s="134" t="str">
        <f t="shared" si="7"/>
        <v/>
      </c>
      <c r="F95" s="246" t="str">
        <f t="shared" si="8"/>
        <v/>
      </c>
      <c r="G95" s="134" t="str">
        <f t="shared" si="9"/>
        <v/>
      </c>
      <c r="H95" s="54" t="str">
        <f t="shared" si="10"/>
        <v/>
      </c>
      <c r="I95" s="54" t="str">
        <f t="shared" si="11"/>
        <v/>
      </c>
      <c r="J95" s="54" t="str">
        <f t="shared" si="12"/>
        <v/>
      </c>
      <c r="K95" s="151" t="str">
        <f t="shared" si="13"/>
        <v/>
      </c>
      <c r="M95" s="135">
        <f>'3. Fase - Montaje'!M185</f>
        <v>0</v>
      </c>
      <c r="N95" s="135">
        <f>'3. Fase - Montaje'!N185</f>
        <v>0</v>
      </c>
      <c r="O95" s="135">
        <f>'3. Fase - Montaje'!O185</f>
        <v>0</v>
      </c>
      <c r="P95" s="134" t="str">
        <f t="shared" si="14"/>
        <v/>
      </c>
      <c r="Q95" s="246" t="str">
        <f t="shared" si="15"/>
        <v/>
      </c>
      <c r="R95" s="134" t="str">
        <f t="shared" si="16"/>
        <v/>
      </c>
      <c r="S95" s="54" t="str">
        <f t="shared" si="17"/>
        <v/>
      </c>
      <c r="T95" s="54" t="str">
        <f t="shared" si="18"/>
        <v/>
      </c>
      <c r="U95" s="54" t="str">
        <f t="shared" si="19"/>
        <v/>
      </c>
      <c r="V95" s="151" t="str">
        <f t="shared" si="20"/>
        <v/>
      </c>
      <c r="AL95" s="17"/>
      <c r="AM95" s="17"/>
      <c r="AN95" s="17"/>
      <c r="AO95" s="17"/>
      <c r="AP95" s="17"/>
      <c r="AQ95" s="17"/>
      <c r="AR95" s="17"/>
      <c r="AS95" s="17"/>
      <c r="AT95" s="17"/>
      <c r="AU95" s="17"/>
      <c r="AV95" s="17"/>
      <c r="AW95" s="17"/>
      <c r="AX95" s="17"/>
      <c r="BA95" s="17"/>
    </row>
    <row r="96" spans="2:80" ht="18" customHeight="1" x14ac:dyDescent="0.3">
      <c r="B96" s="135">
        <f>'3. Fase - Montaje'!E186</f>
        <v>0</v>
      </c>
      <c r="C96" s="135">
        <f>'3. Fase - Montaje'!F186</f>
        <v>0</v>
      </c>
      <c r="D96" s="135">
        <f>'3. Fase - Montaje'!G186</f>
        <v>0</v>
      </c>
      <c r="E96" s="134" t="str">
        <f t="shared" si="7"/>
        <v/>
      </c>
      <c r="F96" s="246" t="str">
        <f t="shared" si="8"/>
        <v/>
      </c>
      <c r="G96" s="134" t="str">
        <f t="shared" si="9"/>
        <v/>
      </c>
      <c r="H96" s="54" t="str">
        <f t="shared" si="10"/>
        <v/>
      </c>
      <c r="I96" s="54" t="str">
        <f t="shared" si="11"/>
        <v/>
      </c>
      <c r="J96" s="54" t="str">
        <f t="shared" si="12"/>
        <v/>
      </c>
      <c r="K96" s="151" t="str">
        <f t="shared" si="13"/>
        <v/>
      </c>
      <c r="M96" s="135">
        <f>'3. Fase - Montaje'!M186</f>
        <v>0</v>
      </c>
      <c r="N96" s="135">
        <f>'3. Fase - Montaje'!N186</f>
        <v>0</v>
      </c>
      <c r="O96" s="135">
        <f>'3. Fase - Montaje'!O186</f>
        <v>0</v>
      </c>
      <c r="P96" s="134" t="str">
        <f t="shared" si="14"/>
        <v/>
      </c>
      <c r="Q96" s="246" t="str">
        <f t="shared" si="15"/>
        <v/>
      </c>
      <c r="R96" s="134" t="str">
        <f t="shared" si="16"/>
        <v/>
      </c>
      <c r="S96" s="54" t="str">
        <f t="shared" si="17"/>
        <v/>
      </c>
      <c r="T96" s="54" t="str">
        <f t="shared" si="18"/>
        <v/>
      </c>
      <c r="U96" s="54" t="str">
        <f t="shared" si="19"/>
        <v/>
      </c>
      <c r="V96" s="151" t="str">
        <f t="shared" si="20"/>
        <v/>
      </c>
      <c r="AL96" s="17"/>
      <c r="AM96" s="17"/>
      <c r="AN96" s="17"/>
      <c r="AO96" s="17"/>
      <c r="AP96" s="17"/>
      <c r="AQ96" s="17"/>
      <c r="AR96" s="17"/>
      <c r="AS96" s="17"/>
      <c r="AT96" s="17"/>
      <c r="AU96" s="17"/>
      <c r="AV96" s="17"/>
      <c r="AW96" s="17"/>
      <c r="AX96" s="17"/>
      <c r="BA96" s="17"/>
    </row>
    <row r="97" spans="2:53" ht="18" customHeight="1" x14ac:dyDescent="0.3">
      <c r="B97" s="135">
        <f>'3. Fase - Montaje'!E187</f>
        <v>0</v>
      </c>
      <c r="C97" s="135">
        <f>'3. Fase - Montaje'!F187</f>
        <v>0</v>
      </c>
      <c r="D97" s="135">
        <f>'3. Fase - Montaje'!G187</f>
        <v>0</v>
      </c>
      <c r="E97" s="134" t="str">
        <f t="shared" si="7"/>
        <v/>
      </c>
      <c r="F97" s="246" t="str">
        <f t="shared" si="8"/>
        <v/>
      </c>
      <c r="G97" s="134" t="str">
        <f t="shared" si="9"/>
        <v/>
      </c>
      <c r="H97" s="54" t="str">
        <f t="shared" si="10"/>
        <v/>
      </c>
      <c r="I97" s="54" t="str">
        <f t="shared" si="11"/>
        <v/>
      </c>
      <c r="J97" s="54" t="str">
        <f t="shared" si="12"/>
        <v/>
      </c>
      <c r="K97" s="151" t="str">
        <f t="shared" si="13"/>
        <v/>
      </c>
      <c r="M97" s="135">
        <f>'3. Fase - Montaje'!M187</f>
        <v>0</v>
      </c>
      <c r="N97" s="135">
        <f>'3. Fase - Montaje'!N187</f>
        <v>0</v>
      </c>
      <c r="O97" s="135">
        <f>'3. Fase - Montaje'!O187</f>
        <v>0</v>
      </c>
      <c r="P97" s="134" t="str">
        <f t="shared" si="14"/>
        <v/>
      </c>
      <c r="Q97" s="246" t="str">
        <f t="shared" si="15"/>
        <v/>
      </c>
      <c r="R97" s="134" t="str">
        <f t="shared" si="16"/>
        <v/>
      </c>
      <c r="S97" s="54" t="str">
        <f t="shared" si="17"/>
        <v/>
      </c>
      <c r="T97" s="54" t="str">
        <f t="shared" si="18"/>
        <v/>
      </c>
      <c r="U97" s="54" t="str">
        <f t="shared" si="19"/>
        <v/>
      </c>
      <c r="V97" s="151" t="str">
        <f t="shared" si="20"/>
        <v/>
      </c>
      <c r="AL97" s="17"/>
      <c r="AM97" s="17"/>
      <c r="AN97" s="17"/>
      <c r="AO97" s="17"/>
      <c r="AP97" s="17"/>
      <c r="AQ97" s="17"/>
      <c r="AR97" s="17"/>
      <c r="AS97" s="17"/>
      <c r="AT97" s="17"/>
      <c r="AU97" s="17"/>
      <c r="AV97" s="17"/>
      <c r="AW97" s="17"/>
      <c r="AX97" s="17"/>
      <c r="BA97" s="17"/>
    </row>
    <row r="98" spans="2:53" ht="18" customHeight="1" x14ac:dyDescent="0.3">
      <c r="B98" s="135">
        <f>'3. Fase - Montaje'!E188</f>
        <v>0</v>
      </c>
      <c r="C98" s="135">
        <f>'3. Fase - Montaje'!F188</f>
        <v>0</v>
      </c>
      <c r="D98" s="135">
        <f>'3. Fase - Montaje'!G188</f>
        <v>0</v>
      </c>
      <c r="E98" s="134" t="str">
        <f t="shared" si="7"/>
        <v/>
      </c>
      <c r="F98" s="246" t="str">
        <f t="shared" si="8"/>
        <v/>
      </c>
      <c r="G98" s="134" t="str">
        <f t="shared" si="9"/>
        <v/>
      </c>
      <c r="H98" s="54" t="str">
        <f t="shared" si="10"/>
        <v/>
      </c>
      <c r="I98" s="54" t="str">
        <f t="shared" si="11"/>
        <v/>
      </c>
      <c r="J98" s="54" t="str">
        <f t="shared" si="12"/>
        <v/>
      </c>
      <c r="K98" s="151" t="str">
        <f t="shared" si="13"/>
        <v/>
      </c>
      <c r="M98" s="135">
        <f>'3. Fase - Montaje'!M188</f>
        <v>0</v>
      </c>
      <c r="N98" s="135">
        <f>'3. Fase - Montaje'!N188</f>
        <v>0</v>
      </c>
      <c r="O98" s="135">
        <f>'3. Fase - Montaje'!O188</f>
        <v>0</v>
      </c>
      <c r="P98" s="134" t="str">
        <f t="shared" si="14"/>
        <v/>
      </c>
      <c r="Q98" s="246" t="str">
        <f t="shared" si="15"/>
        <v/>
      </c>
      <c r="R98" s="134" t="str">
        <f t="shared" si="16"/>
        <v/>
      </c>
      <c r="S98" s="54" t="str">
        <f t="shared" si="17"/>
        <v/>
      </c>
      <c r="T98" s="54" t="str">
        <f t="shared" si="18"/>
        <v/>
      </c>
      <c r="U98" s="54" t="str">
        <f t="shared" si="19"/>
        <v/>
      </c>
      <c r="V98" s="151" t="str">
        <f t="shared" si="20"/>
        <v/>
      </c>
      <c r="AL98" s="17"/>
      <c r="AM98" s="17"/>
      <c r="AN98" s="17"/>
      <c r="AO98" s="17"/>
      <c r="AP98" s="17"/>
      <c r="AQ98" s="17"/>
      <c r="AR98" s="17"/>
      <c r="AS98" s="17"/>
      <c r="AT98" s="17"/>
      <c r="AU98" s="17"/>
      <c r="AV98" s="17"/>
    </row>
    <row r="99" spans="2:53" ht="18" customHeight="1" x14ac:dyDescent="0.3">
      <c r="B99" s="135">
        <f>'3. Fase - Montaje'!E189</f>
        <v>0</v>
      </c>
      <c r="C99" s="135">
        <f>'3. Fase - Montaje'!F189</f>
        <v>0</v>
      </c>
      <c r="D99" s="135">
        <f>'3. Fase - Montaje'!G189</f>
        <v>0</v>
      </c>
      <c r="E99" s="134" t="str">
        <f t="shared" si="7"/>
        <v/>
      </c>
      <c r="F99" s="246" t="str">
        <f t="shared" si="8"/>
        <v/>
      </c>
      <c r="G99" s="134" t="str">
        <f t="shared" si="9"/>
        <v/>
      </c>
      <c r="H99" s="54" t="str">
        <f t="shared" si="10"/>
        <v/>
      </c>
      <c r="I99" s="54" t="str">
        <f t="shared" si="11"/>
        <v/>
      </c>
      <c r="J99" s="54" t="str">
        <f t="shared" si="12"/>
        <v/>
      </c>
      <c r="K99" s="151" t="str">
        <f t="shared" si="13"/>
        <v/>
      </c>
      <c r="M99" s="135">
        <f>'3. Fase - Montaje'!M189</f>
        <v>0</v>
      </c>
      <c r="N99" s="135">
        <f>'3. Fase - Montaje'!N189</f>
        <v>0</v>
      </c>
      <c r="O99" s="135">
        <f>'3. Fase - Montaje'!O189</f>
        <v>0</v>
      </c>
      <c r="P99" s="134" t="str">
        <f t="shared" si="14"/>
        <v/>
      </c>
      <c r="Q99" s="246" t="str">
        <f t="shared" si="15"/>
        <v/>
      </c>
      <c r="R99" s="134" t="str">
        <f t="shared" si="16"/>
        <v/>
      </c>
      <c r="S99" s="54" t="str">
        <f t="shared" si="17"/>
        <v/>
      </c>
      <c r="T99" s="54" t="str">
        <f t="shared" si="18"/>
        <v/>
      </c>
      <c r="U99" s="54" t="str">
        <f t="shared" si="19"/>
        <v/>
      </c>
      <c r="V99" s="151" t="str">
        <f t="shared" si="20"/>
        <v/>
      </c>
      <c r="AL99" s="17"/>
      <c r="AM99" s="17"/>
      <c r="AN99" s="17"/>
      <c r="AO99" s="17"/>
      <c r="AP99" s="17"/>
      <c r="AQ99" s="17"/>
      <c r="AR99" s="17"/>
      <c r="AS99" s="17"/>
      <c r="AT99" s="17"/>
      <c r="AU99" s="17"/>
      <c r="AV99" s="17"/>
    </row>
    <row r="100" spans="2:53" ht="18" customHeight="1" x14ac:dyDescent="0.3">
      <c r="B100" s="135">
        <f>'3. Fase - Montaje'!E190</f>
        <v>0</v>
      </c>
      <c r="C100" s="135">
        <f>'3. Fase - Montaje'!F190</f>
        <v>0</v>
      </c>
      <c r="D100" s="135">
        <f>'3. Fase - Montaje'!G190</f>
        <v>0</v>
      </c>
      <c r="E100" s="134" t="str">
        <f t="shared" si="7"/>
        <v/>
      </c>
      <c r="F100" s="246" t="str">
        <f t="shared" si="8"/>
        <v/>
      </c>
      <c r="G100" s="134" t="str">
        <f t="shared" si="9"/>
        <v/>
      </c>
      <c r="H100" s="54" t="str">
        <f t="shared" si="10"/>
        <v/>
      </c>
      <c r="I100" s="54" t="str">
        <f t="shared" si="11"/>
        <v/>
      </c>
      <c r="J100" s="54" t="str">
        <f t="shared" si="12"/>
        <v/>
      </c>
      <c r="K100" s="151" t="str">
        <f t="shared" si="13"/>
        <v/>
      </c>
      <c r="M100" s="135">
        <f>'3. Fase - Montaje'!M190</f>
        <v>0</v>
      </c>
      <c r="N100" s="135">
        <f>'3. Fase - Montaje'!N190</f>
        <v>0</v>
      </c>
      <c r="O100" s="135">
        <f>'3. Fase - Montaje'!O190</f>
        <v>0</v>
      </c>
      <c r="P100" s="134" t="str">
        <f t="shared" si="14"/>
        <v/>
      </c>
      <c r="Q100" s="246" t="str">
        <f t="shared" si="15"/>
        <v/>
      </c>
      <c r="R100" s="134" t="str">
        <f t="shared" si="16"/>
        <v/>
      </c>
      <c r="S100" s="54" t="str">
        <f t="shared" si="17"/>
        <v/>
      </c>
      <c r="T100" s="54" t="str">
        <f t="shared" si="18"/>
        <v/>
      </c>
      <c r="U100" s="54" t="str">
        <f t="shared" si="19"/>
        <v/>
      </c>
      <c r="V100" s="151" t="str">
        <f t="shared" si="20"/>
        <v/>
      </c>
      <c r="AL100" s="17"/>
      <c r="AM100" s="17"/>
      <c r="AN100" s="17"/>
      <c r="AO100" s="17"/>
      <c r="AP100" s="17"/>
      <c r="AQ100" s="17"/>
      <c r="AR100" s="17"/>
      <c r="AS100" s="17"/>
      <c r="AT100" s="17"/>
      <c r="AU100" s="17"/>
      <c r="AV100" s="17"/>
    </row>
    <row r="101" spans="2:53" ht="18" customHeight="1" x14ac:dyDescent="0.3">
      <c r="B101" s="135">
        <f>'3. Fase - Montaje'!E191</f>
        <v>0</v>
      </c>
      <c r="C101" s="135">
        <f>'3. Fase - Montaje'!F191</f>
        <v>0</v>
      </c>
      <c r="D101" s="135">
        <f>'3. Fase - Montaje'!G191</f>
        <v>0</v>
      </c>
      <c r="E101" s="134" t="str">
        <f t="shared" si="7"/>
        <v/>
      </c>
      <c r="F101" s="246" t="str">
        <f t="shared" si="8"/>
        <v/>
      </c>
      <c r="G101" s="134" t="str">
        <f t="shared" si="9"/>
        <v/>
      </c>
      <c r="H101" s="54" t="str">
        <f t="shared" si="10"/>
        <v/>
      </c>
      <c r="I101" s="54" t="str">
        <f t="shared" si="11"/>
        <v/>
      </c>
      <c r="J101" s="54" t="str">
        <f t="shared" si="12"/>
        <v/>
      </c>
      <c r="K101" s="151" t="str">
        <f t="shared" si="13"/>
        <v/>
      </c>
      <c r="M101" s="135">
        <f>'3. Fase - Montaje'!M191</f>
        <v>0</v>
      </c>
      <c r="N101" s="135">
        <f>'3. Fase - Montaje'!N191</f>
        <v>0</v>
      </c>
      <c r="O101" s="135">
        <f>'3. Fase - Montaje'!O191</f>
        <v>0</v>
      </c>
      <c r="P101" s="134" t="str">
        <f t="shared" si="14"/>
        <v/>
      </c>
      <c r="Q101" s="246" t="str">
        <f t="shared" si="15"/>
        <v/>
      </c>
      <c r="R101" s="134" t="str">
        <f t="shared" si="16"/>
        <v/>
      </c>
      <c r="S101" s="54" t="str">
        <f t="shared" si="17"/>
        <v/>
      </c>
      <c r="T101" s="54" t="str">
        <f t="shared" si="18"/>
        <v/>
      </c>
      <c r="U101" s="54" t="str">
        <f t="shared" si="19"/>
        <v/>
      </c>
      <c r="V101" s="151" t="str">
        <f t="shared" si="20"/>
        <v/>
      </c>
      <c r="AL101" s="17"/>
      <c r="AM101" s="17"/>
      <c r="AN101" s="17"/>
      <c r="AO101" s="17"/>
      <c r="AP101" s="17"/>
      <c r="AQ101" s="17"/>
      <c r="AR101" s="17"/>
      <c r="AS101" s="17"/>
      <c r="AT101" s="17"/>
      <c r="AU101" s="17"/>
      <c r="AV101" s="17"/>
    </row>
    <row r="102" spans="2:53" ht="18" customHeight="1" x14ac:dyDescent="0.3">
      <c r="B102" s="135">
        <f>'3. Fase - Montaje'!E192</f>
        <v>0</v>
      </c>
      <c r="C102" s="135">
        <f>'3. Fase - Montaje'!F192</f>
        <v>0</v>
      </c>
      <c r="D102" s="135">
        <f>'3. Fase - Montaje'!G192</f>
        <v>0</v>
      </c>
      <c r="E102" s="134" t="str">
        <f t="shared" si="7"/>
        <v/>
      </c>
      <c r="F102" s="246" t="str">
        <f t="shared" si="8"/>
        <v/>
      </c>
      <c r="G102" s="134" t="str">
        <f t="shared" si="9"/>
        <v/>
      </c>
      <c r="H102" s="54" t="str">
        <f t="shared" si="10"/>
        <v/>
      </c>
      <c r="I102" s="54" t="str">
        <f t="shared" si="11"/>
        <v/>
      </c>
      <c r="J102" s="54" t="str">
        <f t="shared" si="12"/>
        <v/>
      </c>
      <c r="K102" s="151" t="str">
        <f t="shared" si="13"/>
        <v/>
      </c>
      <c r="M102" s="135">
        <f>'3. Fase - Montaje'!M192</f>
        <v>0</v>
      </c>
      <c r="N102" s="135">
        <f>'3. Fase - Montaje'!N192</f>
        <v>0</v>
      </c>
      <c r="O102" s="135">
        <f>'3. Fase - Montaje'!O192</f>
        <v>0</v>
      </c>
      <c r="P102" s="134" t="str">
        <f t="shared" si="14"/>
        <v/>
      </c>
      <c r="Q102" s="246" t="str">
        <f t="shared" si="15"/>
        <v/>
      </c>
      <c r="R102" s="134" t="str">
        <f t="shared" si="16"/>
        <v/>
      </c>
      <c r="S102" s="54" t="str">
        <f t="shared" si="17"/>
        <v/>
      </c>
      <c r="T102" s="54" t="str">
        <f t="shared" si="18"/>
        <v/>
      </c>
      <c r="U102" s="54" t="str">
        <f t="shared" si="19"/>
        <v/>
      </c>
      <c r="V102" s="151" t="str">
        <f t="shared" si="20"/>
        <v/>
      </c>
      <c r="AL102" s="17"/>
      <c r="AM102" s="17"/>
      <c r="AN102" s="17"/>
      <c r="AO102" s="17"/>
      <c r="AP102" s="17"/>
      <c r="AQ102" s="17"/>
      <c r="AR102" s="17"/>
      <c r="AS102" s="17"/>
      <c r="AT102" s="17"/>
      <c r="AU102" s="17"/>
      <c r="AV102" s="17"/>
    </row>
    <row r="103" spans="2:53" ht="18" customHeight="1" x14ac:dyDescent="0.3">
      <c r="B103" s="135">
        <f>'3. Fase - Montaje'!E193</f>
        <v>0</v>
      </c>
      <c r="C103" s="135">
        <f>'3. Fase - Montaje'!F193</f>
        <v>0</v>
      </c>
      <c r="D103" s="135">
        <f>'3. Fase - Montaje'!G193</f>
        <v>0</v>
      </c>
      <c r="E103" s="134" t="str">
        <f t="shared" si="7"/>
        <v/>
      </c>
      <c r="F103" s="246" t="str">
        <f t="shared" si="8"/>
        <v/>
      </c>
      <c r="G103" s="134" t="str">
        <f t="shared" si="9"/>
        <v/>
      </c>
      <c r="H103" s="54" t="str">
        <f t="shared" si="10"/>
        <v/>
      </c>
      <c r="I103" s="54" t="str">
        <f t="shared" si="11"/>
        <v/>
      </c>
      <c r="J103" s="54" t="str">
        <f t="shared" si="12"/>
        <v/>
      </c>
      <c r="K103" s="151" t="str">
        <f t="shared" si="13"/>
        <v/>
      </c>
      <c r="M103" s="135">
        <f>'3. Fase - Montaje'!M193</f>
        <v>0</v>
      </c>
      <c r="N103" s="135">
        <f>'3. Fase - Montaje'!N193</f>
        <v>0</v>
      </c>
      <c r="O103" s="135">
        <f>'3. Fase - Montaje'!O193</f>
        <v>0</v>
      </c>
      <c r="P103" s="134" t="str">
        <f t="shared" si="14"/>
        <v/>
      </c>
      <c r="Q103" s="246" t="str">
        <f t="shared" si="15"/>
        <v/>
      </c>
      <c r="R103" s="134" t="str">
        <f t="shared" si="16"/>
        <v/>
      </c>
      <c r="S103" s="54" t="str">
        <f t="shared" si="17"/>
        <v/>
      </c>
      <c r="T103" s="54" t="str">
        <f t="shared" si="18"/>
        <v/>
      </c>
      <c r="U103" s="54" t="str">
        <f t="shared" si="19"/>
        <v/>
      </c>
      <c r="V103" s="151" t="str">
        <f t="shared" si="20"/>
        <v/>
      </c>
    </row>
    <row r="104" spans="2:53" ht="18" customHeight="1" x14ac:dyDescent="0.3">
      <c r="B104" s="135">
        <f>'3. Fase - Montaje'!E194</f>
        <v>0</v>
      </c>
      <c r="C104" s="135">
        <f>'3. Fase - Montaje'!F194</f>
        <v>0</v>
      </c>
      <c r="D104" s="135">
        <f>'3. Fase - Montaje'!G194</f>
        <v>0</v>
      </c>
      <c r="E104" s="134" t="str">
        <f t="shared" si="7"/>
        <v/>
      </c>
      <c r="F104" s="246" t="str">
        <f t="shared" si="8"/>
        <v/>
      </c>
      <c r="G104" s="134" t="str">
        <f t="shared" si="9"/>
        <v/>
      </c>
      <c r="H104" s="54" t="str">
        <f t="shared" si="10"/>
        <v/>
      </c>
      <c r="I104" s="54" t="str">
        <f t="shared" si="11"/>
        <v/>
      </c>
      <c r="J104" s="54" t="str">
        <f t="shared" si="12"/>
        <v/>
      </c>
      <c r="K104" s="151" t="str">
        <f t="shared" si="13"/>
        <v/>
      </c>
      <c r="M104" s="135">
        <f>'3. Fase - Montaje'!M194</f>
        <v>0</v>
      </c>
      <c r="N104" s="135">
        <f>'3. Fase - Montaje'!N194</f>
        <v>0</v>
      </c>
      <c r="O104" s="135">
        <f>'3. Fase - Montaje'!O194</f>
        <v>0</v>
      </c>
      <c r="P104" s="134" t="str">
        <f t="shared" si="14"/>
        <v/>
      </c>
      <c r="Q104" s="246" t="str">
        <f t="shared" si="15"/>
        <v/>
      </c>
      <c r="R104" s="134" t="str">
        <f t="shared" si="16"/>
        <v/>
      </c>
      <c r="S104" s="54" t="str">
        <f t="shared" si="17"/>
        <v/>
      </c>
      <c r="T104" s="54" t="str">
        <f t="shared" si="18"/>
        <v/>
      </c>
      <c r="U104" s="54" t="str">
        <f t="shared" si="19"/>
        <v/>
      </c>
      <c r="V104" s="151" t="str">
        <f t="shared" si="20"/>
        <v/>
      </c>
    </row>
    <row r="105" spans="2:53" ht="18" customHeight="1" x14ac:dyDescent="0.3">
      <c r="B105" s="135">
        <f>'3. Fase - Montaje'!E195</f>
        <v>0</v>
      </c>
      <c r="C105" s="135">
        <f>'3. Fase - Montaje'!F195</f>
        <v>0</v>
      </c>
      <c r="D105" s="135">
        <f>'3. Fase - Montaje'!G195</f>
        <v>0</v>
      </c>
      <c r="E105" s="134" t="str">
        <f t="shared" si="7"/>
        <v/>
      </c>
      <c r="F105" s="246" t="str">
        <f t="shared" si="8"/>
        <v/>
      </c>
      <c r="G105" s="134" t="str">
        <f t="shared" si="9"/>
        <v/>
      </c>
      <c r="H105" s="54" t="str">
        <f t="shared" si="10"/>
        <v/>
      </c>
      <c r="I105" s="54" t="str">
        <f t="shared" si="11"/>
        <v/>
      </c>
      <c r="J105" s="54" t="str">
        <f t="shared" si="12"/>
        <v/>
      </c>
      <c r="K105" s="151" t="str">
        <f t="shared" si="13"/>
        <v/>
      </c>
      <c r="M105" s="135">
        <f>'3. Fase - Montaje'!M195</f>
        <v>0</v>
      </c>
      <c r="N105" s="135">
        <f>'3. Fase - Montaje'!N195</f>
        <v>0</v>
      </c>
      <c r="O105" s="135">
        <f>'3. Fase - Montaje'!O195</f>
        <v>0</v>
      </c>
      <c r="P105" s="134" t="str">
        <f t="shared" si="14"/>
        <v/>
      </c>
      <c r="Q105" s="246" t="str">
        <f t="shared" si="15"/>
        <v/>
      </c>
      <c r="R105" s="134" t="str">
        <f t="shared" si="16"/>
        <v/>
      </c>
      <c r="S105" s="54" t="str">
        <f t="shared" si="17"/>
        <v/>
      </c>
      <c r="T105" s="54" t="str">
        <f t="shared" si="18"/>
        <v/>
      </c>
      <c r="U105" s="54" t="str">
        <f t="shared" si="19"/>
        <v/>
      </c>
      <c r="V105" s="151" t="str">
        <f t="shared" si="20"/>
        <v/>
      </c>
    </row>
    <row r="106" spans="2:53" ht="18" customHeight="1" x14ac:dyDescent="0.3">
      <c r="B106" s="135">
        <f>'3. Fase - Montaje'!E196</f>
        <v>0</v>
      </c>
      <c r="C106" s="135">
        <f>'3. Fase - Montaje'!F196</f>
        <v>0</v>
      </c>
      <c r="D106" s="135">
        <f>'3. Fase - Montaje'!G196</f>
        <v>0</v>
      </c>
      <c r="E106" s="134" t="str">
        <f t="shared" si="7"/>
        <v/>
      </c>
      <c r="F106" s="246" t="str">
        <f t="shared" si="8"/>
        <v/>
      </c>
      <c r="G106" s="134" t="str">
        <f t="shared" si="9"/>
        <v/>
      </c>
      <c r="H106" s="54" t="str">
        <f t="shared" si="10"/>
        <v/>
      </c>
      <c r="I106" s="54" t="str">
        <f t="shared" si="11"/>
        <v/>
      </c>
      <c r="J106" s="54" t="str">
        <f t="shared" si="12"/>
        <v/>
      </c>
      <c r="K106" s="151" t="str">
        <f t="shared" si="13"/>
        <v/>
      </c>
      <c r="M106" s="135">
        <f>'3. Fase - Montaje'!M196</f>
        <v>0</v>
      </c>
      <c r="N106" s="135">
        <f>'3. Fase - Montaje'!N196</f>
        <v>0</v>
      </c>
      <c r="O106" s="135">
        <f>'3. Fase - Montaje'!O196</f>
        <v>0</v>
      </c>
      <c r="P106" s="134" t="str">
        <f t="shared" si="14"/>
        <v/>
      </c>
      <c r="Q106" s="246" t="str">
        <f t="shared" si="15"/>
        <v/>
      </c>
      <c r="R106" s="134" t="str">
        <f t="shared" si="16"/>
        <v/>
      </c>
      <c r="S106" s="54" t="str">
        <f t="shared" si="17"/>
        <v/>
      </c>
      <c r="T106" s="54" t="str">
        <f t="shared" si="18"/>
        <v/>
      </c>
      <c r="U106" s="54" t="str">
        <f t="shared" si="19"/>
        <v/>
      </c>
      <c r="V106" s="151" t="str">
        <f t="shared" si="20"/>
        <v/>
      </c>
    </row>
    <row r="107" spans="2:53" ht="18" customHeight="1" x14ac:dyDescent="0.3">
      <c r="B107" s="135">
        <f>'3. Fase - Montaje'!E197</f>
        <v>0</v>
      </c>
      <c r="C107" s="135">
        <f>'3. Fase - Montaje'!F197</f>
        <v>0</v>
      </c>
      <c r="D107" s="135">
        <f>'3. Fase - Montaje'!G197</f>
        <v>0</v>
      </c>
      <c r="E107" s="134" t="str">
        <f t="shared" si="7"/>
        <v/>
      </c>
      <c r="F107" s="246" t="str">
        <f t="shared" si="8"/>
        <v/>
      </c>
      <c r="G107" s="134" t="str">
        <f t="shared" si="9"/>
        <v/>
      </c>
      <c r="H107" s="54" t="str">
        <f t="shared" si="10"/>
        <v/>
      </c>
      <c r="I107" s="54" t="str">
        <f t="shared" si="11"/>
        <v/>
      </c>
      <c r="J107" s="54" t="str">
        <f t="shared" si="12"/>
        <v/>
      </c>
      <c r="K107" s="151" t="str">
        <f t="shared" si="13"/>
        <v/>
      </c>
      <c r="M107" s="135">
        <f>'3. Fase - Montaje'!M197</f>
        <v>0</v>
      </c>
      <c r="N107" s="135">
        <f>'3. Fase - Montaje'!N197</f>
        <v>0</v>
      </c>
      <c r="O107" s="135">
        <f>'3. Fase - Montaje'!O197</f>
        <v>0</v>
      </c>
      <c r="P107" s="134" t="str">
        <f t="shared" si="14"/>
        <v/>
      </c>
      <c r="Q107" s="246" t="str">
        <f t="shared" si="15"/>
        <v/>
      </c>
      <c r="R107" s="134" t="str">
        <f t="shared" si="16"/>
        <v/>
      </c>
      <c r="S107" s="54" t="str">
        <f t="shared" si="17"/>
        <v/>
      </c>
      <c r="T107" s="54" t="str">
        <f t="shared" si="18"/>
        <v/>
      </c>
      <c r="U107" s="54" t="str">
        <f t="shared" si="19"/>
        <v/>
      </c>
      <c r="V107" s="151" t="str">
        <f t="shared" si="20"/>
        <v/>
      </c>
    </row>
    <row r="108" spans="2:53" ht="18" customHeight="1" x14ac:dyDescent="0.3">
      <c r="B108" s="135">
        <f>'3. Fase - Montaje'!E198</f>
        <v>0</v>
      </c>
      <c r="C108" s="135">
        <f>'3. Fase - Montaje'!F198</f>
        <v>0</v>
      </c>
      <c r="D108" s="135">
        <f>'3. Fase - Montaje'!G198</f>
        <v>0</v>
      </c>
      <c r="E108" s="134" t="str">
        <f t="shared" si="7"/>
        <v/>
      </c>
      <c r="F108" s="246" t="str">
        <f t="shared" si="8"/>
        <v/>
      </c>
      <c r="G108" s="134" t="str">
        <f t="shared" si="9"/>
        <v/>
      </c>
      <c r="H108" s="54" t="str">
        <f t="shared" si="10"/>
        <v/>
      </c>
      <c r="I108" s="54" t="str">
        <f t="shared" si="11"/>
        <v/>
      </c>
      <c r="J108" s="54" t="str">
        <f t="shared" si="12"/>
        <v/>
      </c>
      <c r="K108" s="151" t="str">
        <f t="shared" si="13"/>
        <v/>
      </c>
      <c r="M108" s="135">
        <f>'3. Fase - Montaje'!M198</f>
        <v>0</v>
      </c>
      <c r="N108" s="135">
        <f>'3. Fase - Montaje'!N198</f>
        <v>0</v>
      </c>
      <c r="O108" s="135">
        <f>'3. Fase - Montaje'!O198</f>
        <v>0</v>
      </c>
      <c r="P108" s="134" t="str">
        <f t="shared" si="14"/>
        <v/>
      </c>
      <c r="Q108" s="246" t="str">
        <f t="shared" si="15"/>
        <v/>
      </c>
      <c r="R108" s="134" t="str">
        <f t="shared" si="16"/>
        <v/>
      </c>
      <c r="S108" s="54" t="str">
        <f t="shared" si="17"/>
        <v/>
      </c>
      <c r="T108" s="54" t="str">
        <f t="shared" si="18"/>
        <v/>
      </c>
      <c r="U108" s="54" t="str">
        <f t="shared" si="19"/>
        <v/>
      </c>
      <c r="V108" s="151" t="str">
        <f t="shared" si="20"/>
        <v/>
      </c>
    </row>
    <row r="109" spans="2:53" ht="18" customHeight="1" x14ac:dyDescent="0.3">
      <c r="B109" s="135">
        <f>'3. Fase - Montaje'!E199</f>
        <v>0</v>
      </c>
      <c r="C109" s="135">
        <f>'3. Fase - Montaje'!F199</f>
        <v>0</v>
      </c>
      <c r="D109" s="135">
        <f>'3. Fase - Montaje'!G199</f>
        <v>0</v>
      </c>
      <c r="E109" s="134" t="str">
        <f t="shared" si="7"/>
        <v/>
      </c>
      <c r="F109" s="246" t="str">
        <f t="shared" si="8"/>
        <v/>
      </c>
      <c r="G109" s="134" t="str">
        <f t="shared" si="9"/>
        <v/>
      </c>
      <c r="H109" s="54" t="str">
        <f t="shared" si="10"/>
        <v/>
      </c>
      <c r="I109" s="54" t="str">
        <f t="shared" si="11"/>
        <v/>
      </c>
      <c r="J109" s="54" t="str">
        <f t="shared" si="12"/>
        <v/>
      </c>
      <c r="K109" s="151" t="str">
        <f t="shared" si="13"/>
        <v/>
      </c>
      <c r="M109" s="135">
        <f>'3. Fase - Montaje'!M199</f>
        <v>0</v>
      </c>
      <c r="N109" s="135">
        <f>'3. Fase - Montaje'!N199</f>
        <v>0</v>
      </c>
      <c r="O109" s="135">
        <f>'3. Fase - Montaje'!O199</f>
        <v>0</v>
      </c>
      <c r="P109" s="134" t="str">
        <f t="shared" si="14"/>
        <v/>
      </c>
      <c r="Q109" s="246" t="str">
        <f t="shared" si="15"/>
        <v/>
      </c>
      <c r="R109" s="134" t="str">
        <f t="shared" si="16"/>
        <v/>
      </c>
      <c r="S109" s="54" t="str">
        <f t="shared" si="17"/>
        <v/>
      </c>
      <c r="T109" s="54" t="str">
        <f t="shared" si="18"/>
        <v/>
      </c>
      <c r="U109" s="54" t="str">
        <f t="shared" si="19"/>
        <v/>
      </c>
      <c r="V109" s="151" t="str">
        <f t="shared" si="20"/>
        <v/>
      </c>
    </row>
    <row r="110" spans="2:53" ht="18" customHeight="1" x14ac:dyDescent="0.3">
      <c r="B110" s="135">
        <f>'3. Fase - Montaje'!E200</f>
        <v>0</v>
      </c>
      <c r="C110" s="135">
        <f>'3. Fase - Montaje'!F200</f>
        <v>0</v>
      </c>
      <c r="D110" s="135">
        <f>'3. Fase - Montaje'!G200</f>
        <v>0</v>
      </c>
      <c r="E110" s="134" t="str">
        <f t="shared" si="7"/>
        <v/>
      </c>
      <c r="F110" s="246" t="str">
        <f t="shared" si="8"/>
        <v/>
      </c>
      <c r="G110" s="134" t="str">
        <f t="shared" si="9"/>
        <v/>
      </c>
      <c r="H110" s="54" t="str">
        <f t="shared" si="10"/>
        <v/>
      </c>
      <c r="I110" s="54" t="str">
        <f t="shared" si="11"/>
        <v/>
      </c>
      <c r="J110" s="54" t="str">
        <f t="shared" si="12"/>
        <v/>
      </c>
      <c r="K110" s="151" t="str">
        <f t="shared" si="13"/>
        <v/>
      </c>
      <c r="M110" s="135">
        <f>'3. Fase - Montaje'!M200</f>
        <v>0</v>
      </c>
      <c r="N110" s="135">
        <f>'3. Fase - Montaje'!N200</f>
        <v>0</v>
      </c>
      <c r="O110" s="135">
        <f>'3. Fase - Montaje'!O200</f>
        <v>0</v>
      </c>
      <c r="P110" s="134" t="str">
        <f t="shared" si="14"/>
        <v/>
      </c>
      <c r="Q110" s="246" t="str">
        <f t="shared" si="15"/>
        <v/>
      </c>
      <c r="R110" s="134" t="str">
        <f t="shared" si="16"/>
        <v/>
      </c>
      <c r="S110" s="54" t="str">
        <f t="shared" si="17"/>
        <v/>
      </c>
      <c r="T110" s="54" t="str">
        <f t="shared" si="18"/>
        <v/>
      </c>
      <c r="U110" s="54" t="str">
        <f t="shared" si="19"/>
        <v/>
      </c>
      <c r="V110" s="151" t="str">
        <f t="shared" si="20"/>
        <v/>
      </c>
    </row>
    <row r="111" spans="2:53" ht="18" customHeight="1" x14ac:dyDescent="0.3">
      <c r="B111" s="135">
        <f>'3. Fase - Montaje'!E201</f>
        <v>0</v>
      </c>
      <c r="C111" s="135">
        <f>'3. Fase - Montaje'!F201</f>
        <v>0</v>
      </c>
      <c r="D111" s="135">
        <f>'3. Fase - Montaje'!G201</f>
        <v>0</v>
      </c>
      <c r="E111" s="134" t="str">
        <f t="shared" si="7"/>
        <v/>
      </c>
      <c r="F111" s="246" t="str">
        <f t="shared" si="8"/>
        <v/>
      </c>
      <c r="G111" s="134" t="str">
        <f t="shared" si="9"/>
        <v/>
      </c>
      <c r="H111" s="54" t="str">
        <f t="shared" si="10"/>
        <v/>
      </c>
      <c r="I111" s="54" t="str">
        <f t="shared" si="11"/>
        <v/>
      </c>
      <c r="J111" s="54" t="str">
        <f t="shared" si="12"/>
        <v/>
      </c>
      <c r="K111" s="151" t="str">
        <f t="shared" si="13"/>
        <v/>
      </c>
      <c r="M111" s="135">
        <f>'3. Fase - Montaje'!M201</f>
        <v>0</v>
      </c>
      <c r="N111" s="135">
        <f>'3. Fase - Montaje'!N201</f>
        <v>0</v>
      </c>
      <c r="O111" s="135">
        <f>'3. Fase - Montaje'!O201</f>
        <v>0</v>
      </c>
      <c r="P111" s="134" t="str">
        <f t="shared" si="14"/>
        <v/>
      </c>
      <c r="Q111" s="246" t="str">
        <f t="shared" si="15"/>
        <v/>
      </c>
      <c r="R111" s="134" t="str">
        <f t="shared" si="16"/>
        <v/>
      </c>
      <c r="S111" s="54" t="str">
        <f t="shared" si="17"/>
        <v/>
      </c>
      <c r="T111" s="54" t="str">
        <f t="shared" si="18"/>
        <v/>
      </c>
      <c r="U111" s="54" t="str">
        <f t="shared" si="19"/>
        <v/>
      </c>
      <c r="V111" s="151" t="str">
        <f t="shared" si="20"/>
        <v/>
      </c>
    </row>
    <row r="112" spans="2:53" ht="18" customHeight="1" x14ac:dyDescent="0.3">
      <c r="B112" s="135">
        <f>'3. Fase - Montaje'!E202</f>
        <v>0</v>
      </c>
      <c r="C112" s="135">
        <f>'3. Fase - Montaje'!F202</f>
        <v>0</v>
      </c>
      <c r="D112" s="135">
        <f>'3. Fase - Montaje'!G202</f>
        <v>0</v>
      </c>
      <c r="E112" s="134" t="str">
        <f t="shared" si="7"/>
        <v/>
      </c>
      <c r="F112" s="246" t="str">
        <f t="shared" si="8"/>
        <v/>
      </c>
      <c r="G112" s="134" t="str">
        <f t="shared" si="9"/>
        <v/>
      </c>
      <c r="H112" s="54" t="str">
        <f t="shared" si="10"/>
        <v/>
      </c>
      <c r="I112" s="54" t="str">
        <f t="shared" si="11"/>
        <v/>
      </c>
      <c r="J112" s="54" t="str">
        <f t="shared" si="12"/>
        <v/>
      </c>
      <c r="K112" s="151" t="str">
        <f t="shared" si="13"/>
        <v/>
      </c>
      <c r="M112" s="135">
        <f>'3. Fase - Montaje'!M202</f>
        <v>0</v>
      </c>
      <c r="N112" s="135">
        <f>'3. Fase - Montaje'!N202</f>
        <v>0</v>
      </c>
      <c r="O112" s="135">
        <f>'3. Fase - Montaje'!O202</f>
        <v>0</v>
      </c>
      <c r="P112" s="134" t="str">
        <f t="shared" si="14"/>
        <v/>
      </c>
      <c r="Q112" s="246" t="str">
        <f t="shared" si="15"/>
        <v/>
      </c>
      <c r="R112" s="134" t="str">
        <f t="shared" si="16"/>
        <v/>
      </c>
      <c r="S112" s="54" t="str">
        <f t="shared" si="17"/>
        <v/>
      </c>
      <c r="T112" s="54" t="str">
        <f t="shared" si="18"/>
        <v/>
      </c>
      <c r="U112" s="54" t="str">
        <f t="shared" si="19"/>
        <v/>
      </c>
      <c r="V112" s="151" t="str">
        <f t="shared" si="20"/>
        <v/>
      </c>
    </row>
    <row r="113" spans="2:22" ht="18" customHeight="1" x14ac:dyDescent="0.3">
      <c r="B113" s="135">
        <f>'3. Fase - Montaje'!E203</f>
        <v>0</v>
      </c>
      <c r="C113" s="135">
        <f>'3. Fase - Montaje'!F203</f>
        <v>0</v>
      </c>
      <c r="D113" s="135">
        <f>'3. Fase - Montaje'!G203</f>
        <v>0</v>
      </c>
      <c r="E113" s="134" t="str">
        <f t="shared" si="7"/>
        <v/>
      </c>
      <c r="F113" s="246" t="str">
        <f t="shared" si="8"/>
        <v/>
      </c>
      <c r="G113" s="134" t="str">
        <f t="shared" si="9"/>
        <v/>
      </c>
      <c r="H113" s="54" t="str">
        <f t="shared" si="10"/>
        <v/>
      </c>
      <c r="I113" s="54" t="str">
        <f t="shared" si="11"/>
        <v/>
      </c>
      <c r="J113" s="54" t="str">
        <f t="shared" si="12"/>
        <v/>
      </c>
      <c r="K113" s="151" t="str">
        <f t="shared" si="13"/>
        <v/>
      </c>
      <c r="M113" s="135">
        <f>'3. Fase - Montaje'!M203</f>
        <v>0</v>
      </c>
      <c r="N113" s="135">
        <f>'3. Fase - Montaje'!N203</f>
        <v>0</v>
      </c>
      <c r="O113" s="135">
        <f>'3. Fase - Montaje'!O203</f>
        <v>0</v>
      </c>
      <c r="P113" s="134" t="str">
        <f t="shared" si="14"/>
        <v/>
      </c>
      <c r="Q113" s="246" t="str">
        <f t="shared" si="15"/>
        <v/>
      </c>
      <c r="R113" s="134" t="str">
        <f t="shared" si="16"/>
        <v/>
      </c>
      <c r="S113" s="54" t="str">
        <f t="shared" si="17"/>
        <v/>
      </c>
      <c r="T113" s="54" t="str">
        <f t="shared" si="18"/>
        <v/>
      </c>
      <c r="U113" s="54" t="str">
        <f t="shared" si="19"/>
        <v/>
      </c>
      <c r="V113" s="151" t="str">
        <f t="shared" si="20"/>
        <v/>
      </c>
    </row>
    <row r="114" spans="2:22" ht="18" customHeight="1" x14ac:dyDescent="0.3">
      <c r="B114" s="135">
        <f>'3. Fase - Montaje'!E204</f>
        <v>0</v>
      </c>
      <c r="C114" s="135">
        <f>'3. Fase - Montaje'!F204</f>
        <v>0</v>
      </c>
      <c r="D114" s="135">
        <f>'3. Fase - Montaje'!G204</f>
        <v>0</v>
      </c>
      <c r="E114" s="134" t="str">
        <f t="shared" si="7"/>
        <v/>
      </c>
      <c r="F114" s="246" t="str">
        <f t="shared" si="8"/>
        <v/>
      </c>
      <c r="G114" s="134" t="str">
        <f t="shared" si="9"/>
        <v/>
      </c>
      <c r="H114" s="54" t="str">
        <f t="shared" si="10"/>
        <v/>
      </c>
      <c r="I114" s="54" t="str">
        <f t="shared" si="11"/>
        <v/>
      </c>
      <c r="J114" s="54" t="str">
        <f t="shared" si="12"/>
        <v/>
      </c>
      <c r="K114" s="151" t="str">
        <f t="shared" si="13"/>
        <v/>
      </c>
      <c r="M114" s="135">
        <f>'3. Fase - Montaje'!M204</f>
        <v>0</v>
      </c>
      <c r="N114" s="135">
        <f>'3. Fase - Montaje'!N204</f>
        <v>0</v>
      </c>
      <c r="O114" s="135">
        <f>'3. Fase - Montaje'!O204</f>
        <v>0</v>
      </c>
      <c r="P114" s="134" t="str">
        <f t="shared" si="14"/>
        <v/>
      </c>
      <c r="Q114" s="246" t="str">
        <f t="shared" si="15"/>
        <v/>
      </c>
      <c r="R114" s="134" t="str">
        <f t="shared" si="16"/>
        <v/>
      </c>
      <c r="S114" s="54" t="str">
        <f t="shared" si="17"/>
        <v/>
      </c>
      <c r="T114" s="54" t="str">
        <f t="shared" si="18"/>
        <v/>
      </c>
      <c r="U114" s="54" t="str">
        <f t="shared" si="19"/>
        <v/>
      </c>
      <c r="V114" s="151" t="str">
        <f t="shared" si="20"/>
        <v/>
      </c>
    </row>
    <row r="115" spans="2:22" ht="18" customHeight="1" x14ac:dyDescent="0.3">
      <c r="B115" s="135">
        <f>'3. Fase - Montaje'!E205</f>
        <v>0</v>
      </c>
      <c r="C115" s="135">
        <f>'3. Fase - Montaje'!F205</f>
        <v>0</v>
      </c>
      <c r="D115" s="135">
        <f>'3. Fase - Montaje'!G205</f>
        <v>0</v>
      </c>
      <c r="E115" s="134" t="str">
        <f t="shared" si="7"/>
        <v/>
      </c>
      <c r="F115" s="246" t="str">
        <f t="shared" si="8"/>
        <v/>
      </c>
      <c r="G115" s="134" t="str">
        <f t="shared" si="9"/>
        <v/>
      </c>
      <c r="H115" s="54" t="str">
        <f t="shared" si="10"/>
        <v/>
      </c>
      <c r="I115" s="54" t="str">
        <f t="shared" si="11"/>
        <v/>
      </c>
      <c r="J115" s="54" t="str">
        <f t="shared" si="12"/>
        <v/>
      </c>
      <c r="K115" s="151" t="str">
        <f t="shared" si="13"/>
        <v/>
      </c>
      <c r="M115" s="135">
        <f>'3. Fase - Montaje'!M205</f>
        <v>0</v>
      </c>
      <c r="N115" s="135">
        <f>'3. Fase - Montaje'!N205</f>
        <v>0</v>
      </c>
      <c r="O115" s="135">
        <f>'3. Fase - Montaje'!O205</f>
        <v>0</v>
      </c>
      <c r="P115" s="134" t="str">
        <f t="shared" si="14"/>
        <v/>
      </c>
      <c r="Q115" s="246" t="str">
        <f t="shared" si="15"/>
        <v/>
      </c>
      <c r="R115" s="134" t="str">
        <f t="shared" si="16"/>
        <v/>
      </c>
      <c r="S115" s="54" t="str">
        <f t="shared" si="17"/>
        <v/>
      </c>
      <c r="T115" s="54" t="str">
        <f t="shared" si="18"/>
        <v/>
      </c>
      <c r="U115" s="54" t="str">
        <f t="shared" si="19"/>
        <v/>
      </c>
      <c r="V115" s="151" t="str">
        <f t="shared" si="20"/>
        <v/>
      </c>
    </row>
    <row r="116" spans="2:22" ht="18" customHeight="1" x14ac:dyDescent="0.3">
      <c r="B116" s="135">
        <f>'3. Fase - Montaje'!E206</f>
        <v>0</v>
      </c>
      <c r="C116" s="135">
        <f>'3. Fase - Montaje'!F206</f>
        <v>0</v>
      </c>
      <c r="D116" s="135">
        <f>'3. Fase - Montaje'!G206</f>
        <v>0</v>
      </c>
      <c r="E116" s="134" t="str">
        <f t="shared" si="7"/>
        <v/>
      </c>
      <c r="F116" s="246" t="str">
        <f t="shared" si="8"/>
        <v/>
      </c>
      <c r="G116" s="134" t="str">
        <f t="shared" si="9"/>
        <v/>
      </c>
      <c r="H116" s="54" t="str">
        <f t="shared" si="10"/>
        <v/>
      </c>
      <c r="I116" s="54" t="str">
        <f t="shared" si="11"/>
        <v/>
      </c>
      <c r="J116" s="54" t="str">
        <f t="shared" si="12"/>
        <v/>
      </c>
      <c r="K116" s="151" t="str">
        <f t="shared" si="13"/>
        <v/>
      </c>
      <c r="M116" s="135">
        <f>'3. Fase - Montaje'!M206</f>
        <v>0</v>
      </c>
      <c r="N116" s="135">
        <f>'3. Fase - Montaje'!N206</f>
        <v>0</v>
      </c>
      <c r="O116" s="135">
        <f>'3. Fase - Montaje'!O206</f>
        <v>0</v>
      </c>
      <c r="P116" s="134" t="str">
        <f t="shared" si="14"/>
        <v/>
      </c>
      <c r="Q116" s="246" t="str">
        <f t="shared" si="15"/>
        <v/>
      </c>
      <c r="R116" s="134" t="str">
        <f t="shared" si="16"/>
        <v/>
      </c>
      <c r="S116" s="54" t="str">
        <f t="shared" si="17"/>
        <v/>
      </c>
      <c r="T116" s="54" t="str">
        <f t="shared" si="18"/>
        <v/>
      </c>
      <c r="U116" s="54" t="str">
        <f t="shared" si="19"/>
        <v/>
      </c>
      <c r="V116" s="151" t="str">
        <f t="shared" si="20"/>
        <v/>
      </c>
    </row>
    <row r="117" spans="2:22" ht="18" customHeight="1" x14ac:dyDescent="0.3">
      <c r="H117" s="131">
        <f>SUM(H91:H116)</f>
        <v>0</v>
      </c>
      <c r="I117" s="131">
        <f>SUM(I91:I116)</f>
        <v>0</v>
      </c>
      <c r="J117" s="131">
        <f>SUM(J91:J116)</f>
        <v>0</v>
      </c>
      <c r="K117" s="131">
        <f>SUM(K91:K116)</f>
        <v>0</v>
      </c>
      <c r="S117" s="131">
        <f>SUM(S91:S116)</f>
        <v>0</v>
      </c>
      <c r="T117" s="131">
        <f>SUM(T91:T116)</f>
        <v>0</v>
      </c>
      <c r="U117" s="131">
        <f>SUM(U91:U116)</f>
        <v>0</v>
      </c>
      <c r="V117" s="131">
        <f>SUM(V91:V116)</f>
        <v>0</v>
      </c>
    </row>
    <row r="118" spans="2:22" ht="18" customHeight="1" x14ac:dyDescent="0.3">
      <c r="I118" s="55"/>
      <c r="J118" s="55"/>
      <c r="K118" s="55"/>
      <c r="L118" s="55"/>
    </row>
    <row r="119" spans="2:22" ht="18" customHeight="1" x14ac:dyDescent="0.3">
      <c r="B119" t="s">
        <v>1098</v>
      </c>
      <c r="M119" t="s">
        <v>1099</v>
      </c>
    </row>
    <row r="120" spans="2:22" ht="18" customHeight="1" x14ac:dyDescent="0.3">
      <c r="B120" s="1036" t="s">
        <v>691</v>
      </c>
      <c r="C120" s="1036" t="s">
        <v>638</v>
      </c>
      <c r="D120" s="1036" t="s">
        <v>368</v>
      </c>
      <c r="E120" s="1033" t="s">
        <v>157</v>
      </c>
      <c r="F120" s="1034"/>
      <c r="G120" s="1035"/>
      <c r="H120" s="1033" t="s">
        <v>146</v>
      </c>
      <c r="I120" s="1034"/>
      <c r="J120" s="1034"/>
      <c r="K120" s="1035"/>
      <c r="L120" s="55"/>
      <c r="M120" s="1036" t="s">
        <v>691</v>
      </c>
      <c r="N120" s="1036" t="s">
        <v>638</v>
      </c>
      <c r="O120" s="1036" t="s">
        <v>368</v>
      </c>
      <c r="P120" s="1033" t="s">
        <v>157</v>
      </c>
      <c r="Q120" s="1034"/>
      <c r="R120" s="1035"/>
      <c r="S120" s="1033" t="s">
        <v>146</v>
      </c>
      <c r="T120" s="1034"/>
      <c r="U120" s="1034"/>
      <c r="V120" s="1035"/>
    </row>
    <row r="121" spans="2:22" ht="18" customHeight="1" x14ac:dyDescent="0.3">
      <c r="B121" s="1037"/>
      <c r="C121" s="1037"/>
      <c r="D121" s="1037"/>
      <c r="E121" s="154" t="s">
        <v>389</v>
      </c>
      <c r="F121" s="154" t="s">
        <v>388</v>
      </c>
      <c r="G121" s="154" t="s">
        <v>387</v>
      </c>
      <c r="H121" s="154" t="s">
        <v>162</v>
      </c>
      <c r="I121" s="154" t="s">
        <v>163</v>
      </c>
      <c r="J121" s="154" t="s">
        <v>164</v>
      </c>
      <c r="K121" s="154" t="s">
        <v>165</v>
      </c>
      <c r="L121" s="55"/>
      <c r="M121" s="1037"/>
      <c r="N121" s="1037"/>
      <c r="O121" s="1037"/>
      <c r="P121" s="154" t="s">
        <v>389</v>
      </c>
      <c r="Q121" s="154" t="s">
        <v>388</v>
      </c>
      <c r="R121" s="154" t="s">
        <v>387</v>
      </c>
      <c r="S121" s="154" t="s">
        <v>162</v>
      </c>
      <c r="T121" s="154" t="s">
        <v>163</v>
      </c>
      <c r="U121" s="154" t="s">
        <v>164</v>
      </c>
      <c r="V121" s="154" t="s">
        <v>165</v>
      </c>
    </row>
    <row r="122" spans="2:22" ht="18" customHeight="1" x14ac:dyDescent="0.3">
      <c r="B122" s="136"/>
      <c r="C122" s="136"/>
      <c r="D122" s="136"/>
      <c r="E122" s="136"/>
      <c r="F122" s="136"/>
      <c r="G122" s="136"/>
      <c r="H122" s="136"/>
      <c r="I122" s="136"/>
      <c r="J122" s="136"/>
      <c r="K122" s="136" t="s">
        <v>50</v>
      </c>
      <c r="L122" s="55"/>
      <c r="M122" s="136"/>
      <c r="N122" s="136"/>
      <c r="O122" s="136"/>
      <c r="P122" s="136"/>
      <c r="Q122" s="136"/>
      <c r="R122" s="136"/>
      <c r="S122" s="136"/>
      <c r="T122" s="136"/>
      <c r="U122" s="136"/>
      <c r="V122" s="136" t="s">
        <v>50</v>
      </c>
    </row>
    <row r="123" spans="2:22" ht="18" customHeight="1" x14ac:dyDescent="0.3">
      <c r="B123" s="135">
        <f>'4. Fase - Celebración'!E184</f>
        <v>0</v>
      </c>
      <c r="C123" s="135">
        <f>'4. Fase - Celebración'!F184</f>
        <v>0</v>
      </c>
      <c r="D123" s="135">
        <f>'4. Fase - Celebración'!G184</f>
        <v>0</v>
      </c>
      <c r="E123" s="134" t="str">
        <f>IF($B123="Otro (ud)","-",IFERROR(INDEX($D$45:$F$70,MATCH($B123&amp;$C123,$B$45:$B$70,0),MATCH($E$121,$D$44:$F$44,0)),""))</f>
        <v/>
      </c>
      <c r="F123" s="246" t="str">
        <f>IF($B123="Otro (ud)","-",IFERROR(INDEX($D$45:$F$70,MATCH($B123&amp;$C123,$B$45:$B$70,0),MATCH($F$121,$D$44:$F$44,0)),""))</f>
        <v/>
      </c>
      <c r="G123" s="134" t="str">
        <f>IF($B123="Otro (ud)","-",IFERROR(INDEX($D$45:$F$70,MATCH($B123&amp;$C123,$B$45:$B$70,0),MATCH($G$121,$D$44:$F$44,0)),""))</f>
        <v/>
      </c>
      <c r="H123" s="152" t="str">
        <f>IFERROR(D123*E123,"")</f>
        <v/>
      </c>
      <c r="I123" s="152" t="str">
        <f>IFERROR(D123*F123,"")</f>
        <v/>
      </c>
      <c r="J123" s="152" t="str">
        <f>IFERROR(D123*G123,"")</f>
        <v/>
      </c>
      <c r="K123" s="151" t="str">
        <f>IFERROR($H123+$I123*$I$38/1000+$J123*$I$39/1000,"")</f>
        <v/>
      </c>
      <c r="L123" s="55"/>
      <c r="M123" s="135">
        <f>'4. Fase - Celebración'!M184</f>
        <v>0</v>
      </c>
      <c r="N123" s="135">
        <f>'4. Fase - Celebración'!N184</f>
        <v>0</v>
      </c>
      <c r="O123" s="135">
        <f>'4. Fase - Celebración'!O184</f>
        <v>0</v>
      </c>
      <c r="P123" s="134" t="str">
        <f>IF($M123="Otro (ud)","-",IFERROR(INDEX($D$45:$F$70,MATCH($M123&amp;$N123,$B$45:$B$70,0),MATCH($P$121,$D$44:$F$44,0)),""))</f>
        <v/>
      </c>
      <c r="Q123" s="246" t="str">
        <f>IF($M123="Otro (ud)","-",IFERROR(INDEX($D$45:$F$70,MATCH($M123&amp;$N123,$B$45:$B$70,0),MATCH($Q$121,$D$44:$F$44,0)),""))</f>
        <v/>
      </c>
      <c r="R123" s="134" t="str">
        <f>IF($M123="Otro (ud)","-",IFERROR(INDEX($D$45:$F$70,MATCH($M123&amp;$N123,$B$45:$B$70,0),MATCH($R$121,$D$44:$F$44,0)),""))</f>
        <v/>
      </c>
      <c r="S123" s="152" t="str">
        <f>IFERROR(O123*P123,"")</f>
        <v/>
      </c>
      <c r="T123" s="152" t="str">
        <f>IFERROR(O123*Q123,"")</f>
        <v/>
      </c>
      <c r="U123" s="152" t="str">
        <f>IFERROR(O123*R123,"")</f>
        <v/>
      </c>
      <c r="V123" s="151" t="str">
        <f>IFERROR($S123+$T123*$I$38/1000+$U123*$I$39/1000,"")</f>
        <v/>
      </c>
    </row>
    <row r="124" spans="2:22" ht="18" customHeight="1" x14ac:dyDescent="0.3">
      <c r="B124" s="135">
        <f>'4. Fase - Celebración'!E185</f>
        <v>0</v>
      </c>
      <c r="C124" s="135">
        <f>'4. Fase - Celebración'!F185</f>
        <v>0</v>
      </c>
      <c r="D124" s="135">
        <f>'4. Fase - Celebración'!G185</f>
        <v>0</v>
      </c>
      <c r="E124" s="134" t="str">
        <f t="shared" ref="E124:E148" si="21">IF($B124="Otro (ud)","-",IFERROR(INDEX($D$45:$F$70,MATCH($B124&amp;$C124,$B$45:$B$70,0),MATCH($E$121,$D$44:$F$44,0)),""))</f>
        <v/>
      </c>
      <c r="F124" s="246" t="str">
        <f t="shared" ref="F124:F148" si="22">IF($B124="Otro (ud)","-",IFERROR(INDEX($D$45:$F$70,MATCH($B124&amp;$C124,$B$45:$B$70,0),MATCH($F$121,$D$44:$F$44,0)),""))</f>
        <v/>
      </c>
      <c r="G124" s="134" t="str">
        <f t="shared" ref="G124:G148" si="23">IF($B124="Otro (ud)","-",IFERROR(INDEX($D$45:$F$70,MATCH($B124&amp;$C124,$B$45:$B$70,0),MATCH($G$121,$D$44:$F$44,0)),""))</f>
        <v/>
      </c>
      <c r="H124" s="152" t="str">
        <f t="shared" ref="H124:H148" si="24">IFERROR(D124*E124,"")</f>
        <v/>
      </c>
      <c r="I124" s="152" t="str">
        <f t="shared" ref="I124:I148" si="25">IFERROR(D124*F124,"")</f>
        <v/>
      </c>
      <c r="J124" s="152" t="str">
        <f t="shared" ref="J124:J148" si="26">IFERROR(D124*G124,"")</f>
        <v/>
      </c>
      <c r="K124" s="151" t="str">
        <f t="shared" ref="K124:K148" si="27">IFERROR($H124+$I124*$I$38/1000+$J124*$I$39/1000,"")</f>
        <v/>
      </c>
      <c r="L124" s="55"/>
      <c r="M124" s="135">
        <f>'4. Fase - Celebración'!M185</f>
        <v>0</v>
      </c>
      <c r="N124" s="135">
        <f>'4. Fase - Celebración'!N185</f>
        <v>0</v>
      </c>
      <c r="O124" s="135">
        <f>'4. Fase - Celebración'!O185</f>
        <v>0</v>
      </c>
      <c r="P124" s="134" t="str">
        <f t="shared" ref="P124:P148" si="28">IF($M124="Otro (ud)","-",IFERROR(INDEX($D$45:$F$70,MATCH($M124&amp;$N124,$B$45:$B$70,0),MATCH($P$121,$D$44:$F$44,0)),""))</f>
        <v/>
      </c>
      <c r="Q124" s="246" t="str">
        <f t="shared" ref="Q124:Q148" si="29">IF($M124="Otro (ud)","-",IFERROR(INDEX($D$45:$F$70,MATCH($M124&amp;$N124,$B$45:$B$70,0),MATCH($Q$121,$D$44:$F$44,0)),""))</f>
        <v/>
      </c>
      <c r="R124" s="134" t="str">
        <f t="shared" ref="R124:R148" si="30">IF($M124="Otro (ud)","-",IFERROR(INDEX($D$45:$F$70,MATCH($M124&amp;$N124,$B$45:$B$70,0),MATCH($R$121,$D$44:$F$44,0)),""))</f>
        <v/>
      </c>
      <c r="S124" s="152" t="str">
        <f t="shared" ref="S124:S148" si="31">IFERROR(O124*P124,"")</f>
        <v/>
      </c>
      <c r="T124" s="152" t="str">
        <f t="shared" ref="T124:T148" si="32">IFERROR(O124*Q124,"")</f>
        <v/>
      </c>
      <c r="U124" s="152" t="str">
        <f t="shared" ref="U124:U148" si="33">IFERROR(O124*R124,"")</f>
        <v/>
      </c>
      <c r="V124" s="151" t="str">
        <f t="shared" ref="V124:V148" si="34">IFERROR($S124+$T124*$I$38/1000+$U124*$I$39/1000,"")</f>
        <v/>
      </c>
    </row>
    <row r="125" spans="2:22" ht="18" customHeight="1" x14ac:dyDescent="0.3">
      <c r="B125" s="135">
        <f>'4. Fase - Celebración'!E186</f>
        <v>0</v>
      </c>
      <c r="C125" s="135">
        <f>'4. Fase - Celebración'!F186</f>
        <v>0</v>
      </c>
      <c r="D125" s="135">
        <f>'4. Fase - Celebración'!G186</f>
        <v>0</v>
      </c>
      <c r="E125" s="134" t="str">
        <f t="shared" si="21"/>
        <v/>
      </c>
      <c r="F125" s="246" t="str">
        <f t="shared" si="22"/>
        <v/>
      </c>
      <c r="G125" s="134" t="str">
        <f t="shared" si="23"/>
        <v/>
      </c>
      <c r="H125" s="152" t="str">
        <f t="shared" si="24"/>
        <v/>
      </c>
      <c r="I125" s="152" t="str">
        <f t="shared" si="25"/>
        <v/>
      </c>
      <c r="J125" s="152" t="str">
        <f t="shared" si="26"/>
        <v/>
      </c>
      <c r="K125" s="151" t="str">
        <f t="shared" si="27"/>
        <v/>
      </c>
      <c r="L125" s="55"/>
      <c r="M125" s="135">
        <f>'4. Fase - Celebración'!M186</f>
        <v>0</v>
      </c>
      <c r="N125" s="135">
        <f>'4. Fase - Celebración'!N186</f>
        <v>0</v>
      </c>
      <c r="O125" s="135">
        <f>'4. Fase - Celebración'!O186</f>
        <v>0</v>
      </c>
      <c r="P125" s="134" t="str">
        <f t="shared" si="28"/>
        <v/>
      </c>
      <c r="Q125" s="246" t="str">
        <f t="shared" si="29"/>
        <v/>
      </c>
      <c r="R125" s="134" t="str">
        <f t="shared" si="30"/>
        <v/>
      </c>
      <c r="S125" s="152" t="str">
        <f t="shared" si="31"/>
        <v/>
      </c>
      <c r="T125" s="152" t="str">
        <f t="shared" si="32"/>
        <v/>
      </c>
      <c r="U125" s="152" t="str">
        <f t="shared" si="33"/>
        <v/>
      </c>
      <c r="V125" s="151" t="str">
        <f t="shared" si="34"/>
        <v/>
      </c>
    </row>
    <row r="126" spans="2:22" ht="18" customHeight="1" x14ac:dyDescent="0.3">
      <c r="B126" s="135">
        <f>'4. Fase - Celebración'!E187</f>
        <v>0</v>
      </c>
      <c r="C126" s="135">
        <f>'4. Fase - Celebración'!F187</f>
        <v>0</v>
      </c>
      <c r="D126" s="135">
        <f>'4. Fase - Celebración'!G187</f>
        <v>0</v>
      </c>
      <c r="E126" s="134" t="str">
        <f t="shared" si="21"/>
        <v/>
      </c>
      <c r="F126" s="246" t="str">
        <f t="shared" si="22"/>
        <v/>
      </c>
      <c r="G126" s="134" t="str">
        <f t="shared" si="23"/>
        <v/>
      </c>
      <c r="H126" s="152" t="str">
        <f t="shared" si="24"/>
        <v/>
      </c>
      <c r="I126" s="152" t="str">
        <f t="shared" si="25"/>
        <v/>
      </c>
      <c r="J126" s="152" t="str">
        <f t="shared" si="26"/>
        <v/>
      </c>
      <c r="K126" s="151" t="str">
        <f t="shared" si="27"/>
        <v/>
      </c>
      <c r="L126" s="55"/>
      <c r="M126" s="135">
        <f>'4. Fase - Celebración'!M187</f>
        <v>0</v>
      </c>
      <c r="N126" s="135">
        <f>'4. Fase - Celebración'!N187</f>
        <v>0</v>
      </c>
      <c r="O126" s="135">
        <f>'4. Fase - Celebración'!O187</f>
        <v>0</v>
      </c>
      <c r="P126" s="134" t="str">
        <f t="shared" si="28"/>
        <v/>
      </c>
      <c r="Q126" s="246" t="str">
        <f t="shared" si="29"/>
        <v/>
      </c>
      <c r="R126" s="134" t="str">
        <f t="shared" si="30"/>
        <v/>
      </c>
      <c r="S126" s="152" t="str">
        <f t="shared" si="31"/>
        <v/>
      </c>
      <c r="T126" s="152" t="str">
        <f t="shared" si="32"/>
        <v/>
      </c>
      <c r="U126" s="152" t="str">
        <f t="shared" si="33"/>
        <v/>
      </c>
      <c r="V126" s="151" t="str">
        <f t="shared" si="34"/>
        <v/>
      </c>
    </row>
    <row r="127" spans="2:22" ht="18" customHeight="1" x14ac:dyDescent="0.3">
      <c r="B127" s="135">
        <f>'4. Fase - Celebración'!E188</f>
        <v>0</v>
      </c>
      <c r="C127" s="135">
        <f>'4. Fase - Celebración'!F188</f>
        <v>0</v>
      </c>
      <c r="D127" s="135">
        <f>'4. Fase - Celebración'!G188</f>
        <v>0</v>
      </c>
      <c r="E127" s="134" t="str">
        <f t="shared" si="21"/>
        <v/>
      </c>
      <c r="F127" s="246" t="str">
        <f t="shared" si="22"/>
        <v/>
      </c>
      <c r="G127" s="134" t="str">
        <f t="shared" si="23"/>
        <v/>
      </c>
      <c r="H127" s="152" t="str">
        <f t="shared" si="24"/>
        <v/>
      </c>
      <c r="I127" s="152" t="str">
        <f t="shared" si="25"/>
        <v/>
      </c>
      <c r="J127" s="152" t="str">
        <f t="shared" si="26"/>
        <v/>
      </c>
      <c r="K127" s="151" t="str">
        <f t="shared" si="27"/>
        <v/>
      </c>
      <c r="L127" s="55"/>
      <c r="M127" s="135">
        <f>'4. Fase - Celebración'!M188</f>
        <v>0</v>
      </c>
      <c r="N127" s="135">
        <f>'4. Fase - Celebración'!N188</f>
        <v>0</v>
      </c>
      <c r="O127" s="135">
        <f>'4. Fase - Celebración'!O188</f>
        <v>0</v>
      </c>
      <c r="P127" s="134" t="str">
        <f t="shared" si="28"/>
        <v/>
      </c>
      <c r="Q127" s="246" t="str">
        <f t="shared" si="29"/>
        <v/>
      </c>
      <c r="R127" s="134" t="str">
        <f t="shared" si="30"/>
        <v/>
      </c>
      <c r="S127" s="152" t="str">
        <f t="shared" si="31"/>
        <v/>
      </c>
      <c r="T127" s="152" t="str">
        <f t="shared" si="32"/>
        <v/>
      </c>
      <c r="U127" s="152" t="str">
        <f t="shared" si="33"/>
        <v/>
      </c>
      <c r="V127" s="151" t="str">
        <f t="shared" si="34"/>
        <v/>
      </c>
    </row>
    <row r="128" spans="2:22" ht="18" customHeight="1" x14ac:dyDescent="0.3">
      <c r="B128" s="135">
        <f>'4. Fase - Celebración'!E189</f>
        <v>0</v>
      </c>
      <c r="C128" s="135">
        <f>'4. Fase - Celebración'!F189</f>
        <v>0</v>
      </c>
      <c r="D128" s="135">
        <f>'4. Fase - Celebración'!G189</f>
        <v>0</v>
      </c>
      <c r="E128" s="134" t="str">
        <f t="shared" si="21"/>
        <v/>
      </c>
      <c r="F128" s="246" t="str">
        <f t="shared" si="22"/>
        <v/>
      </c>
      <c r="G128" s="134" t="str">
        <f t="shared" si="23"/>
        <v/>
      </c>
      <c r="H128" s="152" t="str">
        <f t="shared" si="24"/>
        <v/>
      </c>
      <c r="I128" s="152" t="str">
        <f t="shared" si="25"/>
        <v/>
      </c>
      <c r="J128" s="152" t="str">
        <f t="shared" si="26"/>
        <v/>
      </c>
      <c r="K128" s="151" t="str">
        <f t="shared" si="27"/>
        <v/>
      </c>
      <c r="L128" s="55"/>
      <c r="M128" s="135">
        <f>'4. Fase - Celebración'!M189</f>
        <v>0</v>
      </c>
      <c r="N128" s="135">
        <f>'4. Fase - Celebración'!N189</f>
        <v>0</v>
      </c>
      <c r="O128" s="135">
        <f>'4. Fase - Celebración'!O189</f>
        <v>0</v>
      </c>
      <c r="P128" s="134" t="str">
        <f t="shared" si="28"/>
        <v/>
      </c>
      <c r="Q128" s="246" t="str">
        <f t="shared" si="29"/>
        <v/>
      </c>
      <c r="R128" s="134" t="str">
        <f t="shared" si="30"/>
        <v/>
      </c>
      <c r="S128" s="152" t="str">
        <f t="shared" si="31"/>
        <v/>
      </c>
      <c r="T128" s="152" t="str">
        <f t="shared" si="32"/>
        <v/>
      </c>
      <c r="U128" s="152" t="str">
        <f t="shared" si="33"/>
        <v/>
      </c>
      <c r="V128" s="151" t="str">
        <f t="shared" si="34"/>
        <v/>
      </c>
    </row>
    <row r="129" spans="2:22" ht="18" customHeight="1" x14ac:dyDescent="0.3">
      <c r="B129" s="135">
        <f>'4. Fase - Celebración'!E190</f>
        <v>0</v>
      </c>
      <c r="C129" s="135">
        <f>'4. Fase - Celebración'!F190</f>
        <v>0</v>
      </c>
      <c r="D129" s="135">
        <f>'4. Fase - Celebración'!G190</f>
        <v>0</v>
      </c>
      <c r="E129" s="134" t="str">
        <f t="shared" si="21"/>
        <v/>
      </c>
      <c r="F129" s="246" t="str">
        <f t="shared" si="22"/>
        <v/>
      </c>
      <c r="G129" s="134" t="str">
        <f t="shared" si="23"/>
        <v/>
      </c>
      <c r="H129" s="152" t="str">
        <f t="shared" si="24"/>
        <v/>
      </c>
      <c r="I129" s="152" t="str">
        <f t="shared" si="25"/>
        <v/>
      </c>
      <c r="J129" s="152" t="str">
        <f t="shared" si="26"/>
        <v/>
      </c>
      <c r="K129" s="151" t="str">
        <f t="shared" si="27"/>
        <v/>
      </c>
      <c r="L129" s="55"/>
      <c r="M129" s="135">
        <f>'4. Fase - Celebración'!M190</f>
        <v>0</v>
      </c>
      <c r="N129" s="135">
        <f>'4. Fase - Celebración'!N190</f>
        <v>0</v>
      </c>
      <c r="O129" s="135">
        <f>'4. Fase - Celebración'!O190</f>
        <v>0</v>
      </c>
      <c r="P129" s="134" t="str">
        <f t="shared" si="28"/>
        <v/>
      </c>
      <c r="Q129" s="246" t="str">
        <f t="shared" si="29"/>
        <v/>
      </c>
      <c r="R129" s="134" t="str">
        <f t="shared" si="30"/>
        <v/>
      </c>
      <c r="S129" s="152" t="str">
        <f t="shared" si="31"/>
        <v/>
      </c>
      <c r="T129" s="152" t="str">
        <f t="shared" si="32"/>
        <v/>
      </c>
      <c r="U129" s="152" t="str">
        <f t="shared" si="33"/>
        <v/>
      </c>
      <c r="V129" s="151" t="str">
        <f t="shared" si="34"/>
        <v/>
      </c>
    </row>
    <row r="130" spans="2:22" ht="18" customHeight="1" x14ac:dyDescent="0.3">
      <c r="B130" s="135">
        <f>'4. Fase - Celebración'!E191</f>
        <v>0</v>
      </c>
      <c r="C130" s="135">
        <f>'4. Fase - Celebración'!F191</f>
        <v>0</v>
      </c>
      <c r="D130" s="135">
        <f>'4. Fase - Celebración'!G191</f>
        <v>0</v>
      </c>
      <c r="E130" s="134" t="str">
        <f t="shared" si="21"/>
        <v/>
      </c>
      <c r="F130" s="246" t="str">
        <f t="shared" si="22"/>
        <v/>
      </c>
      <c r="G130" s="134" t="str">
        <f t="shared" si="23"/>
        <v/>
      </c>
      <c r="H130" s="152" t="str">
        <f t="shared" si="24"/>
        <v/>
      </c>
      <c r="I130" s="152" t="str">
        <f t="shared" si="25"/>
        <v/>
      </c>
      <c r="J130" s="152" t="str">
        <f t="shared" si="26"/>
        <v/>
      </c>
      <c r="K130" s="151" t="str">
        <f t="shared" si="27"/>
        <v/>
      </c>
      <c r="L130" s="55"/>
      <c r="M130" s="135">
        <f>'4. Fase - Celebración'!M191</f>
        <v>0</v>
      </c>
      <c r="N130" s="135">
        <f>'4. Fase - Celebración'!N191</f>
        <v>0</v>
      </c>
      <c r="O130" s="135">
        <f>'4. Fase - Celebración'!O191</f>
        <v>0</v>
      </c>
      <c r="P130" s="134" t="str">
        <f t="shared" si="28"/>
        <v/>
      </c>
      <c r="Q130" s="246" t="str">
        <f t="shared" si="29"/>
        <v/>
      </c>
      <c r="R130" s="134" t="str">
        <f t="shared" si="30"/>
        <v/>
      </c>
      <c r="S130" s="152" t="str">
        <f t="shared" si="31"/>
        <v/>
      </c>
      <c r="T130" s="152" t="str">
        <f t="shared" si="32"/>
        <v/>
      </c>
      <c r="U130" s="152" t="str">
        <f t="shared" si="33"/>
        <v/>
      </c>
      <c r="V130" s="151" t="str">
        <f t="shared" si="34"/>
        <v/>
      </c>
    </row>
    <row r="131" spans="2:22" ht="18" customHeight="1" x14ac:dyDescent="0.3">
      <c r="B131" s="135">
        <f>'4. Fase - Celebración'!E192</f>
        <v>0</v>
      </c>
      <c r="C131" s="135">
        <f>'4. Fase - Celebración'!F192</f>
        <v>0</v>
      </c>
      <c r="D131" s="135">
        <f>'4. Fase - Celebración'!G192</f>
        <v>0</v>
      </c>
      <c r="E131" s="134" t="str">
        <f t="shared" si="21"/>
        <v/>
      </c>
      <c r="F131" s="246" t="str">
        <f t="shared" si="22"/>
        <v/>
      </c>
      <c r="G131" s="134" t="str">
        <f t="shared" si="23"/>
        <v/>
      </c>
      <c r="H131" s="152" t="str">
        <f t="shared" si="24"/>
        <v/>
      </c>
      <c r="I131" s="152" t="str">
        <f t="shared" si="25"/>
        <v/>
      </c>
      <c r="J131" s="152" t="str">
        <f t="shared" si="26"/>
        <v/>
      </c>
      <c r="K131" s="151" t="str">
        <f t="shared" si="27"/>
        <v/>
      </c>
      <c r="L131" s="55"/>
      <c r="M131" s="135">
        <f>'4. Fase - Celebración'!M192</f>
        <v>0</v>
      </c>
      <c r="N131" s="135">
        <f>'4. Fase - Celebración'!N192</f>
        <v>0</v>
      </c>
      <c r="O131" s="135">
        <f>'4. Fase - Celebración'!O192</f>
        <v>0</v>
      </c>
      <c r="P131" s="134" t="str">
        <f t="shared" si="28"/>
        <v/>
      </c>
      <c r="Q131" s="246" t="str">
        <f t="shared" si="29"/>
        <v/>
      </c>
      <c r="R131" s="134" t="str">
        <f t="shared" si="30"/>
        <v/>
      </c>
      <c r="S131" s="152" t="str">
        <f t="shared" si="31"/>
        <v/>
      </c>
      <c r="T131" s="152" t="str">
        <f t="shared" si="32"/>
        <v/>
      </c>
      <c r="U131" s="152" t="str">
        <f t="shared" si="33"/>
        <v/>
      </c>
      <c r="V131" s="151" t="str">
        <f t="shared" si="34"/>
        <v/>
      </c>
    </row>
    <row r="132" spans="2:22" ht="18" customHeight="1" x14ac:dyDescent="0.3">
      <c r="B132" s="135">
        <f>'4. Fase - Celebración'!E193</f>
        <v>0</v>
      </c>
      <c r="C132" s="135">
        <f>'4. Fase - Celebración'!F193</f>
        <v>0</v>
      </c>
      <c r="D132" s="135">
        <f>'4. Fase - Celebración'!G193</f>
        <v>0</v>
      </c>
      <c r="E132" s="134" t="str">
        <f t="shared" si="21"/>
        <v/>
      </c>
      <c r="F132" s="246" t="str">
        <f t="shared" si="22"/>
        <v/>
      </c>
      <c r="G132" s="134" t="str">
        <f t="shared" si="23"/>
        <v/>
      </c>
      <c r="H132" s="152" t="str">
        <f t="shared" si="24"/>
        <v/>
      </c>
      <c r="I132" s="152" t="str">
        <f t="shared" si="25"/>
        <v/>
      </c>
      <c r="J132" s="152" t="str">
        <f t="shared" si="26"/>
        <v/>
      </c>
      <c r="K132" s="151" t="str">
        <f t="shared" si="27"/>
        <v/>
      </c>
      <c r="L132" s="55"/>
      <c r="M132" s="135">
        <f>'4. Fase - Celebración'!M193</f>
        <v>0</v>
      </c>
      <c r="N132" s="135">
        <f>'4. Fase - Celebración'!N193</f>
        <v>0</v>
      </c>
      <c r="O132" s="135">
        <f>'4. Fase - Celebración'!O193</f>
        <v>0</v>
      </c>
      <c r="P132" s="134" t="str">
        <f t="shared" si="28"/>
        <v/>
      </c>
      <c r="Q132" s="246" t="str">
        <f t="shared" si="29"/>
        <v/>
      </c>
      <c r="R132" s="134" t="str">
        <f t="shared" si="30"/>
        <v/>
      </c>
      <c r="S132" s="152" t="str">
        <f t="shared" si="31"/>
        <v/>
      </c>
      <c r="T132" s="152" t="str">
        <f t="shared" si="32"/>
        <v/>
      </c>
      <c r="U132" s="152" t="str">
        <f t="shared" si="33"/>
        <v/>
      </c>
      <c r="V132" s="151" t="str">
        <f t="shared" si="34"/>
        <v/>
      </c>
    </row>
    <row r="133" spans="2:22" ht="18" customHeight="1" x14ac:dyDescent="0.3">
      <c r="B133" s="135">
        <f>'4. Fase - Celebración'!E194</f>
        <v>0</v>
      </c>
      <c r="C133" s="135">
        <f>'4. Fase - Celebración'!F194</f>
        <v>0</v>
      </c>
      <c r="D133" s="135">
        <f>'4. Fase - Celebración'!G194</f>
        <v>0</v>
      </c>
      <c r="E133" s="134" t="str">
        <f t="shared" si="21"/>
        <v/>
      </c>
      <c r="F133" s="246" t="str">
        <f t="shared" si="22"/>
        <v/>
      </c>
      <c r="G133" s="134" t="str">
        <f t="shared" si="23"/>
        <v/>
      </c>
      <c r="H133" s="152" t="str">
        <f t="shared" si="24"/>
        <v/>
      </c>
      <c r="I133" s="152" t="str">
        <f t="shared" si="25"/>
        <v/>
      </c>
      <c r="J133" s="152" t="str">
        <f t="shared" si="26"/>
        <v/>
      </c>
      <c r="K133" s="151" t="str">
        <f t="shared" si="27"/>
        <v/>
      </c>
      <c r="L133" s="55"/>
      <c r="M133" s="135">
        <f>'4. Fase - Celebración'!M194</f>
        <v>0</v>
      </c>
      <c r="N133" s="135">
        <f>'4. Fase - Celebración'!N194</f>
        <v>0</v>
      </c>
      <c r="O133" s="135">
        <f>'4. Fase - Celebración'!O194</f>
        <v>0</v>
      </c>
      <c r="P133" s="134" t="str">
        <f t="shared" si="28"/>
        <v/>
      </c>
      <c r="Q133" s="246" t="str">
        <f t="shared" si="29"/>
        <v/>
      </c>
      <c r="R133" s="134" t="str">
        <f t="shared" si="30"/>
        <v/>
      </c>
      <c r="S133" s="152" t="str">
        <f t="shared" si="31"/>
        <v/>
      </c>
      <c r="T133" s="152" t="str">
        <f t="shared" si="32"/>
        <v/>
      </c>
      <c r="U133" s="152" t="str">
        <f t="shared" si="33"/>
        <v/>
      </c>
      <c r="V133" s="151" t="str">
        <f t="shared" si="34"/>
        <v/>
      </c>
    </row>
    <row r="134" spans="2:22" ht="18" customHeight="1" x14ac:dyDescent="0.3">
      <c r="B134" s="135">
        <f>'4. Fase - Celebración'!E195</f>
        <v>0</v>
      </c>
      <c r="C134" s="135">
        <f>'4. Fase - Celebración'!F195</f>
        <v>0</v>
      </c>
      <c r="D134" s="135">
        <f>'4. Fase - Celebración'!G195</f>
        <v>0</v>
      </c>
      <c r="E134" s="134" t="str">
        <f t="shared" si="21"/>
        <v/>
      </c>
      <c r="F134" s="246" t="str">
        <f t="shared" si="22"/>
        <v/>
      </c>
      <c r="G134" s="134" t="str">
        <f t="shared" si="23"/>
        <v/>
      </c>
      <c r="H134" s="152" t="str">
        <f t="shared" si="24"/>
        <v/>
      </c>
      <c r="I134" s="152" t="str">
        <f t="shared" si="25"/>
        <v/>
      </c>
      <c r="J134" s="152" t="str">
        <f t="shared" si="26"/>
        <v/>
      </c>
      <c r="K134" s="151" t="str">
        <f t="shared" si="27"/>
        <v/>
      </c>
      <c r="L134" s="55"/>
      <c r="M134" s="135">
        <f>'4. Fase - Celebración'!M195</f>
        <v>0</v>
      </c>
      <c r="N134" s="135">
        <f>'4. Fase - Celebración'!N195</f>
        <v>0</v>
      </c>
      <c r="O134" s="135">
        <f>'4. Fase - Celebración'!O195</f>
        <v>0</v>
      </c>
      <c r="P134" s="134" t="str">
        <f t="shared" si="28"/>
        <v/>
      </c>
      <c r="Q134" s="246" t="str">
        <f t="shared" si="29"/>
        <v/>
      </c>
      <c r="R134" s="134" t="str">
        <f t="shared" si="30"/>
        <v/>
      </c>
      <c r="S134" s="152" t="str">
        <f t="shared" si="31"/>
        <v/>
      </c>
      <c r="T134" s="152" t="str">
        <f t="shared" si="32"/>
        <v/>
      </c>
      <c r="U134" s="152" t="str">
        <f t="shared" si="33"/>
        <v/>
      </c>
      <c r="V134" s="151" t="str">
        <f t="shared" si="34"/>
        <v/>
      </c>
    </row>
    <row r="135" spans="2:22" ht="18" customHeight="1" x14ac:dyDescent="0.3">
      <c r="B135" s="135">
        <f>'4. Fase - Celebración'!E196</f>
        <v>0</v>
      </c>
      <c r="C135" s="135">
        <f>'4. Fase - Celebración'!F196</f>
        <v>0</v>
      </c>
      <c r="D135" s="135">
        <f>'4. Fase - Celebración'!G196</f>
        <v>0</v>
      </c>
      <c r="E135" s="134" t="str">
        <f t="shared" si="21"/>
        <v/>
      </c>
      <c r="F135" s="246" t="str">
        <f t="shared" si="22"/>
        <v/>
      </c>
      <c r="G135" s="134" t="str">
        <f t="shared" si="23"/>
        <v/>
      </c>
      <c r="H135" s="152" t="str">
        <f t="shared" si="24"/>
        <v/>
      </c>
      <c r="I135" s="152" t="str">
        <f t="shared" si="25"/>
        <v/>
      </c>
      <c r="J135" s="152" t="str">
        <f t="shared" si="26"/>
        <v/>
      </c>
      <c r="K135" s="151" t="str">
        <f t="shared" si="27"/>
        <v/>
      </c>
      <c r="L135" s="55"/>
      <c r="M135" s="135">
        <f>'4. Fase - Celebración'!M196</f>
        <v>0</v>
      </c>
      <c r="N135" s="135">
        <f>'4. Fase - Celebración'!N196</f>
        <v>0</v>
      </c>
      <c r="O135" s="135">
        <f>'4. Fase - Celebración'!O196</f>
        <v>0</v>
      </c>
      <c r="P135" s="134" t="str">
        <f t="shared" si="28"/>
        <v/>
      </c>
      <c r="Q135" s="246" t="str">
        <f t="shared" si="29"/>
        <v/>
      </c>
      <c r="R135" s="134" t="str">
        <f t="shared" si="30"/>
        <v/>
      </c>
      <c r="S135" s="152" t="str">
        <f t="shared" si="31"/>
        <v/>
      </c>
      <c r="T135" s="152" t="str">
        <f t="shared" si="32"/>
        <v/>
      </c>
      <c r="U135" s="152" t="str">
        <f t="shared" si="33"/>
        <v/>
      </c>
      <c r="V135" s="151" t="str">
        <f t="shared" si="34"/>
        <v/>
      </c>
    </row>
    <row r="136" spans="2:22" ht="18" customHeight="1" x14ac:dyDescent="0.3">
      <c r="B136" s="135">
        <f>'4. Fase - Celebración'!E197</f>
        <v>0</v>
      </c>
      <c r="C136" s="135">
        <f>'4. Fase - Celebración'!F197</f>
        <v>0</v>
      </c>
      <c r="D136" s="135">
        <f>'4. Fase - Celebración'!G197</f>
        <v>0</v>
      </c>
      <c r="E136" s="134" t="str">
        <f t="shared" si="21"/>
        <v/>
      </c>
      <c r="F136" s="246" t="str">
        <f t="shared" si="22"/>
        <v/>
      </c>
      <c r="G136" s="134" t="str">
        <f t="shared" si="23"/>
        <v/>
      </c>
      <c r="H136" s="152" t="str">
        <f t="shared" si="24"/>
        <v/>
      </c>
      <c r="I136" s="152" t="str">
        <f t="shared" si="25"/>
        <v/>
      </c>
      <c r="J136" s="152" t="str">
        <f t="shared" si="26"/>
        <v/>
      </c>
      <c r="K136" s="151" t="str">
        <f t="shared" si="27"/>
        <v/>
      </c>
      <c r="L136" s="55"/>
      <c r="M136" s="135">
        <f>'4. Fase - Celebración'!M197</f>
        <v>0</v>
      </c>
      <c r="N136" s="135">
        <f>'4. Fase - Celebración'!N197</f>
        <v>0</v>
      </c>
      <c r="O136" s="135">
        <f>'4. Fase - Celebración'!O197</f>
        <v>0</v>
      </c>
      <c r="P136" s="134" t="str">
        <f t="shared" si="28"/>
        <v/>
      </c>
      <c r="Q136" s="246" t="str">
        <f t="shared" si="29"/>
        <v/>
      </c>
      <c r="R136" s="134" t="str">
        <f t="shared" si="30"/>
        <v/>
      </c>
      <c r="S136" s="152" t="str">
        <f t="shared" si="31"/>
        <v/>
      </c>
      <c r="T136" s="152" t="str">
        <f t="shared" si="32"/>
        <v/>
      </c>
      <c r="U136" s="152" t="str">
        <f t="shared" si="33"/>
        <v/>
      </c>
      <c r="V136" s="151" t="str">
        <f t="shared" si="34"/>
        <v/>
      </c>
    </row>
    <row r="137" spans="2:22" ht="18" customHeight="1" x14ac:dyDescent="0.3">
      <c r="B137" s="135">
        <f>'4. Fase - Celebración'!E198</f>
        <v>0</v>
      </c>
      <c r="C137" s="135">
        <f>'4. Fase - Celebración'!F198</f>
        <v>0</v>
      </c>
      <c r="D137" s="135">
        <f>'4. Fase - Celebración'!G198</f>
        <v>0</v>
      </c>
      <c r="E137" s="134" t="str">
        <f t="shared" si="21"/>
        <v/>
      </c>
      <c r="F137" s="246" t="str">
        <f t="shared" si="22"/>
        <v/>
      </c>
      <c r="G137" s="134" t="str">
        <f t="shared" si="23"/>
        <v/>
      </c>
      <c r="H137" s="152" t="str">
        <f t="shared" si="24"/>
        <v/>
      </c>
      <c r="I137" s="152" t="str">
        <f t="shared" si="25"/>
        <v/>
      </c>
      <c r="J137" s="152" t="str">
        <f t="shared" si="26"/>
        <v/>
      </c>
      <c r="K137" s="151" t="str">
        <f t="shared" si="27"/>
        <v/>
      </c>
      <c r="L137" s="55"/>
      <c r="M137" s="135">
        <f>'4. Fase - Celebración'!M198</f>
        <v>0</v>
      </c>
      <c r="N137" s="135">
        <f>'4. Fase - Celebración'!N198</f>
        <v>0</v>
      </c>
      <c r="O137" s="135">
        <f>'4. Fase - Celebración'!O198</f>
        <v>0</v>
      </c>
      <c r="P137" s="134" t="str">
        <f t="shared" si="28"/>
        <v/>
      </c>
      <c r="Q137" s="246" t="str">
        <f t="shared" si="29"/>
        <v/>
      </c>
      <c r="R137" s="134" t="str">
        <f t="shared" si="30"/>
        <v/>
      </c>
      <c r="S137" s="152" t="str">
        <f t="shared" si="31"/>
        <v/>
      </c>
      <c r="T137" s="152" t="str">
        <f t="shared" si="32"/>
        <v/>
      </c>
      <c r="U137" s="152" t="str">
        <f t="shared" si="33"/>
        <v/>
      </c>
      <c r="V137" s="151" t="str">
        <f t="shared" si="34"/>
        <v/>
      </c>
    </row>
    <row r="138" spans="2:22" ht="18" customHeight="1" x14ac:dyDescent="0.3">
      <c r="B138" s="135">
        <f>'4. Fase - Celebración'!E199</f>
        <v>0</v>
      </c>
      <c r="C138" s="135">
        <f>'4. Fase - Celebración'!F199</f>
        <v>0</v>
      </c>
      <c r="D138" s="135">
        <f>'4. Fase - Celebración'!G199</f>
        <v>0</v>
      </c>
      <c r="E138" s="134" t="str">
        <f t="shared" si="21"/>
        <v/>
      </c>
      <c r="F138" s="246" t="str">
        <f t="shared" si="22"/>
        <v/>
      </c>
      <c r="G138" s="134" t="str">
        <f t="shared" si="23"/>
        <v/>
      </c>
      <c r="H138" s="152" t="str">
        <f t="shared" si="24"/>
        <v/>
      </c>
      <c r="I138" s="152" t="str">
        <f t="shared" si="25"/>
        <v/>
      </c>
      <c r="J138" s="152" t="str">
        <f t="shared" si="26"/>
        <v/>
      </c>
      <c r="K138" s="151" t="str">
        <f t="shared" si="27"/>
        <v/>
      </c>
      <c r="L138" s="55"/>
      <c r="M138" s="135">
        <f>'4. Fase - Celebración'!M199</f>
        <v>0</v>
      </c>
      <c r="N138" s="135">
        <f>'4. Fase - Celebración'!N199</f>
        <v>0</v>
      </c>
      <c r="O138" s="135">
        <f>'4. Fase - Celebración'!O199</f>
        <v>0</v>
      </c>
      <c r="P138" s="134" t="str">
        <f t="shared" si="28"/>
        <v/>
      </c>
      <c r="Q138" s="246" t="str">
        <f t="shared" si="29"/>
        <v/>
      </c>
      <c r="R138" s="134" t="str">
        <f t="shared" si="30"/>
        <v/>
      </c>
      <c r="S138" s="152" t="str">
        <f t="shared" si="31"/>
        <v/>
      </c>
      <c r="T138" s="152" t="str">
        <f t="shared" si="32"/>
        <v/>
      </c>
      <c r="U138" s="152" t="str">
        <f t="shared" si="33"/>
        <v/>
      </c>
      <c r="V138" s="151" t="str">
        <f t="shared" si="34"/>
        <v/>
      </c>
    </row>
    <row r="139" spans="2:22" ht="18" customHeight="1" x14ac:dyDescent="0.3">
      <c r="B139" s="135">
        <f>'4. Fase - Celebración'!E200</f>
        <v>0</v>
      </c>
      <c r="C139" s="135">
        <f>'4. Fase - Celebración'!F200</f>
        <v>0</v>
      </c>
      <c r="D139" s="135">
        <f>'4. Fase - Celebración'!G200</f>
        <v>0</v>
      </c>
      <c r="E139" s="134" t="str">
        <f t="shared" si="21"/>
        <v/>
      </c>
      <c r="F139" s="246" t="str">
        <f t="shared" si="22"/>
        <v/>
      </c>
      <c r="G139" s="134" t="str">
        <f t="shared" si="23"/>
        <v/>
      </c>
      <c r="H139" s="152" t="str">
        <f t="shared" si="24"/>
        <v/>
      </c>
      <c r="I139" s="152" t="str">
        <f t="shared" si="25"/>
        <v/>
      </c>
      <c r="J139" s="152" t="str">
        <f t="shared" si="26"/>
        <v/>
      </c>
      <c r="K139" s="151" t="str">
        <f t="shared" si="27"/>
        <v/>
      </c>
      <c r="L139" s="55"/>
      <c r="M139" s="135">
        <f>'4. Fase - Celebración'!M200</f>
        <v>0</v>
      </c>
      <c r="N139" s="135">
        <f>'4. Fase - Celebración'!N200</f>
        <v>0</v>
      </c>
      <c r="O139" s="135">
        <f>'4. Fase - Celebración'!O200</f>
        <v>0</v>
      </c>
      <c r="P139" s="134" t="str">
        <f t="shared" si="28"/>
        <v/>
      </c>
      <c r="Q139" s="246" t="str">
        <f t="shared" si="29"/>
        <v/>
      </c>
      <c r="R139" s="134" t="str">
        <f t="shared" si="30"/>
        <v/>
      </c>
      <c r="S139" s="152" t="str">
        <f t="shared" si="31"/>
        <v/>
      </c>
      <c r="T139" s="152" t="str">
        <f t="shared" si="32"/>
        <v/>
      </c>
      <c r="U139" s="152" t="str">
        <f t="shared" si="33"/>
        <v/>
      </c>
      <c r="V139" s="151" t="str">
        <f t="shared" si="34"/>
        <v/>
      </c>
    </row>
    <row r="140" spans="2:22" ht="18" customHeight="1" x14ac:dyDescent="0.3">
      <c r="B140" s="135">
        <f>'4. Fase - Celebración'!E201</f>
        <v>0</v>
      </c>
      <c r="C140" s="135">
        <f>'4. Fase - Celebración'!F201</f>
        <v>0</v>
      </c>
      <c r="D140" s="135">
        <f>'4. Fase - Celebración'!G201</f>
        <v>0</v>
      </c>
      <c r="E140" s="134" t="str">
        <f t="shared" si="21"/>
        <v/>
      </c>
      <c r="F140" s="246" t="str">
        <f t="shared" si="22"/>
        <v/>
      </c>
      <c r="G140" s="134" t="str">
        <f t="shared" si="23"/>
        <v/>
      </c>
      <c r="H140" s="152" t="str">
        <f t="shared" si="24"/>
        <v/>
      </c>
      <c r="I140" s="152" t="str">
        <f t="shared" si="25"/>
        <v/>
      </c>
      <c r="J140" s="152" t="str">
        <f t="shared" si="26"/>
        <v/>
      </c>
      <c r="K140" s="151" t="str">
        <f t="shared" si="27"/>
        <v/>
      </c>
      <c r="L140" s="55"/>
      <c r="M140" s="135">
        <f>'4. Fase - Celebración'!M201</f>
        <v>0</v>
      </c>
      <c r="N140" s="135">
        <f>'4. Fase - Celebración'!N201</f>
        <v>0</v>
      </c>
      <c r="O140" s="135">
        <f>'4. Fase - Celebración'!O201</f>
        <v>0</v>
      </c>
      <c r="P140" s="134" t="str">
        <f t="shared" si="28"/>
        <v/>
      </c>
      <c r="Q140" s="246" t="str">
        <f t="shared" si="29"/>
        <v/>
      </c>
      <c r="R140" s="134" t="str">
        <f t="shared" si="30"/>
        <v/>
      </c>
      <c r="S140" s="152" t="str">
        <f t="shared" si="31"/>
        <v/>
      </c>
      <c r="T140" s="152" t="str">
        <f t="shared" si="32"/>
        <v/>
      </c>
      <c r="U140" s="152" t="str">
        <f t="shared" si="33"/>
        <v/>
      </c>
      <c r="V140" s="151" t="str">
        <f t="shared" si="34"/>
        <v/>
      </c>
    </row>
    <row r="141" spans="2:22" ht="18" customHeight="1" x14ac:dyDescent="0.3">
      <c r="B141" s="135">
        <f>'4. Fase - Celebración'!E202</f>
        <v>0</v>
      </c>
      <c r="C141" s="135">
        <f>'4. Fase - Celebración'!F202</f>
        <v>0</v>
      </c>
      <c r="D141" s="135">
        <f>'4. Fase - Celebración'!G202</f>
        <v>0</v>
      </c>
      <c r="E141" s="134" t="str">
        <f t="shared" si="21"/>
        <v/>
      </c>
      <c r="F141" s="246" t="str">
        <f t="shared" si="22"/>
        <v/>
      </c>
      <c r="G141" s="134" t="str">
        <f t="shared" si="23"/>
        <v/>
      </c>
      <c r="H141" s="152" t="str">
        <f t="shared" si="24"/>
        <v/>
      </c>
      <c r="I141" s="152" t="str">
        <f t="shared" si="25"/>
        <v/>
      </c>
      <c r="J141" s="152" t="str">
        <f t="shared" si="26"/>
        <v/>
      </c>
      <c r="K141" s="151" t="str">
        <f t="shared" si="27"/>
        <v/>
      </c>
      <c r="L141" s="55"/>
      <c r="M141" s="135">
        <f>'4. Fase - Celebración'!M202</f>
        <v>0</v>
      </c>
      <c r="N141" s="135">
        <f>'4. Fase - Celebración'!N202</f>
        <v>0</v>
      </c>
      <c r="O141" s="135">
        <f>'4. Fase - Celebración'!O202</f>
        <v>0</v>
      </c>
      <c r="P141" s="134" t="str">
        <f t="shared" si="28"/>
        <v/>
      </c>
      <c r="Q141" s="246" t="str">
        <f t="shared" si="29"/>
        <v/>
      </c>
      <c r="R141" s="134" t="str">
        <f t="shared" si="30"/>
        <v/>
      </c>
      <c r="S141" s="152" t="str">
        <f t="shared" si="31"/>
        <v/>
      </c>
      <c r="T141" s="152" t="str">
        <f t="shared" si="32"/>
        <v/>
      </c>
      <c r="U141" s="152" t="str">
        <f t="shared" si="33"/>
        <v/>
      </c>
      <c r="V141" s="151" t="str">
        <f t="shared" si="34"/>
        <v/>
      </c>
    </row>
    <row r="142" spans="2:22" ht="18" customHeight="1" x14ac:dyDescent="0.3">
      <c r="B142" s="135">
        <f>'4. Fase - Celebración'!E203</f>
        <v>0</v>
      </c>
      <c r="C142" s="135">
        <f>'4. Fase - Celebración'!F203</f>
        <v>0</v>
      </c>
      <c r="D142" s="135">
        <f>'4. Fase - Celebración'!G203</f>
        <v>0</v>
      </c>
      <c r="E142" s="134" t="str">
        <f t="shared" si="21"/>
        <v/>
      </c>
      <c r="F142" s="246" t="str">
        <f t="shared" si="22"/>
        <v/>
      </c>
      <c r="G142" s="134" t="str">
        <f t="shared" si="23"/>
        <v/>
      </c>
      <c r="H142" s="152" t="str">
        <f t="shared" si="24"/>
        <v/>
      </c>
      <c r="I142" s="152" t="str">
        <f t="shared" si="25"/>
        <v/>
      </c>
      <c r="J142" s="152" t="str">
        <f t="shared" si="26"/>
        <v/>
      </c>
      <c r="K142" s="151" t="str">
        <f t="shared" si="27"/>
        <v/>
      </c>
      <c r="L142" s="55"/>
      <c r="M142" s="135">
        <f>'4. Fase - Celebración'!M203</f>
        <v>0</v>
      </c>
      <c r="N142" s="135">
        <f>'4. Fase - Celebración'!N203</f>
        <v>0</v>
      </c>
      <c r="O142" s="135">
        <f>'4. Fase - Celebración'!O203</f>
        <v>0</v>
      </c>
      <c r="P142" s="134" t="str">
        <f t="shared" si="28"/>
        <v/>
      </c>
      <c r="Q142" s="246" t="str">
        <f t="shared" si="29"/>
        <v/>
      </c>
      <c r="R142" s="134" t="str">
        <f t="shared" si="30"/>
        <v/>
      </c>
      <c r="S142" s="152" t="str">
        <f t="shared" si="31"/>
        <v/>
      </c>
      <c r="T142" s="152" t="str">
        <f t="shared" si="32"/>
        <v/>
      </c>
      <c r="U142" s="152" t="str">
        <f t="shared" si="33"/>
        <v/>
      </c>
      <c r="V142" s="151" t="str">
        <f t="shared" si="34"/>
        <v/>
      </c>
    </row>
    <row r="143" spans="2:22" ht="18" customHeight="1" x14ac:dyDescent="0.3">
      <c r="B143" s="135">
        <f>'4. Fase - Celebración'!E204</f>
        <v>0</v>
      </c>
      <c r="C143" s="135">
        <f>'4. Fase - Celebración'!F204</f>
        <v>0</v>
      </c>
      <c r="D143" s="135">
        <f>'4. Fase - Celebración'!G204</f>
        <v>0</v>
      </c>
      <c r="E143" s="134" t="str">
        <f t="shared" si="21"/>
        <v/>
      </c>
      <c r="F143" s="246" t="str">
        <f t="shared" si="22"/>
        <v/>
      </c>
      <c r="G143" s="134" t="str">
        <f t="shared" si="23"/>
        <v/>
      </c>
      <c r="H143" s="152" t="str">
        <f t="shared" si="24"/>
        <v/>
      </c>
      <c r="I143" s="152" t="str">
        <f t="shared" si="25"/>
        <v/>
      </c>
      <c r="J143" s="152" t="str">
        <f t="shared" si="26"/>
        <v/>
      </c>
      <c r="K143" s="151" t="str">
        <f t="shared" si="27"/>
        <v/>
      </c>
      <c r="L143" s="55"/>
      <c r="M143" s="135">
        <f>'4. Fase - Celebración'!M204</f>
        <v>0</v>
      </c>
      <c r="N143" s="135">
        <f>'4. Fase - Celebración'!N204</f>
        <v>0</v>
      </c>
      <c r="O143" s="135">
        <f>'4. Fase - Celebración'!O204</f>
        <v>0</v>
      </c>
      <c r="P143" s="134" t="str">
        <f t="shared" si="28"/>
        <v/>
      </c>
      <c r="Q143" s="246" t="str">
        <f t="shared" si="29"/>
        <v/>
      </c>
      <c r="R143" s="134" t="str">
        <f t="shared" si="30"/>
        <v/>
      </c>
      <c r="S143" s="152" t="str">
        <f t="shared" si="31"/>
        <v/>
      </c>
      <c r="T143" s="152" t="str">
        <f t="shared" si="32"/>
        <v/>
      </c>
      <c r="U143" s="152" t="str">
        <f t="shared" si="33"/>
        <v/>
      </c>
      <c r="V143" s="151" t="str">
        <f t="shared" si="34"/>
        <v/>
      </c>
    </row>
    <row r="144" spans="2:22" ht="18" customHeight="1" x14ac:dyDescent="0.3">
      <c r="B144" s="135">
        <f>'4. Fase - Celebración'!E205</f>
        <v>0</v>
      </c>
      <c r="C144" s="135">
        <f>'4. Fase - Celebración'!F205</f>
        <v>0</v>
      </c>
      <c r="D144" s="135">
        <f>'4. Fase - Celebración'!G205</f>
        <v>0</v>
      </c>
      <c r="E144" s="134" t="str">
        <f t="shared" si="21"/>
        <v/>
      </c>
      <c r="F144" s="246" t="str">
        <f t="shared" si="22"/>
        <v/>
      </c>
      <c r="G144" s="134" t="str">
        <f t="shared" si="23"/>
        <v/>
      </c>
      <c r="H144" s="152" t="str">
        <f t="shared" si="24"/>
        <v/>
      </c>
      <c r="I144" s="152" t="str">
        <f t="shared" si="25"/>
        <v/>
      </c>
      <c r="J144" s="152" t="str">
        <f t="shared" si="26"/>
        <v/>
      </c>
      <c r="K144" s="151" t="str">
        <f t="shared" si="27"/>
        <v/>
      </c>
      <c r="L144" s="55"/>
      <c r="M144" s="135">
        <f>'4. Fase - Celebración'!M205</f>
        <v>0</v>
      </c>
      <c r="N144" s="135">
        <f>'4. Fase - Celebración'!N205</f>
        <v>0</v>
      </c>
      <c r="O144" s="135">
        <f>'4. Fase - Celebración'!O205</f>
        <v>0</v>
      </c>
      <c r="P144" s="134" t="str">
        <f t="shared" si="28"/>
        <v/>
      </c>
      <c r="Q144" s="246" t="str">
        <f t="shared" si="29"/>
        <v/>
      </c>
      <c r="R144" s="134" t="str">
        <f t="shared" si="30"/>
        <v/>
      </c>
      <c r="S144" s="152" t="str">
        <f t="shared" si="31"/>
        <v/>
      </c>
      <c r="T144" s="152" t="str">
        <f t="shared" si="32"/>
        <v/>
      </c>
      <c r="U144" s="152" t="str">
        <f t="shared" si="33"/>
        <v/>
      </c>
      <c r="V144" s="151" t="str">
        <f t="shared" si="34"/>
        <v/>
      </c>
    </row>
    <row r="145" spans="2:22" ht="18" customHeight="1" x14ac:dyDescent="0.3">
      <c r="B145" s="135">
        <f>'4. Fase - Celebración'!E206</f>
        <v>0</v>
      </c>
      <c r="C145" s="135">
        <f>'4. Fase - Celebración'!F206</f>
        <v>0</v>
      </c>
      <c r="D145" s="135">
        <f>'4. Fase - Celebración'!G206</f>
        <v>0</v>
      </c>
      <c r="E145" s="134" t="str">
        <f t="shared" si="21"/>
        <v/>
      </c>
      <c r="F145" s="246" t="str">
        <f t="shared" si="22"/>
        <v/>
      </c>
      <c r="G145" s="134" t="str">
        <f t="shared" si="23"/>
        <v/>
      </c>
      <c r="H145" s="152" t="str">
        <f t="shared" si="24"/>
        <v/>
      </c>
      <c r="I145" s="152" t="str">
        <f t="shared" si="25"/>
        <v/>
      </c>
      <c r="J145" s="152" t="str">
        <f t="shared" si="26"/>
        <v/>
      </c>
      <c r="K145" s="151" t="str">
        <f t="shared" si="27"/>
        <v/>
      </c>
      <c r="L145" s="55"/>
      <c r="M145" s="135">
        <f>'4. Fase - Celebración'!M206</f>
        <v>0</v>
      </c>
      <c r="N145" s="135">
        <f>'4. Fase - Celebración'!N206</f>
        <v>0</v>
      </c>
      <c r="O145" s="135">
        <f>'4. Fase - Celebración'!O206</f>
        <v>0</v>
      </c>
      <c r="P145" s="134" t="str">
        <f t="shared" si="28"/>
        <v/>
      </c>
      <c r="Q145" s="246" t="str">
        <f t="shared" si="29"/>
        <v/>
      </c>
      <c r="R145" s="134" t="str">
        <f t="shared" si="30"/>
        <v/>
      </c>
      <c r="S145" s="152" t="str">
        <f t="shared" si="31"/>
        <v/>
      </c>
      <c r="T145" s="152" t="str">
        <f t="shared" si="32"/>
        <v/>
      </c>
      <c r="U145" s="152" t="str">
        <f t="shared" si="33"/>
        <v/>
      </c>
      <c r="V145" s="151" t="str">
        <f t="shared" si="34"/>
        <v/>
      </c>
    </row>
    <row r="146" spans="2:22" ht="18" customHeight="1" x14ac:dyDescent="0.3">
      <c r="B146" s="135">
        <f>'4. Fase - Celebración'!E207</f>
        <v>0</v>
      </c>
      <c r="C146" s="135">
        <f>'4. Fase - Celebración'!F207</f>
        <v>0</v>
      </c>
      <c r="D146" s="135">
        <f>'4. Fase - Celebración'!G207</f>
        <v>0</v>
      </c>
      <c r="E146" s="134" t="str">
        <f t="shared" si="21"/>
        <v/>
      </c>
      <c r="F146" s="246" t="str">
        <f t="shared" si="22"/>
        <v/>
      </c>
      <c r="G146" s="134" t="str">
        <f t="shared" si="23"/>
        <v/>
      </c>
      <c r="H146" s="152" t="str">
        <f t="shared" si="24"/>
        <v/>
      </c>
      <c r="I146" s="152" t="str">
        <f t="shared" si="25"/>
        <v/>
      </c>
      <c r="J146" s="152" t="str">
        <f t="shared" si="26"/>
        <v/>
      </c>
      <c r="K146" s="151" t="str">
        <f t="shared" si="27"/>
        <v/>
      </c>
      <c r="L146" s="55"/>
      <c r="M146" s="135">
        <f>'4. Fase - Celebración'!M207</f>
        <v>0</v>
      </c>
      <c r="N146" s="135">
        <f>'4. Fase - Celebración'!N207</f>
        <v>0</v>
      </c>
      <c r="O146" s="135">
        <f>'4. Fase - Celebración'!O207</f>
        <v>0</v>
      </c>
      <c r="P146" s="134" t="str">
        <f t="shared" si="28"/>
        <v/>
      </c>
      <c r="Q146" s="246" t="str">
        <f t="shared" si="29"/>
        <v/>
      </c>
      <c r="R146" s="134" t="str">
        <f t="shared" si="30"/>
        <v/>
      </c>
      <c r="S146" s="152" t="str">
        <f t="shared" si="31"/>
        <v/>
      </c>
      <c r="T146" s="152" t="str">
        <f t="shared" si="32"/>
        <v/>
      </c>
      <c r="U146" s="152" t="str">
        <f t="shared" si="33"/>
        <v/>
      </c>
      <c r="V146" s="151" t="str">
        <f t="shared" si="34"/>
        <v/>
      </c>
    </row>
    <row r="147" spans="2:22" ht="18" customHeight="1" x14ac:dyDescent="0.3">
      <c r="B147" s="135">
        <f>'4. Fase - Celebración'!E208</f>
        <v>0</v>
      </c>
      <c r="C147" s="135">
        <f>'4. Fase - Celebración'!F208</f>
        <v>0</v>
      </c>
      <c r="D147" s="135">
        <f>'4. Fase - Celebración'!G208</f>
        <v>0</v>
      </c>
      <c r="E147" s="134" t="str">
        <f t="shared" si="21"/>
        <v/>
      </c>
      <c r="F147" s="246" t="str">
        <f t="shared" si="22"/>
        <v/>
      </c>
      <c r="G147" s="134" t="str">
        <f t="shared" si="23"/>
        <v/>
      </c>
      <c r="H147" s="152" t="str">
        <f t="shared" si="24"/>
        <v/>
      </c>
      <c r="I147" s="152" t="str">
        <f t="shared" si="25"/>
        <v/>
      </c>
      <c r="J147" s="152" t="str">
        <f t="shared" si="26"/>
        <v/>
      </c>
      <c r="K147" s="151" t="str">
        <f t="shared" si="27"/>
        <v/>
      </c>
      <c r="L147" s="55"/>
      <c r="M147" s="135">
        <f>'4. Fase - Celebración'!M208</f>
        <v>0</v>
      </c>
      <c r="N147" s="135">
        <f>'4. Fase - Celebración'!N208</f>
        <v>0</v>
      </c>
      <c r="O147" s="135">
        <f>'4. Fase - Celebración'!O208</f>
        <v>0</v>
      </c>
      <c r="P147" s="134" t="str">
        <f t="shared" si="28"/>
        <v/>
      </c>
      <c r="Q147" s="246" t="str">
        <f t="shared" si="29"/>
        <v/>
      </c>
      <c r="R147" s="134" t="str">
        <f t="shared" si="30"/>
        <v/>
      </c>
      <c r="S147" s="152" t="str">
        <f t="shared" si="31"/>
        <v/>
      </c>
      <c r="T147" s="152" t="str">
        <f t="shared" si="32"/>
        <v/>
      </c>
      <c r="U147" s="152" t="str">
        <f t="shared" si="33"/>
        <v/>
      </c>
      <c r="V147" s="151" t="str">
        <f t="shared" si="34"/>
        <v/>
      </c>
    </row>
    <row r="148" spans="2:22" ht="18" customHeight="1" x14ac:dyDescent="0.3">
      <c r="B148" s="135">
        <f>'4. Fase - Celebración'!E209</f>
        <v>0</v>
      </c>
      <c r="C148" s="135">
        <f>'4. Fase - Celebración'!F209</f>
        <v>0</v>
      </c>
      <c r="D148" s="135">
        <f>'4. Fase - Celebración'!G209</f>
        <v>0</v>
      </c>
      <c r="E148" s="134" t="str">
        <f t="shared" si="21"/>
        <v/>
      </c>
      <c r="F148" s="246" t="str">
        <f t="shared" si="22"/>
        <v/>
      </c>
      <c r="G148" s="134" t="str">
        <f t="shared" si="23"/>
        <v/>
      </c>
      <c r="H148" s="152" t="str">
        <f t="shared" si="24"/>
        <v/>
      </c>
      <c r="I148" s="152" t="str">
        <f t="shared" si="25"/>
        <v/>
      </c>
      <c r="J148" s="152" t="str">
        <f t="shared" si="26"/>
        <v/>
      </c>
      <c r="K148" s="151" t="str">
        <f t="shared" si="27"/>
        <v/>
      </c>
      <c r="L148" s="55"/>
      <c r="M148" s="135">
        <f>'4. Fase - Celebración'!M209</f>
        <v>0</v>
      </c>
      <c r="N148" s="135">
        <f>'4. Fase - Celebración'!N209</f>
        <v>0</v>
      </c>
      <c r="O148" s="135">
        <f>'4. Fase - Celebración'!O209</f>
        <v>0</v>
      </c>
      <c r="P148" s="134" t="str">
        <f t="shared" si="28"/>
        <v/>
      </c>
      <c r="Q148" s="246" t="str">
        <f t="shared" si="29"/>
        <v/>
      </c>
      <c r="R148" s="134" t="str">
        <f t="shared" si="30"/>
        <v/>
      </c>
      <c r="S148" s="152" t="str">
        <f t="shared" si="31"/>
        <v/>
      </c>
      <c r="T148" s="152" t="str">
        <f t="shared" si="32"/>
        <v/>
      </c>
      <c r="U148" s="152" t="str">
        <f t="shared" si="33"/>
        <v/>
      </c>
      <c r="V148" s="151" t="str">
        <f t="shared" si="34"/>
        <v/>
      </c>
    </row>
    <row r="149" spans="2:22" ht="18" customHeight="1" x14ac:dyDescent="0.3">
      <c r="H149" s="131">
        <f>SUM(H123:H148)</f>
        <v>0</v>
      </c>
      <c r="I149" s="131">
        <f t="shared" ref="I149" si="35">SUM(I123:I148)</f>
        <v>0</v>
      </c>
      <c r="J149" s="131">
        <f t="shared" ref="J149" si="36">SUM(J123:J148)</f>
        <v>0</v>
      </c>
      <c r="K149" s="131">
        <f>SUM(K123:K148)</f>
        <v>0</v>
      </c>
      <c r="L149" s="55"/>
      <c r="S149" s="131">
        <f>SUM(S123:S148)</f>
        <v>0</v>
      </c>
      <c r="T149" s="131">
        <f t="shared" ref="T149:U149" si="37">SUM(T123:T148)</f>
        <v>0</v>
      </c>
      <c r="U149" s="131">
        <f t="shared" si="37"/>
        <v>0</v>
      </c>
      <c r="V149" s="131">
        <f>SUM(V123:V148)</f>
        <v>0</v>
      </c>
    </row>
    <row r="150" spans="2:22" ht="18" customHeight="1" x14ac:dyDescent="0.3">
      <c r="L150" s="55"/>
      <c r="M150" s="55"/>
      <c r="N150" s="55"/>
      <c r="O150" s="55"/>
    </row>
    <row r="151" spans="2:22" ht="18" customHeight="1" x14ac:dyDescent="0.3">
      <c r="L151" s="55"/>
      <c r="M151" s="55"/>
      <c r="N151" s="55"/>
      <c r="O151" s="55"/>
    </row>
    <row r="152" spans="2:22" ht="18" customHeight="1" x14ac:dyDescent="0.3">
      <c r="B152" t="s">
        <v>1100</v>
      </c>
      <c r="M152" t="s">
        <v>1101</v>
      </c>
    </row>
    <row r="153" spans="2:22" ht="18" customHeight="1" x14ac:dyDescent="0.3">
      <c r="B153" s="1036" t="s">
        <v>691</v>
      </c>
      <c r="C153" s="1036" t="s">
        <v>638</v>
      </c>
      <c r="D153" s="1036" t="s">
        <v>368</v>
      </c>
      <c r="E153" s="1033" t="s">
        <v>157</v>
      </c>
      <c r="F153" s="1034"/>
      <c r="G153" s="1035"/>
      <c r="H153" s="1033" t="s">
        <v>146</v>
      </c>
      <c r="I153" s="1034"/>
      <c r="J153" s="1034"/>
      <c r="K153" s="1035"/>
      <c r="L153" s="55"/>
      <c r="M153" s="1036" t="s">
        <v>691</v>
      </c>
      <c r="N153" s="1036" t="s">
        <v>638</v>
      </c>
      <c r="O153" s="1036" t="s">
        <v>368</v>
      </c>
      <c r="P153" s="1033" t="s">
        <v>157</v>
      </c>
      <c r="Q153" s="1034"/>
      <c r="R153" s="1035"/>
      <c r="S153" s="1033" t="s">
        <v>146</v>
      </c>
      <c r="T153" s="1034"/>
      <c r="U153" s="1034"/>
      <c r="V153" s="1035"/>
    </row>
    <row r="154" spans="2:22" ht="18" customHeight="1" x14ac:dyDescent="0.3">
      <c r="B154" s="1037"/>
      <c r="C154" s="1037"/>
      <c r="D154" s="1037"/>
      <c r="E154" s="154" t="s">
        <v>389</v>
      </c>
      <c r="F154" s="154" t="s">
        <v>388</v>
      </c>
      <c r="G154" s="154" t="s">
        <v>387</v>
      </c>
      <c r="H154" s="154" t="s">
        <v>162</v>
      </c>
      <c r="I154" s="154" t="s">
        <v>163</v>
      </c>
      <c r="J154" s="154" t="s">
        <v>164</v>
      </c>
      <c r="K154" s="154" t="s">
        <v>165</v>
      </c>
      <c r="L154" s="55"/>
      <c r="M154" s="1037"/>
      <c r="N154" s="1037"/>
      <c r="O154" s="1037"/>
      <c r="P154" s="154" t="s">
        <v>389</v>
      </c>
      <c r="Q154" s="154" t="s">
        <v>388</v>
      </c>
      <c r="R154" s="154" t="s">
        <v>387</v>
      </c>
      <c r="S154" s="154" t="s">
        <v>162</v>
      </c>
      <c r="T154" s="154" t="s">
        <v>163</v>
      </c>
      <c r="U154" s="154" t="s">
        <v>164</v>
      </c>
      <c r="V154" s="154" t="s">
        <v>165</v>
      </c>
    </row>
    <row r="155" spans="2:22" ht="18" customHeight="1" x14ac:dyDescent="0.3">
      <c r="B155" s="136"/>
      <c r="C155" s="136"/>
      <c r="D155" s="136"/>
      <c r="E155" s="136"/>
      <c r="F155" s="136"/>
      <c r="G155" s="136"/>
      <c r="H155" s="136"/>
      <c r="I155" s="136"/>
      <c r="J155" s="136"/>
      <c r="K155" s="136" t="s">
        <v>50</v>
      </c>
      <c r="L155" s="55"/>
      <c r="M155" s="136"/>
      <c r="N155" s="136"/>
      <c r="O155" s="136"/>
      <c r="P155" s="136"/>
      <c r="Q155" s="136"/>
      <c r="R155" s="136"/>
      <c r="S155" s="136"/>
      <c r="T155" s="136"/>
      <c r="U155" s="136"/>
      <c r="V155" s="136" t="s">
        <v>50</v>
      </c>
    </row>
    <row r="156" spans="2:22" ht="18" customHeight="1" x14ac:dyDescent="0.3">
      <c r="B156" s="135">
        <f>'5. Fase - Desmontaje'!E182</f>
        <v>0</v>
      </c>
      <c r="C156" s="135">
        <f>'5. Fase - Desmontaje'!F182</f>
        <v>0</v>
      </c>
      <c r="D156" s="135">
        <f>'5. Fase - Desmontaje'!G182</f>
        <v>0</v>
      </c>
      <c r="E156" s="134" t="str">
        <f>IF($B156="Otro (ud)","-",IFERROR(INDEX($D$45:$F$70,MATCH($B156&amp;$C156,$B$45:$B$70,0),MATCH($E$89,$D$44:$F$44,0)),""))</f>
        <v/>
      </c>
      <c r="F156" s="246" t="str">
        <f>IF($B156="Otro (ud)","-",IFERROR(INDEX($D$45:$F$70,MATCH($B156&amp;$C156,$B$45:$B$70,0),MATCH($F$89,$D$44:$F$44,0)),""))</f>
        <v/>
      </c>
      <c r="G156" s="134" t="str">
        <f>IF($B156="Otro (ud)","-",IFERROR(INDEX($D$45:$F$70,MATCH($B156&amp;$C156,$B$45:$B$70,0),MATCH($G$89,$D$44:$F$44,0)),""))</f>
        <v/>
      </c>
      <c r="H156" s="152" t="str">
        <f>IFERROR(D156*E156,"")</f>
        <v/>
      </c>
      <c r="I156" s="152" t="str">
        <f>IFERROR(D156*F156,"")</f>
        <v/>
      </c>
      <c r="J156" s="152" t="str">
        <f>IFERROR(D156*G156,"")</f>
        <v/>
      </c>
      <c r="K156" s="151" t="str">
        <f>IFERROR($H156+$I156*$I$38/1000+$J156*$I$39/1000,"")</f>
        <v/>
      </c>
      <c r="L156" s="55"/>
      <c r="M156" s="135">
        <f>'5. Fase - Desmontaje'!M182</f>
        <v>0</v>
      </c>
      <c r="N156" s="135">
        <f>'5. Fase - Desmontaje'!N182</f>
        <v>0</v>
      </c>
      <c r="O156" s="135">
        <f>'5. Fase - Desmontaje'!O182</f>
        <v>0</v>
      </c>
      <c r="P156" s="134" t="str">
        <f>IF($M156="Otro (ud)","-",IFERROR(INDEX($D$45:$F$70,MATCH($M156&amp;$N156,$B$45:$B$70,0),MATCH($P$154,$D$44:$F$44,0)),""))</f>
        <v/>
      </c>
      <c r="Q156" s="246" t="str">
        <f>IF($M156="Otro (ud)","-",IFERROR(INDEX($D$45:$F$70,MATCH($M156&amp;$N156,$B$45:$B$70,0),MATCH($Q$154,$D$44:$F$44,0)),""))</f>
        <v/>
      </c>
      <c r="R156" s="134" t="str">
        <f>IF($M156="Otro (ud)","-",IFERROR(INDEX($D$45:$F$70,MATCH($M156&amp;$N156,$B$45:$B$70,0),MATCH($R$154,$D$44:$F$44,0)),""))</f>
        <v/>
      </c>
      <c r="S156" s="152" t="str">
        <f>IFERROR(O156*P156,"")</f>
        <v/>
      </c>
      <c r="T156" s="152" t="str">
        <f>IFERROR(O156*Q156,"")</f>
        <v/>
      </c>
      <c r="U156" s="152" t="str">
        <f>IFERROR(O156*R156,"")</f>
        <v/>
      </c>
      <c r="V156" s="151" t="str">
        <f>IFERROR($S156+$T156*$I$38/1000+$U156*$I$39/1000,"")</f>
        <v/>
      </c>
    </row>
    <row r="157" spans="2:22" ht="18" customHeight="1" x14ac:dyDescent="0.3">
      <c r="B157" s="135">
        <f>'5. Fase - Desmontaje'!E183</f>
        <v>0</v>
      </c>
      <c r="C157" s="135">
        <f>'5. Fase - Desmontaje'!F183</f>
        <v>0</v>
      </c>
      <c r="D157" s="135">
        <f>'5. Fase - Desmontaje'!G183</f>
        <v>0</v>
      </c>
      <c r="E157" s="134" t="str">
        <f t="shared" ref="E157:E180" si="38">IF($B157="Otro (ud)","-",IFERROR(INDEX($D$45:$F$70,MATCH($B157&amp;$C157,$B$45:$B$70,0),MATCH($E$89,$D$44:$F$44,0)),""))</f>
        <v/>
      </c>
      <c r="F157" s="246" t="str">
        <f t="shared" ref="F157:F180" si="39">IF($B157="Otro (ud)","-",IFERROR(INDEX($D$45:$F$70,MATCH($B157&amp;$C157,$B$45:$B$70,0),MATCH($F$89,$D$44:$F$44,0)),""))</f>
        <v/>
      </c>
      <c r="G157" s="134" t="str">
        <f t="shared" ref="G157:G180" si="40">IF($B157="Otro (ud)","-",IFERROR(INDEX($D$45:$F$70,MATCH($B157&amp;$C157,$B$45:$B$70,0),MATCH($G$89,$D$44:$F$44,0)),""))</f>
        <v/>
      </c>
      <c r="H157" s="152" t="str">
        <f t="shared" ref="H157:H181" si="41">IFERROR(D157*E157,"")</f>
        <v/>
      </c>
      <c r="I157" s="152" t="str">
        <f t="shared" ref="I157:I181" si="42">IFERROR(D157*F157,"")</f>
        <v/>
      </c>
      <c r="J157" s="152" t="str">
        <f t="shared" ref="J157:J181" si="43">IFERROR(D157*G157,"")</f>
        <v/>
      </c>
      <c r="K157" s="151" t="str">
        <f t="shared" ref="K157:K181" si="44">IFERROR($H157+$I157*$I$38/1000+$J157*$I$39/1000,"")</f>
        <v/>
      </c>
      <c r="L157" s="55"/>
      <c r="M157" s="135">
        <f>'5. Fase - Desmontaje'!M183</f>
        <v>0</v>
      </c>
      <c r="N157" s="135">
        <f>'5. Fase - Desmontaje'!N183</f>
        <v>0</v>
      </c>
      <c r="O157" s="135">
        <f>'5. Fase - Desmontaje'!O183</f>
        <v>0</v>
      </c>
      <c r="P157" s="134" t="str">
        <f t="shared" ref="P157:P181" si="45">IF($M157="Otro (ud)","-",IFERROR(INDEX($D$45:$F$70,MATCH($M157&amp;$N157,$B$45:$B$70,0),MATCH($P$154,$D$44:$F$44,0)),""))</f>
        <v/>
      </c>
      <c r="Q157" s="246" t="str">
        <f t="shared" ref="Q157:Q181" si="46">IF($M157="Otro (ud)","-",IFERROR(INDEX($D$45:$F$70,MATCH($M157&amp;$N157,$B$45:$B$70,0),MATCH($Q$154,$D$44:$F$44,0)),""))</f>
        <v/>
      </c>
      <c r="R157" s="134" t="str">
        <f t="shared" ref="R157:R181" si="47">IF($M157="Otro (ud)","-",IFERROR(INDEX($D$45:$F$70,MATCH($M157&amp;$N157,$B$45:$B$70,0),MATCH($R$154,$D$44:$F$44,0)),""))</f>
        <v/>
      </c>
      <c r="S157" s="152" t="str">
        <f t="shared" ref="S157:S181" si="48">IFERROR(O157*P157,"")</f>
        <v/>
      </c>
      <c r="T157" s="152" t="str">
        <f t="shared" ref="T157:T181" si="49">IFERROR(O157*Q157,"")</f>
        <v/>
      </c>
      <c r="U157" s="152" t="str">
        <f t="shared" ref="U157:U181" si="50">IFERROR(O157*R157,"")</f>
        <v/>
      </c>
      <c r="V157" s="151" t="str">
        <f t="shared" ref="V157:V181" si="51">IFERROR($S157+$T157*$I$38/1000+$U157*$I$39/1000,"")</f>
        <v/>
      </c>
    </row>
    <row r="158" spans="2:22" ht="18" customHeight="1" x14ac:dyDescent="0.3">
      <c r="B158" s="135">
        <f>'5. Fase - Desmontaje'!E184</f>
        <v>0</v>
      </c>
      <c r="C158" s="135">
        <f>'5. Fase - Desmontaje'!F184</f>
        <v>0</v>
      </c>
      <c r="D158" s="135">
        <f>'5. Fase - Desmontaje'!G184</f>
        <v>0</v>
      </c>
      <c r="E158" s="134" t="str">
        <f t="shared" si="38"/>
        <v/>
      </c>
      <c r="F158" s="246" t="str">
        <f t="shared" si="39"/>
        <v/>
      </c>
      <c r="G158" s="134" t="str">
        <f t="shared" si="40"/>
        <v/>
      </c>
      <c r="H158" s="152" t="str">
        <f t="shared" si="41"/>
        <v/>
      </c>
      <c r="I158" s="152" t="str">
        <f t="shared" si="42"/>
        <v/>
      </c>
      <c r="J158" s="152" t="str">
        <f t="shared" si="43"/>
        <v/>
      </c>
      <c r="K158" s="151" t="str">
        <f t="shared" si="44"/>
        <v/>
      </c>
      <c r="L158" s="55"/>
      <c r="M158" s="135">
        <f>'5. Fase - Desmontaje'!M184</f>
        <v>0</v>
      </c>
      <c r="N158" s="135">
        <f>'5. Fase - Desmontaje'!N184</f>
        <v>0</v>
      </c>
      <c r="O158" s="135">
        <f>'5. Fase - Desmontaje'!O184</f>
        <v>0</v>
      </c>
      <c r="P158" s="134" t="str">
        <f t="shared" si="45"/>
        <v/>
      </c>
      <c r="Q158" s="246" t="str">
        <f t="shared" si="46"/>
        <v/>
      </c>
      <c r="R158" s="134" t="str">
        <f t="shared" si="47"/>
        <v/>
      </c>
      <c r="S158" s="152" t="str">
        <f t="shared" si="48"/>
        <v/>
      </c>
      <c r="T158" s="152" t="str">
        <f t="shared" si="49"/>
        <v/>
      </c>
      <c r="U158" s="152" t="str">
        <f t="shared" si="50"/>
        <v/>
      </c>
      <c r="V158" s="151" t="str">
        <f t="shared" si="51"/>
        <v/>
      </c>
    </row>
    <row r="159" spans="2:22" ht="18" customHeight="1" x14ac:dyDescent="0.3">
      <c r="B159" s="135">
        <f>'5. Fase - Desmontaje'!E185</f>
        <v>0</v>
      </c>
      <c r="C159" s="135">
        <f>'5. Fase - Desmontaje'!F185</f>
        <v>0</v>
      </c>
      <c r="D159" s="135">
        <f>'5. Fase - Desmontaje'!G185</f>
        <v>0</v>
      </c>
      <c r="E159" s="134" t="str">
        <f t="shared" si="38"/>
        <v/>
      </c>
      <c r="F159" s="246" t="str">
        <f t="shared" si="39"/>
        <v/>
      </c>
      <c r="G159" s="134" t="str">
        <f t="shared" si="40"/>
        <v/>
      </c>
      <c r="H159" s="152" t="str">
        <f t="shared" si="41"/>
        <v/>
      </c>
      <c r="I159" s="152" t="str">
        <f t="shared" si="42"/>
        <v/>
      </c>
      <c r="J159" s="152" t="str">
        <f t="shared" si="43"/>
        <v/>
      </c>
      <c r="K159" s="151" t="str">
        <f t="shared" si="44"/>
        <v/>
      </c>
      <c r="L159" s="55"/>
      <c r="M159" s="135">
        <f>'5. Fase - Desmontaje'!M185</f>
        <v>0</v>
      </c>
      <c r="N159" s="135">
        <f>'5. Fase - Desmontaje'!N185</f>
        <v>0</v>
      </c>
      <c r="O159" s="135">
        <f>'5. Fase - Desmontaje'!O185</f>
        <v>0</v>
      </c>
      <c r="P159" s="134" t="str">
        <f t="shared" si="45"/>
        <v/>
      </c>
      <c r="Q159" s="246" t="str">
        <f t="shared" si="46"/>
        <v/>
      </c>
      <c r="R159" s="134" t="str">
        <f t="shared" si="47"/>
        <v/>
      </c>
      <c r="S159" s="152" t="str">
        <f t="shared" si="48"/>
        <v/>
      </c>
      <c r="T159" s="152" t="str">
        <f t="shared" si="49"/>
        <v/>
      </c>
      <c r="U159" s="152" t="str">
        <f t="shared" si="50"/>
        <v/>
      </c>
      <c r="V159" s="151" t="str">
        <f t="shared" si="51"/>
        <v/>
      </c>
    </row>
    <row r="160" spans="2:22" ht="18" customHeight="1" x14ac:dyDescent="0.3">
      <c r="B160" s="135">
        <f>'5. Fase - Desmontaje'!E186</f>
        <v>0</v>
      </c>
      <c r="C160" s="135">
        <f>'5. Fase - Desmontaje'!F186</f>
        <v>0</v>
      </c>
      <c r="D160" s="135">
        <f>'5. Fase - Desmontaje'!G186</f>
        <v>0</v>
      </c>
      <c r="E160" s="134" t="str">
        <f t="shared" si="38"/>
        <v/>
      </c>
      <c r="F160" s="246" t="str">
        <f t="shared" si="39"/>
        <v/>
      </c>
      <c r="G160" s="134" t="str">
        <f t="shared" si="40"/>
        <v/>
      </c>
      <c r="H160" s="152" t="str">
        <f t="shared" si="41"/>
        <v/>
      </c>
      <c r="I160" s="152" t="str">
        <f t="shared" si="42"/>
        <v/>
      </c>
      <c r="J160" s="152" t="str">
        <f t="shared" si="43"/>
        <v/>
      </c>
      <c r="K160" s="151" t="str">
        <f t="shared" si="44"/>
        <v/>
      </c>
      <c r="L160" s="55"/>
      <c r="M160" s="135">
        <f>'5. Fase - Desmontaje'!M186</f>
        <v>0</v>
      </c>
      <c r="N160" s="135">
        <f>'5. Fase - Desmontaje'!N186</f>
        <v>0</v>
      </c>
      <c r="O160" s="135">
        <f>'5. Fase - Desmontaje'!O186</f>
        <v>0</v>
      </c>
      <c r="P160" s="134" t="str">
        <f t="shared" si="45"/>
        <v/>
      </c>
      <c r="Q160" s="246" t="str">
        <f t="shared" si="46"/>
        <v/>
      </c>
      <c r="R160" s="134" t="str">
        <f t="shared" si="47"/>
        <v/>
      </c>
      <c r="S160" s="152" t="str">
        <f t="shared" si="48"/>
        <v/>
      </c>
      <c r="T160" s="152" t="str">
        <f t="shared" si="49"/>
        <v/>
      </c>
      <c r="U160" s="152" t="str">
        <f t="shared" si="50"/>
        <v/>
      </c>
      <c r="V160" s="151" t="str">
        <f t="shared" si="51"/>
        <v/>
      </c>
    </row>
    <row r="161" spans="2:22" ht="18" customHeight="1" x14ac:dyDescent="0.3">
      <c r="B161" s="135">
        <f>'5. Fase - Desmontaje'!E187</f>
        <v>0</v>
      </c>
      <c r="C161" s="135">
        <f>'5. Fase - Desmontaje'!F187</f>
        <v>0</v>
      </c>
      <c r="D161" s="135">
        <f>'5. Fase - Desmontaje'!G187</f>
        <v>0</v>
      </c>
      <c r="E161" s="134" t="str">
        <f t="shared" si="38"/>
        <v/>
      </c>
      <c r="F161" s="246" t="str">
        <f t="shared" si="39"/>
        <v/>
      </c>
      <c r="G161" s="134" t="str">
        <f t="shared" si="40"/>
        <v/>
      </c>
      <c r="H161" s="152" t="str">
        <f t="shared" si="41"/>
        <v/>
      </c>
      <c r="I161" s="152" t="str">
        <f t="shared" si="42"/>
        <v/>
      </c>
      <c r="J161" s="152" t="str">
        <f t="shared" si="43"/>
        <v/>
      </c>
      <c r="K161" s="151" t="str">
        <f t="shared" si="44"/>
        <v/>
      </c>
      <c r="L161" s="55"/>
      <c r="M161" s="135">
        <f>'5. Fase - Desmontaje'!M187</f>
        <v>0</v>
      </c>
      <c r="N161" s="135">
        <f>'5. Fase - Desmontaje'!N187</f>
        <v>0</v>
      </c>
      <c r="O161" s="135">
        <f>'5. Fase - Desmontaje'!O187</f>
        <v>0</v>
      </c>
      <c r="P161" s="134" t="str">
        <f t="shared" si="45"/>
        <v/>
      </c>
      <c r="Q161" s="246" t="str">
        <f t="shared" si="46"/>
        <v/>
      </c>
      <c r="R161" s="134" t="str">
        <f t="shared" si="47"/>
        <v/>
      </c>
      <c r="S161" s="152" t="str">
        <f t="shared" si="48"/>
        <v/>
      </c>
      <c r="T161" s="152" t="str">
        <f t="shared" si="49"/>
        <v/>
      </c>
      <c r="U161" s="152" t="str">
        <f t="shared" si="50"/>
        <v/>
      </c>
      <c r="V161" s="151" t="str">
        <f t="shared" si="51"/>
        <v/>
      </c>
    </row>
    <row r="162" spans="2:22" ht="18" customHeight="1" x14ac:dyDescent="0.3">
      <c r="B162" s="135">
        <f>'5. Fase - Desmontaje'!E188</f>
        <v>0</v>
      </c>
      <c r="C162" s="135">
        <f>'5. Fase - Desmontaje'!F188</f>
        <v>0</v>
      </c>
      <c r="D162" s="135">
        <f>'5. Fase - Desmontaje'!G188</f>
        <v>0</v>
      </c>
      <c r="E162" s="134" t="str">
        <f t="shared" si="38"/>
        <v/>
      </c>
      <c r="F162" s="246" t="str">
        <f t="shared" si="39"/>
        <v/>
      </c>
      <c r="G162" s="134" t="str">
        <f t="shared" si="40"/>
        <v/>
      </c>
      <c r="H162" s="152" t="str">
        <f t="shared" si="41"/>
        <v/>
      </c>
      <c r="I162" s="152" t="str">
        <f t="shared" si="42"/>
        <v/>
      </c>
      <c r="J162" s="152" t="str">
        <f t="shared" si="43"/>
        <v/>
      </c>
      <c r="K162" s="151" t="str">
        <f t="shared" si="44"/>
        <v/>
      </c>
      <c r="L162" s="55"/>
      <c r="M162" s="135">
        <f>'5. Fase - Desmontaje'!M188</f>
        <v>0</v>
      </c>
      <c r="N162" s="135">
        <f>'5. Fase - Desmontaje'!N188</f>
        <v>0</v>
      </c>
      <c r="O162" s="135">
        <f>'5. Fase - Desmontaje'!O188</f>
        <v>0</v>
      </c>
      <c r="P162" s="134" t="str">
        <f t="shared" si="45"/>
        <v/>
      </c>
      <c r="Q162" s="246" t="str">
        <f t="shared" si="46"/>
        <v/>
      </c>
      <c r="R162" s="134" t="str">
        <f t="shared" si="47"/>
        <v/>
      </c>
      <c r="S162" s="152" t="str">
        <f t="shared" si="48"/>
        <v/>
      </c>
      <c r="T162" s="152" t="str">
        <f t="shared" si="49"/>
        <v/>
      </c>
      <c r="U162" s="152" t="str">
        <f t="shared" si="50"/>
        <v/>
      </c>
      <c r="V162" s="151" t="str">
        <f t="shared" si="51"/>
        <v/>
      </c>
    </row>
    <row r="163" spans="2:22" ht="18" customHeight="1" x14ac:dyDescent="0.3">
      <c r="B163" s="135">
        <f>'5. Fase - Desmontaje'!E189</f>
        <v>0</v>
      </c>
      <c r="C163" s="135">
        <f>'5. Fase - Desmontaje'!F189</f>
        <v>0</v>
      </c>
      <c r="D163" s="135">
        <f>'5. Fase - Desmontaje'!G189</f>
        <v>0</v>
      </c>
      <c r="E163" s="134" t="str">
        <f t="shared" si="38"/>
        <v/>
      </c>
      <c r="F163" s="246" t="str">
        <f t="shared" si="39"/>
        <v/>
      </c>
      <c r="G163" s="134" t="str">
        <f t="shared" si="40"/>
        <v/>
      </c>
      <c r="H163" s="152" t="str">
        <f t="shared" si="41"/>
        <v/>
      </c>
      <c r="I163" s="152" t="str">
        <f t="shared" si="42"/>
        <v/>
      </c>
      <c r="J163" s="152" t="str">
        <f t="shared" si="43"/>
        <v/>
      </c>
      <c r="K163" s="151" t="str">
        <f t="shared" si="44"/>
        <v/>
      </c>
      <c r="L163" s="55"/>
      <c r="M163" s="135">
        <f>'5. Fase - Desmontaje'!M189</f>
        <v>0</v>
      </c>
      <c r="N163" s="135">
        <f>'5. Fase - Desmontaje'!N189</f>
        <v>0</v>
      </c>
      <c r="O163" s="135">
        <f>'5. Fase - Desmontaje'!O189</f>
        <v>0</v>
      </c>
      <c r="P163" s="134" t="str">
        <f t="shared" si="45"/>
        <v/>
      </c>
      <c r="Q163" s="246" t="str">
        <f t="shared" si="46"/>
        <v/>
      </c>
      <c r="R163" s="134" t="str">
        <f t="shared" si="47"/>
        <v/>
      </c>
      <c r="S163" s="152" t="str">
        <f t="shared" si="48"/>
        <v/>
      </c>
      <c r="T163" s="152" t="str">
        <f t="shared" si="49"/>
        <v/>
      </c>
      <c r="U163" s="152" t="str">
        <f t="shared" si="50"/>
        <v/>
      </c>
      <c r="V163" s="151" t="str">
        <f t="shared" si="51"/>
        <v/>
      </c>
    </row>
    <row r="164" spans="2:22" ht="18" customHeight="1" x14ac:dyDescent="0.3">
      <c r="B164" s="135">
        <f>'5. Fase - Desmontaje'!E190</f>
        <v>0</v>
      </c>
      <c r="C164" s="135">
        <f>'5. Fase - Desmontaje'!F190</f>
        <v>0</v>
      </c>
      <c r="D164" s="135">
        <f>'5. Fase - Desmontaje'!G190</f>
        <v>0</v>
      </c>
      <c r="E164" s="134" t="str">
        <f t="shared" si="38"/>
        <v/>
      </c>
      <c r="F164" s="246" t="str">
        <f t="shared" si="39"/>
        <v/>
      </c>
      <c r="G164" s="134" t="str">
        <f t="shared" si="40"/>
        <v/>
      </c>
      <c r="H164" s="152" t="str">
        <f t="shared" si="41"/>
        <v/>
      </c>
      <c r="I164" s="152" t="str">
        <f t="shared" si="42"/>
        <v/>
      </c>
      <c r="J164" s="152" t="str">
        <f t="shared" si="43"/>
        <v/>
      </c>
      <c r="K164" s="151" t="str">
        <f t="shared" si="44"/>
        <v/>
      </c>
      <c r="L164" s="55"/>
      <c r="M164" s="135">
        <f>'5. Fase - Desmontaje'!M190</f>
        <v>0</v>
      </c>
      <c r="N164" s="135">
        <f>'5. Fase - Desmontaje'!N190</f>
        <v>0</v>
      </c>
      <c r="O164" s="135">
        <f>'5. Fase - Desmontaje'!O190</f>
        <v>0</v>
      </c>
      <c r="P164" s="134" t="str">
        <f t="shared" si="45"/>
        <v/>
      </c>
      <c r="Q164" s="246" t="str">
        <f t="shared" si="46"/>
        <v/>
      </c>
      <c r="R164" s="134" t="str">
        <f t="shared" si="47"/>
        <v/>
      </c>
      <c r="S164" s="152" t="str">
        <f t="shared" si="48"/>
        <v/>
      </c>
      <c r="T164" s="152" t="str">
        <f t="shared" si="49"/>
        <v/>
      </c>
      <c r="U164" s="152" t="str">
        <f t="shared" si="50"/>
        <v/>
      </c>
      <c r="V164" s="151" t="str">
        <f t="shared" si="51"/>
        <v/>
      </c>
    </row>
    <row r="165" spans="2:22" ht="18" customHeight="1" x14ac:dyDescent="0.3">
      <c r="B165" s="135">
        <f>'5. Fase - Desmontaje'!E191</f>
        <v>0</v>
      </c>
      <c r="C165" s="135">
        <f>'5. Fase - Desmontaje'!F191</f>
        <v>0</v>
      </c>
      <c r="D165" s="135">
        <f>'5. Fase - Desmontaje'!G191</f>
        <v>0</v>
      </c>
      <c r="E165" s="134" t="str">
        <f t="shared" si="38"/>
        <v/>
      </c>
      <c r="F165" s="246" t="str">
        <f t="shared" si="39"/>
        <v/>
      </c>
      <c r="G165" s="134" t="str">
        <f t="shared" si="40"/>
        <v/>
      </c>
      <c r="H165" s="152" t="str">
        <f t="shared" si="41"/>
        <v/>
      </c>
      <c r="I165" s="152" t="str">
        <f t="shared" si="42"/>
        <v/>
      </c>
      <c r="J165" s="152" t="str">
        <f t="shared" si="43"/>
        <v/>
      </c>
      <c r="K165" s="151" t="str">
        <f t="shared" si="44"/>
        <v/>
      </c>
      <c r="L165" s="55"/>
      <c r="M165" s="135">
        <f>'5. Fase - Desmontaje'!M191</f>
        <v>0</v>
      </c>
      <c r="N165" s="135">
        <f>'5. Fase - Desmontaje'!N191</f>
        <v>0</v>
      </c>
      <c r="O165" s="135">
        <f>'5. Fase - Desmontaje'!O191</f>
        <v>0</v>
      </c>
      <c r="P165" s="134" t="str">
        <f t="shared" si="45"/>
        <v/>
      </c>
      <c r="Q165" s="246" t="str">
        <f t="shared" si="46"/>
        <v/>
      </c>
      <c r="R165" s="134" t="str">
        <f t="shared" si="47"/>
        <v/>
      </c>
      <c r="S165" s="152" t="str">
        <f t="shared" si="48"/>
        <v/>
      </c>
      <c r="T165" s="152" t="str">
        <f t="shared" si="49"/>
        <v/>
      </c>
      <c r="U165" s="152" t="str">
        <f t="shared" si="50"/>
        <v/>
      </c>
      <c r="V165" s="151" t="str">
        <f t="shared" si="51"/>
        <v/>
      </c>
    </row>
    <row r="166" spans="2:22" ht="18" customHeight="1" x14ac:dyDescent="0.3">
      <c r="B166" s="135">
        <f>'5. Fase - Desmontaje'!E192</f>
        <v>0</v>
      </c>
      <c r="C166" s="135">
        <f>'5. Fase - Desmontaje'!F192</f>
        <v>0</v>
      </c>
      <c r="D166" s="135">
        <f>'5. Fase - Desmontaje'!G192</f>
        <v>0</v>
      </c>
      <c r="E166" s="134" t="str">
        <f t="shared" si="38"/>
        <v/>
      </c>
      <c r="F166" s="246" t="str">
        <f t="shared" si="39"/>
        <v/>
      </c>
      <c r="G166" s="134" t="str">
        <f t="shared" si="40"/>
        <v/>
      </c>
      <c r="H166" s="152" t="str">
        <f t="shared" si="41"/>
        <v/>
      </c>
      <c r="I166" s="152" t="str">
        <f t="shared" si="42"/>
        <v/>
      </c>
      <c r="J166" s="152" t="str">
        <f t="shared" si="43"/>
        <v/>
      </c>
      <c r="K166" s="151" t="str">
        <f t="shared" si="44"/>
        <v/>
      </c>
      <c r="L166" s="55"/>
      <c r="M166" s="135">
        <f>'5. Fase - Desmontaje'!M192</f>
        <v>0</v>
      </c>
      <c r="N166" s="135">
        <f>'5. Fase - Desmontaje'!N192</f>
        <v>0</v>
      </c>
      <c r="O166" s="135">
        <f>'5. Fase - Desmontaje'!O192</f>
        <v>0</v>
      </c>
      <c r="P166" s="134" t="str">
        <f t="shared" si="45"/>
        <v/>
      </c>
      <c r="Q166" s="246" t="str">
        <f t="shared" si="46"/>
        <v/>
      </c>
      <c r="R166" s="134" t="str">
        <f t="shared" si="47"/>
        <v/>
      </c>
      <c r="S166" s="152" t="str">
        <f t="shared" si="48"/>
        <v/>
      </c>
      <c r="T166" s="152" t="str">
        <f t="shared" si="49"/>
        <v/>
      </c>
      <c r="U166" s="152" t="str">
        <f t="shared" si="50"/>
        <v/>
      </c>
      <c r="V166" s="151" t="str">
        <f t="shared" si="51"/>
        <v/>
      </c>
    </row>
    <row r="167" spans="2:22" ht="18" customHeight="1" x14ac:dyDescent="0.3">
      <c r="B167" s="135">
        <f>'5. Fase - Desmontaje'!E193</f>
        <v>0</v>
      </c>
      <c r="C167" s="135">
        <f>'5. Fase - Desmontaje'!F193</f>
        <v>0</v>
      </c>
      <c r="D167" s="135">
        <f>'5. Fase - Desmontaje'!G193</f>
        <v>0</v>
      </c>
      <c r="E167" s="134" t="str">
        <f t="shared" si="38"/>
        <v/>
      </c>
      <c r="F167" s="246" t="str">
        <f t="shared" si="39"/>
        <v/>
      </c>
      <c r="G167" s="134" t="str">
        <f t="shared" si="40"/>
        <v/>
      </c>
      <c r="H167" s="152" t="str">
        <f t="shared" si="41"/>
        <v/>
      </c>
      <c r="I167" s="152" t="str">
        <f t="shared" si="42"/>
        <v/>
      </c>
      <c r="J167" s="152" t="str">
        <f t="shared" si="43"/>
        <v/>
      </c>
      <c r="K167" s="151" t="str">
        <f t="shared" si="44"/>
        <v/>
      </c>
      <c r="L167" s="55"/>
      <c r="M167" s="135">
        <f>'5. Fase - Desmontaje'!M193</f>
        <v>0</v>
      </c>
      <c r="N167" s="135">
        <f>'5. Fase - Desmontaje'!N193</f>
        <v>0</v>
      </c>
      <c r="O167" s="135">
        <f>'5. Fase - Desmontaje'!O193</f>
        <v>0</v>
      </c>
      <c r="P167" s="134" t="str">
        <f t="shared" si="45"/>
        <v/>
      </c>
      <c r="Q167" s="246" t="str">
        <f t="shared" si="46"/>
        <v/>
      </c>
      <c r="R167" s="134" t="str">
        <f t="shared" si="47"/>
        <v/>
      </c>
      <c r="S167" s="152" t="str">
        <f t="shared" si="48"/>
        <v/>
      </c>
      <c r="T167" s="152" t="str">
        <f t="shared" si="49"/>
        <v/>
      </c>
      <c r="U167" s="152" t="str">
        <f t="shared" si="50"/>
        <v/>
      </c>
      <c r="V167" s="151" t="str">
        <f t="shared" si="51"/>
        <v/>
      </c>
    </row>
    <row r="168" spans="2:22" ht="18" customHeight="1" x14ac:dyDescent="0.3">
      <c r="B168" s="135">
        <f>'5. Fase - Desmontaje'!E194</f>
        <v>0</v>
      </c>
      <c r="C168" s="135">
        <f>'5. Fase - Desmontaje'!F194</f>
        <v>0</v>
      </c>
      <c r="D168" s="135">
        <f>'5. Fase - Desmontaje'!G194</f>
        <v>0</v>
      </c>
      <c r="E168" s="134" t="str">
        <f t="shared" si="38"/>
        <v/>
      </c>
      <c r="F168" s="246" t="str">
        <f t="shared" si="39"/>
        <v/>
      </c>
      <c r="G168" s="134" t="str">
        <f t="shared" si="40"/>
        <v/>
      </c>
      <c r="H168" s="152" t="str">
        <f t="shared" si="41"/>
        <v/>
      </c>
      <c r="I168" s="152" t="str">
        <f t="shared" si="42"/>
        <v/>
      </c>
      <c r="J168" s="152" t="str">
        <f t="shared" si="43"/>
        <v/>
      </c>
      <c r="K168" s="151" t="str">
        <f t="shared" si="44"/>
        <v/>
      </c>
      <c r="L168" s="55"/>
      <c r="M168" s="135">
        <f>'5. Fase - Desmontaje'!M194</f>
        <v>0</v>
      </c>
      <c r="N168" s="135">
        <f>'5. Fase - Desmontaje'!N194</f>
        <v>0</v>
      </c>
      <c r="O168" s="135">
        <f>'5. Fase - Desmontaje'!O194</f>
        <v>0</v>
      </c>
      <c r="P168" s="134" t="str">
        <f t="shared" si="45"/>
        <v/>
      </c>
      <c r="Q168" s="246" t="str">
        <f t="shared" si="46"/>
        <v/>
      </c>
      <c r="R168" s="134" t="str">
        <f t="shared" si="47"/>
        <v/>
      </c>
      <c r="S168" s="152" t="str">
        <f t="shared" si="48"/>
        <v/>
      </c>
      <c r="T168" s="152" t="str">
        <f t="shared" si="49"/>
        <v/>
      </c>
      <c r="U168" s="152" t="str">
        <f t="shared" si="50"/>
        <v/>
      </c>
      <c r="V168" s="151" t="str">
        <f t="shared" si="51"/>
        <v/>
      </c>
    </row>
    <row r="169" spans="2:22" ht="18" customHeight="1" x14ac:dyDescent="0.3">
      <c r="B169" s="135">
        <f>'5. Fase - Desmontaje'!E195</f>
        <v>0</v>
      </c>
      <c r="C169" s="135">
        <f>'5. Fase - Desmontaje'!F195</f>
        <v>0</v>
      </c>
      <c r="D169" s="135">
        <f>'5. Fase - Desmontaje'!G195</f>
        <v>0</v>
      </c>
      <c r="E169" s="134" t="str">
        <f t="shared" si="38"/>
        <v/>
      </c>
      <c r="F169" s="246" t="str">
        <f t="shared" si="39"/>
        <v/>
      </c>
      <c r="G169" s="134" t="str">
        <f t="shared" si="40"/>
        <v/>
      </c>
      <c r="H169" s="152" t="str">
        <f t="shared" si="41"/>
        <v/>
      </c>
      <c r="I169" s="152" t="str">
        <f t="shared" si="42"/>
        <v/>
      </c>
      <c r="J169" s="152" t="str">
        <f t="shared" si="43"/>
        <v/>
      </c>
      <c r="K169" s="151" t="str">
        <f t="shared" si="44"/>
        <v/>
      </c>
      <c r="L169" s="55"/>
      <c r="M169" s="135">
        <f>'5. Fase - Desmontaje'!M195</f>
        <v>0</v>
      </c>
      <c r="N169" s="135">
        <f>'5. Fase - Desmontaje'!N195</f>
        <v>0</v>
      </c>
      <c r="O169" s="135">
        <f>'5. Fase - Desmontaje'!O195</f>
        <v>0</v>
      </c>
      <c r="P169" s="134" t="str">
        <f t="shared" si="45"/>
        <v/>
      </c>
      <c r="Q169" s="246" t="str">
        <f t="shared" si="46"/>
        <v/>
      </c>
      <c r="R169" s="134" t="str">
        <f t="shared" si="47"/>
        <v/>
      </c>
      <c r="S169" s="152" t="str">
        <f t="shared" si="48"/>
        <v/>
      </c>
      <c r="T169" s="152" t="str">
        <f t="shared" si="49"/>
        <v/>
      </c>
      <c r="U169" s="152" t="str">
        <f t="shared" si="50"/>
        <v/>
      </c>
      <c r="V169" s="151" t="str">
        <f t="shared" si="51"/>
        <v/>
      </c>
    </row>
    <row r="170" spans="2:22" ht="18" customHeight="1" x14ac:dyDescent="0.3">
      <c r="B170" s="135">
        <f>'5. Fase - Desmontaje'!E196</f>
        <v>0</v>
      </c>
      <c r="C170" s="135">
        <f>'5. Fase - Desmontaje'!F196</f>
        <v>0</v>
      </c>
      <c r="D170" s="135">
        <f>'5. Fase - Desmontaje'!G196</f>
        <v>0</v>
      </c>
      <c r="E170" s="134" t="str">
        <f t="shared" si="38"/>
        <v/>
      </c>
      <c r="F170" s="246" t="str">
        <f t="shared" si="39"/>
        <v/>
      </c>
      <c r="G170" s="134" t="str">
        <f t="shared" si="40"/>
        <v/>
      </c>
      <c r="H170" s="152" t="str">
        <f t="shared" si="41"/>
        <v/>
      </c>
      <c r="I170" s="152" t="str">
        <f t="shared" si="42"/>
        <v/>
      </c>
      <c r="J170" s="152" t="str">
        <f t="shared" si="43"/>
        <v/>
      </c>
      <c r="K170" s="151" t="str">
        <f t="shared" si="44"/>
        <v/>
      </c>
      <c r="L170" s="55"/>
      <c r="M170" s="135">
        <f>'5. Fase - Desmontaje'!M196</f>
        <v>0</v>
      </c>
      <c r="N170" s="135">
        <f>'5. Fase - Desmontaje'!N196</f>
        <v>0</v>
      </c>
      <c r="O170" s="135">
        <f>'5. Fase - Desmontaje'!O196</f>
        <v>0</v>
      </c>
      <c r="P170" s="134" t="str">
        <f t="shared" si="45"/>
        <v/>
      </c>
      <c r="Q170" s="246" t="str">
        <f t="shared" si="46"/>
        <v/>
      </c>
      <c r="R170" s="134" t="str">
        <f t="shared" si="47"/>
        <v/>
      </c>
      <c r="S170" s="152" t="str">
        <f t="shared" si="48"/>
        <v/>
      </c>
      <c r="T170" s="152" t="str">
        <f t="shared" si="49"/>
        <v/>
      </c>
      <c r="U170" s="152" t="str">
        <f t="shared" si="50"/>
        <v/>
      </c>
      <c r="V170" s="151" t="str">
        <f t="shared" si="51"/>
        <v/>
      </c>
    </row>
    <row r="171" spans="2:22" ht="18" customHeight="1" x14ac:dyDescent="0.3">
      <c r="B171" s="135">
        <f>'5. Fase - Desmontaje'!E197</f>
        <v>0</v>
      </c>
      <c r="C171" s="135">
        <f>'5. Fase - Desmontaje'!F197</f>
        <v>0</v>
      </c>
      <c r="D171" s="135">
        <f>'5. Fase - Desmontaje'!G197</f>
        <v>0</v>
      </c>
      <c r="E171" s="134" t="str">
        <f t="shared" si="38"/>
        <v/>
      </c>
      <c r="F171" s="246" t="str">
        <f t="shared" si="39"/>
        <v/>
      </c>
      <c r="G171" s="134" t="str">
        <f t="shared" si="40"/>
        <v/>
      </c>
      <c r="H171" s="152" t="str">
        <f t="shared" si="41"/>
        <v/>
      </c>
      <c r="I171" s="152" t="str">
        <f t="shared" si="42"/>
        <v/>
      </c>
      <c r="J171" s="152" t="str">
        <f t="shared" si="43"/>
        <v/>
      </c>
      <c r="K171" s="151" t="str">
        <f t="shared" si="44"/>
        <v/>
      </c>
      <c r="L171" s="55"/>
      <c r="M171" s="135">
        <f>'5. Fase - Desmontaje'!M197</f>
        <v>0</v>
      </c>
      <c r="N171" s="135">
        <f>'5. Fase - Desmontaje'!N197</f>
        <v>0</v>
      </c>
      <c r="O171" s="135">
        <f>'5. Fase - Desmontaje'!O197</f>
        <v>0</v>
      </c>
      <c r="P171" s="134" t="str">
        <f t="shared" si="45"/>
        <v/>
      </c>
      <c r="Q171" s="246" t="str">
        <f t="shared" si="46"/>
        <v/>
      </c>
      <c r="R171" s="134" t="str">
        <f t="shared" si="47"/>
        <v/>
      </c>
      <c r="S171" s="152" t="str">
        <f t="shared" si="48"/>
        <v/>
      </c>
      <c r="T171" s="152" t="str">
        <f t="shared" si="49"/>
        <v/>
      </c>
      <c r="U171" s="152" t="str">
        <f t="shared" si="50"/>
        <v/>
      </c>
      <c r="V171" s="151" t="str">
        <f t="shared" si="51"/>
        <v/>
      </c>
    </row>
    <row r="172" spans="2:22" ht="18" customHeight="1" x14ac:dyDescent="0.3">
      <c r="B172" s="135">
        <f>'5. Fase - Desmontaje'!E198</f>
        <v>0</v>
      </c>
      <c r="C172" s="135">
        <f>'5. Fase - Desmontaje'!F198</f>
        <v>0</v>
      </c>
      <c r="D172" s="135">
        <f>'5. Fase - Desmontaje'!G198</f>
        <v>0</v>
      </c>
      <c r="E172" s="134" t="str">
        <f t="shared" si="38"/>
        <v/>
      </c>
      <c r="F172" s="246" t="str">
        <f t="shared" si="39"/>
        <v/>
      </c>
      <c r="G172" s="134" t="str">
        <f t="shared" si="40"/>
        <v/>
      </c>
      <c r="H172" s="152" t="str">
        <f t="shared" si="41"/>
        <v/>
      </c>
      <c r="I172" s="152" t="str">
        <f t="shared" si="42"/>
        <v/>
      </c>
      <c r="J172" s="152" t="str">
        <f t="shared" si="43"/>
        <v/>
      </c>
      <c r="K172" s="151" t="str">
        <f t="shared" si="44"/>
        <v/>
      </c>
      <c r="L172" s="55"/>
      <c r="M172" s="135">
        <f>'5. Fase - Desmontaje'!M198</f>
        <v>0</v>
      </c>
      <c r="N172" s="135">
        <f>'5. Fase - Desmontaje'!N198</f>
        <v>0</v>
      </c>
      <c r="O172" s="135">
        <f>'5. Fase - Desmontaje'!O198</f>
        <v>0</v>
      </c>
      <c r="P172" s="134" t="str">
        <f t="shared" si="45"/>
        <v/>
      </c>
      <c r="Q172" s="246" t="str">
        <f t="shared" si="46"/>
        <v/>
      </c>
      <c r="R172" s="134" t="str">
        <f t="shared" si="47"/>
        <v/>
      </c>
      <c r="S172" s="152" t="str">
        <f t="shared" si="48"/>
        <v/>
      </c>
      <c r="T172" s="152" t="str">
        <f t="shared" si="49"/>
        <v/>
      </c>
      <c r="U172" s="152" t="str">
        <f t="shared" si="50"/>
        <v/>
      </c>
      <c r="V172" s="151" t="str">
        <f t="shared" si="51"/>
        <v/>
      </c>
    </row>
    <row r="173" spans="2:22" ht="18" customHeight="1" x14ac:dyDescent="0.3">
      <c r="B173" s="135">
        <f>'5. Fase - Desmontaje'!E199</f>
        <v>0</v>
      </c>
      <c r="C173" s="135">
        <f>'5. Fase - Desmontaje'!F199</f>
        <v>0</v>
      </c>
      <c r="D173" s="135">
        <f>'5. Fase - Desmontaje'!G199</f>
        <v>0</v>
      </c>
      <c r="E173" s="134" t="str">
        <f t="shared" si="38"/>
        <v/>
      </c>
      <c r="F173" s="246" t="str">
        <f t="shared" si="39"/>
        <v/>
      </c>
      <c r="G173" s="134" t="str">
        <f t="shared" si="40"/>
        <v/>
      </c>
      <c r="H173" s="152" t="str">
        <f t="shared" si="41"/>
        <v/>
      </c>
      <c r="I173" s="152" t="str">
        <f t="shared" si="42"/>
        <v/>
      </c>
      <c r="J173" s="152" t="str">
        <f t="shared" si="43"/>
        <v/>
      </c>
      <c r="K173" s="151" t="str">
        <f t="shared" si="44"/>
        <v/>
      </c>
      <c r="L173" s="55"/>
      <c r="M173" s="135">
        <f>'5. Fase - Desmontaje'!M199</f>
        <v>0</v>
      </c>
      <c r="N173" s="135">
        <f>'5. Fase - Desmontaje'!N199</f>
        <v>0</v>
      </c>
      <c r="O173" s="135">
        <f>'5. Fase - Desmontaje'!O199</f>
        <v>0</v>
      </c>
      <c r="P173" s="134" t="str">
        <f t="shared" si="45"/>
        <v/>
      </c>
      <c r="Q173" s="246" t="str">
        <f t="shared" si="46"/>
        <v/>
      </c>
      <c r="R173" s="134" t="str">
        <f t="shared" si="47"/>
        <v/>
      </c>
      <c r="S173" s="152" t="str">
        <f t="shared" si="48"/>
        <v/>
      </c>
      <c r="T173" s="152" t="str">
        <f t="shared" si="49"/>
        <v/>
      </c>
      <c r="U173" s="152" t="str">
        <f t="shared" si="50"/>
        <v/>
      </c>
      <c r="V173" s="151" t="str">
        <f t="shared" si="51"/>
        <v/>
      </c>
    </row>
    <row r="174" spans="2:22" ht="18" customHeight="1" x14ac:dyDescent="0.3">
      <c r="B174" s="135">
        <f>'5. Fase - Desmontaje'!E200</f>
        <v>0</v>
      </c>
      <c r="C174" s="135">
        <f>'5. Fase - Desmontaje'!F200</f>
        <v>0</v>
      </c>
      <c r="D174" s="135">
        <f>'5. Fase - Desmontaje'!G200</f>
        <v>0</v>
      </c>
      <c r="E174" s="134" t="str">
        <f t="shared" si="38"/>
        <v/>
      </c>
      <c r="F174" s="246" t="str">
        <f t="shared" si="39"/>
        <v/>
      </c>
      <c r="G174" s="134" t="str">
        <f t="shared" si="40"/>
        <v/>
      </c>
      <c r="H174" s="152" t="str">
        <f t="shared" si="41"/>
        <v/>
      </c>
      <c r="I174" s="152" t="str">
        <f t="shared" si="42"/>
        <v/>
      </c>
      <c r="J174" s="152" t="str">
        <f t="shared" si="43"/>
        <v/>
      </c>
      <c r="K174" s="151" t="str">
        <f t="shared" si="44"/>
        <v/>
      </c>
      <c r="L174" s="55"/>
      <c r="M174" s="135">
        <f>'5. Fase - Desmontaje'!M200</f>
        <v>0</v>
      </c>
      <c r="N174" s="135">
        <f>'5. Fase - Desmontaje'!N200</f>
        <v>0</v>
      </c>
      <c r="O174" s="135">
        <f>'5. Fase - Desmontaje'!O200</f>
        <v>0</v>
      </c>
      <c r="P174" s="134" t="str">
        <f t="shared" si="45"/>
        <v/>
      </c>
      <c r="Q174" s="246" t="str">
        <f t="shared" si="46"/>
        <v/>
      </c>
      <c r="R174" s="134" t="str">
        <f t="shared" si="47"/>
        <v/>
      </c>
      <c r="S174" s="152" t="str">
        <f t="shared" si="48"/>
        <v/>
      </c>
      <c r="T174" s="152" t="str">
        <f t="shared" si="49"/>
        <v/>
      </c>
      <c r="U174" s="152" t="str">
        <f t="shared" si="50"/>
        <v/>
      </c>
      <c r="V174" s="151" t="str">
        <f t="shared" si="51"/>
        <v/>
      </c>
    </row>
    <row r="175" spans="2:22" ht="18" customHeight="1" x14ac:dyDescent="0.3">
      <c r="B175" s="135">
        <f>'5. Fase - Desmontaje'!E201</f>
        <v>0</v>
      </c>
      <c r="C175" s="135">
        <f>'5. Fase - Desmontaje'!F201</f>
        <v>0</v>
      </c>
      <c r="D175" s="135">
        <f>'5. Fase - Desmontaje'!G201</f>
        <v>0</v>
      </c>
      <c r="E175" s="134" t="str">
        <f t="shared" si="38"/>
        <v/>
      </c>
      <c r="F175" s="246" t="str">
        <f t="shared" si="39"/>
        <v/>
      </c>
      <c r="G175" s="134" t="str">
        <f t="shared" si="40"/>
        <v/>
      </c>
      <c r="H175" s="152" t="str">
        <f t="shared" si="41"/>
        <v/>
      </c>
      <c r="I175" s="152" t="str">
        <f t="shared" si="42"/>
        <v/>
      </c>
      <c r="J175" s="152" t="str">
        <f t="shared" si="43"/>
        <v/>
      </c>
      <c r="K175" s="151" t="str">
        <f t="shared" si="44"/>
        <v/>
      </c>
      <c r="L175" s="55"/>
      <c r="M175" s="135">
        <f>'5. Fase - Desmontaje'!M201</f>
        <v>0</v>
      </c>
      <c r="N175" s="135">
        <f>'5. Fase - Desmontaje'!N201</f>
        <v>0</v>
      </c>
      <c r="O175" s="135">
        <f>'5. Fase - Desmontaje'!O201</f>
        <v>0</v>
      </c>
      <c r="P175" s="134" t="str">
        <f t="shared" si="45"/>
        <v/>
      </c>
      <c r="Q175" s="246" t="str">
        <f t="shared" si="46"/>
        <v/>
      </c>
      <c r="R175" s="134" t="str">
        <f t="shared" si="47"/>
        <v/>
      </c>
      <c r="S175" s="152" t="str">
        <f t="shared" si="48"/>
        <v/>
      </c>
      <c r="T175" s="152" t="str">
        <f t="shared" si="49"/>
        <v/>
      </c>
      <c r="U175" s="152" t="str">
        <f t="shared" si="50"/>
        <v/>
      </c>
      <c r="V175" s="151" t="str">
        <f t="shared" si="51"/>
        <v/>
      </c>
    </row>
    <row r="176" spans="2:22" ht="18" customHeight="1" x14ac:dyDescent="0.3">
      <c r="B176" s="135">
        <f>'5. Fase - Desmontaje'!E202</f>
        <v>0</v>
      </c>
      <c r="C176" s="135">
        <f>'5. Fase - Desmontaje'!F202</f>
        <v>0</v>
      </c>
      <c r="D176" s="135">
        <f>'5. Fase - Desmontaje'!G202</f>
        <v>0</v>
      </c>
      <c r="E176" s="134" t="str">
        <f t="shared" si="38"/>
        <v/>
      </c>
      <c r="F176" s="246" t="str">
        <f t="shared" si="39"/>
        <v/>
      </c>
      <c r="G176" s="134" t="str">
        <f t="shared" si="40"/>
        <v/>
      </c>
      <c r="H176" s="152" t="str">
        <f t="shared" si="41"/>
        <v/>
      </c>
      <c r="I176" s="152" t="str">
        <f t="shared" si="42"/>
        <v/>
      </c>
      <c r="J176" s="152" t="str">
        <f t="shared" si="43"/>
        <v/>
      </c>
      <c r="K176" s="151" t="str">
        <f t="shared" si="44"/>
        <v/>
      </c>
      <c r="L176" s="55"/>
      <c r="M176" s="135">
        <f>'5. Fase - Desmontaje'!M202</f>
        <v>0</v>
      </c>
      <c r="N176" s="135">
        <f>'5. Fase - Desmontaje'!N202</f>
        <v>0</v>
      </c>
      <c r="O176" s="135">
        <f>'5. Fase - Desmontaje'!O202</f>
        <v>0</v>
      </c>
      <c r="P176" s="134" t="str">
        <f t="shared" si="45"/>
        <v/>
      </c>
      <c r="Q176" s="246" t="str">
        <f t="shared" si="46"/>
        <v/>
      </c>
      <c r="R176" s="134" t="str">
        <f t="shared" si="47"/>
        <v/>
      </c>
      <c r="S176" s="152" t="str">
        <f t="shared" si="48"/>
        <v/>
      </c>
      <c r="T176" s="152" t="str">
        <f t="shared" si="49"/>
        <v/>
      </c>
      <c r="U176" s="152" t="str">
        <f t="shared" si="50"/>
        <v/>
      </c>
      <c r="V176" s="151" t="str">
        <f t="shared" si="51"/>
        <v/>
      </c>
    </row>
    <row r="177" spans="2:54" ht="18" customHeight="1" x14ac:dyDescent="0.3">
      <c r="B177" s="135">
        <f>'5. Fase - Desmontaje'!E203</f>
        <v>0</v>
      </c>
      <c r="C177" s="135">
        <f>'5. Fase - Desmontaje'!F203</f>
        <v>0</v>
      </c>
      <c r="D177" s="135">
        <f>'5. Fase - Desmontaje'!G203</f>
        <v>0</v>
      </c>
      <c r="E177" s="134" t="str">
        <f t="shared" si="38"/>
        <v/>
      </c>
      <c r="F177" s="246" t="str">
        <f t="shared" si="39"/>
        <v/>
      </c>
      <c r="G177" s="134" t="str">
        <f t="shared" si="40"/>
        <v/>
      </c>
      <c r="H177" s="152" t="str">
        <f t="shared" si="41"/>
        <v/>
      </c>
      <c r="I177" s="152" t="str">
        <f t="shared" si="42"/>
        <v/>
      </c>
      <c r="J177" s="152" t="str">
        <f t="shared" si="43"/>
        <v/>
      </c>
      <c r="K177" s="151" t="str">
        <f t="shared" si="44"/>
        <v/>
      </c>
      <c r="L177" s="55"/>
      <c r="M177" s="135">
        <f>'5. Fase - Desmontaje'!M203</f>
        <v>0</v>
      </c>
      <c r="N177" s="135">
        <f>'5. Fase - Desmontaje'!N203</f>
        <v>0</v>
      </c>
      <c r="O177" s="135">
        <f>'5. Fase - Desmontaje'!O203</f>
        <v>0</v>
      </c>
      <c r="P177" s="134" t="str">
        <f t="shared" si="45"/>
        <v/>
      </c>
      <c r="Q177" s="246" t="str">
        <f t="shared" si="46"/>
        <v/>
      </c>
      <c r="R177" s="134" t="str">
        <f t="shared" si="47"/>
        <v/>
      </c>
      <c r="S177" s="152" t="str">
        <f t="shared" si="48"/>
        <v/>
      </c>
      <c r="T177" s="152" t="str">
        <f t="shared" si="49"/>
        <v/>
      </c>
      <c r="U177" s="152" t="str">
        <f t="shared" si="50"/>
        <v/>
      </c>
      <c r="V177" s="151" t="str">
        <f t="shared" si="51"/>
        <v/>
      </c>
    </row>
    <row r="178" spans="2:54" ht="18" customHeight="1" x14ac:dyDescent="0.3">
      <c r="B178" s="135">
        <f>'5. Fase - Desmontaje'!E204</f>
        <v>0</v>
      </c>
      <c r="C178" s="135">
        <f>'5. Fase - Desmontaje'!F204</f>
        <v>0</v>
      </c>
      <c r="D178" s="135">
        <f>'5. Fase - Desmontaje'!G204</f>
        <v>0</v>
      </c>
      <c r="E178" s="134" t="str">
        <f t="shared" si="38"/>
        <v/>
      </c>
      <c r="F178" s="246" t="str">
        <f t="shared" si="39"/>
        <v/>
      </c>
      <c r="G178" s="134" t="str">
        <f t="shared" si="40"/>
        <v/>
      </c>
      <c r="H178" s="152" t="str">
        <f t="shared" si="41"/>
        <v/>
      </c>
      <c r="I178" s="152" t="str">
        <f t="shared" si="42"/>
        <v/>
      </c>
      <c r="J178" s="152" t="str">
        <f t="shared" si="43"/>
        <v/>
      </c>
      <c r="K178" s="151" t="str">
        <f t="shared" si="44"/>
        <v/>
      </c>
      <c r="L178" s="55"/>
      <c r="M178" s="135">
        <f>'5. Fase - Desmontaje'!M204</f>
        <v>0</v>
      </c>
      <c r="N178" s="135">
        <f>'5. Fase - Desmontaje'!N204</f>
        <v>0</v>
      </c>
      <c r="O178" s="135">
        <f>'5. Fase - Desmontaje'!O204</f>
        <v>0</v>
      </c>
      <c r="P178" s="134" t="str">
        <f t="shared" si="45"/>
        <v/>
      </c>
      <c r="Q178" s="246" t="str">
        <f t="shared" si="46"/>
        <v/>
      </c>
      <c r="R178" s="134" t="str">
        <f t="shared" si="47"/>
        <v/>
      </c>
      <c r="S178" s="152" t="str">
        <f t="shared" si="48"/>
        <v/>
      </c>
      <c r="T178" s="152" t="str">
        <f t="shared" si="49"/>
        <v/>
      </c>
      <c r="U178" s="152" t="str">
        <f t="shared" si="50"/>
        <v/>
      </c>
      <c r="V178" s="151" t="str">
        <f t="shared" si="51"/>
        <v/>
      </c>
    </row>
    <row r="179" spans="2:54" ht="18" customHeight="1" x14ac:dyDescent="0.3">
      <c r="B179" s="135">
        <f>'5. Fase - Desmontaje'!E205</f>
        <v>0</v>
      </c>
      <c r="C179" s="135">
        <f>'5. Fase - Desmontaje'!F205</f>
        <v>0</v>
      </c>
      <c r="D179" s="135">
        <f>'5. Fase - Desmontaje'!G205</f>
        <v>0</v>
      </c>
      <c r="E179" s="134" t="str">
        <f t="shared" si="38"/>
        <v/>
      </c>
      <c r="F179" s="246" t="str">
        <f t="shared" si="39"/>
        <v/>
      </c>
      <c r="G179" s="134" t="str">
        <f t="shared" si="40"/>
        <v/>
      </c>
      <c r="H179" s="152" t="str">
        <f t="shared" si="41"/>
        <v/>
      </c>
      <c r="I179" s="152" t="str">
        <f t="shared" si="42"/>
        <v/>
      </c>
      <c r="J179" s="152" t="str">
        <f t="shared" si="43"/>
        <v/>
      </c>
      <c r="K179" s="151" t="str">
        <f t="shared" si="44"/>
        <v/>
      </c>
      <c r="L179" s="55"/>
      <c r="M179" s="135">
        <f>'5. Fase - Desmontaje'!M205</f>
        <v>0</v>
      </c>
      <c r="N179" s="135">
        <f>'5. Fase - Desmontaje'!N205</f>
        <v>0</v>
      </c>
      <c r="O179" s="135">
        <f>'5. Fase - Desmontaje'!O205</f>
        <v>0</v>
      </c>
      <c r="P179" s="134" t="str">
        <f t="shared" si="45"/>
        <v/>
      </c>
      <c r="Q179" s="246" t="str">
        <f t="shared" si="46"/>
        <v/>
      </c>
      <c r="R179" s="134" t="str">
        <f t="shared" si="47"/>
        <v/>
      </c>
      <c r="S179" s="152" t="str">
        <f t="shared" si="48"/>
        <v/>
      </c>
      <c r="T179" s="152" t="str">
        <f t="shared" si="49"/>
        <v/>
      </c>
      <c r="U179" s="152" t="str">
        <f t="shared" si="50"/>
        <v/>
      </c>
      <c r="V179" s="151" t="str">
        <f t="shared" si="51"/>
        <v/>
      </c>
    </row>
    <row r="180" spans="2:54" ht="18" customHeight="1" x14ac:dyDescent="0.3">
      <c r="B180" s="135">
        <f>'5. Fase - Desmontaje'!E206</f>
        <v>0</v>
      </c>
      <c r="C180" s="135">
        <f>'5. Fase - Desmontaje'!F206</f>
        <v>0</v>
      </c>
      <c r="D180" s="135">
        <f>'5. Fase - Desmontaje'!G206</f>
        <v>0</v>
      </c>
      <c r="E180" s="134" t="str">
        <f t="shared" si="38"/>
        <v/>
      </c>
      <c r="F180" s="246" t="str">
        <f t="shared" si="39"/>
        <v/>
      </c>
      <c r="G180" s="134" t="str">
        <f t="shared" si="40"/>
        <v/>
      </c>
      <c r="H180" s="152" t="str">
        <f t="shared" si="41"/>
        <v/>
      </c>
      <c r="I180" s="152" t="str">
        <f t="shared" si="42"/>
        <v/>
      </c>
      <c r="J180" s="152" t="str">
        <f t="shared" si="43"/>
        <v/>
      </c>
      <c r="K180" s="151" t="str">
        <f t="shared" si="44"/>
        <v/>
      </c>
      <c r="L180" s="55"/>
      <c r="M180" s="135">
        <f>'5. Fase - Desmontaje'!M206</f>
        <v>0</v>
      </c>
      <c r="N180" s="135">
        <f>'5. Fase - Desmontaje'!N206</f>
        <v>0</v>
      </c>
      <c r="O180" s="135">
        <f>'5. Fase - Desmontaje'!O206</f>
        <v>0</v>
      </c>
      <c r="P180" s="134" t="str">
        <f t="shared" si="45"/>
        <v/>
      </c>
      <c r="Q180" s="246" t="str">
        <f t="shared" si="46"/>
        <v/>
      </c>
      <c r="R180" s="134" t="str">
        <f t="shared" si="47"/>
        <v/>
      </c>
      <c r="S180" s="152" t="str">
        <f t="shared" si="48"/>
        <v/>
      </c>
      <c r="T180" s="152" t="str">
        <f t="shared" si="49"/>
        <v/>
      </c>
      <c r="U180" s="152" t="str">
        <f t="shared" si="50"/>
        <v/>
      </c>
      <c r="V180" s="151" t="str">
        <f t="shared" si="51"/>
        <v/>
      </c>
    </row>
    <row r="181" spans="2:54" ht="18" customHeight="1" x14ac:dyDescent="0.3">
      <c r="B181" s="135">
        <f>'5. Fase - Desmontaje'!E207</f>
        <v>0</v>
      </c>
      <c r="C181" s="135">
        <f>'5. Fase - Desmontaje'!F207</f>
        <v>0</v>
      </c>
      <c r="D181" s="135">
        <f>'5. Fase - Desmontaje'!G207</f>
        <v>0</v>
      </c>
      <c r="E181" s="134" t="str">
        <f>IF($B181="Otro (ud)","-",IFERROR(INDEX($D$45:$F$70,MATCH($B181&amp;$C181,$B$45:$B$70,0),MATCH($E$89,$D$44:$F$44,0)),""))</f>
        <v/>
      </c>
      <c r="F181" s="246" t="str">
        <f>IF($B181="Otro (ud)","-",IFERROR(INDEX($D$45:$F$70,MATCH($B181&amp;$C181,$B$45:$B$70,0),MATCH($F$89,$D$44:$F$44,0)),""))</f>
        <v/>
      </c>
      <c r="G181" s="134" t="str">
        <f>IF($B181="Otro (ud)","-",IFERROR(INDEX($D$45:$F$70,MATCH($B181&amp;$C181,$B$45:$B$70,0),MATCH($G$89,$D$44:$F$44,0)),""))</f>
        <v/>
      </c>
      <c r="H181" s="152" t="str">
        <f t="shared" si="41"/>
        <v/>
      </c>
      <c r="I181" s="152" t="str">
        <f t="shared" si="42"/>
        <v/>
      </c>
      <c r="J181" s="152" t="str">
        <f t="shared" si="43"/>
        <v/>
      </c>
      <c r="K181" s="151" t="str">
        <f t="shared" si="44"/>
        <v/>
      </c>
      <c r="L181" s="55"/>
      <c r="M181" s="135">
        <f>'5. Fase - Desmontaje'!M207</f>
        <v>0</v>
      </c>
      <c r="N181" s="135">
        <f>'5. Fase - Desmontaje'!N207</f>
        <v>0</v>
      </c>
      <c r="O181" s="135">
        <f>'5. Fase - Desmontaje'!O207</f>
        <v>0</v>
      </c>
      <c r="P181" s="134" t="str">
        <f t="shared" si="45"/>
        <v/>
      </c>
      <c r="Q181" s="246" t="str">
        <f t="shared" si="46"/>
        <v/>
      </c>
      <c r="R181" s="134" t="str">
        <f t="shared" si="47"/>
        <v/>
      </c>
      <c r="S181" s="152" t="str">
        <f t="shared" si="48"/>
        <v/>
      </c>
      <c r="T181" s="152" t="str">
        <f t="shared" si="49"/>
        <v/>
      </c>
      <c r="U181" s="152" t="str">
        <f t="shared" si="50"/>
        <v/>
      </c>
      <c r="V181" s="151" t="str">
        <f t="shared" si="51"/>
        <v/>
      </c>
    </row>
    <row r="182" spans="2:54" ht="18" customHeight="1" x14ac:dyDescent="0.3">
      <c r="H182" s="131">
        <f t="shared" ref="H182:J182" si="52">SUM(H156:H181)</f>
        <v>0</v>
      </c>
      <c r="I182" s="131">
        <f t="shared" si="52"/>
        <v>0</v>
      </c>
      <c r="J182" s="131">
        <f t="shared" si="52"/>
        <v>0</v>
      </c>
      <c r="K182" s="131">
        <f>SUM(K156:K181)</f>
        <v>0</v>
      </c>
      <c r="L182" s="55"/>
      <c r="S182" s="131">
        <f t="shared" ref="S182:U182" si="53">SUM(S156:S181)</f>
        <v>0</v>
      </c>
      <c r="T182" s="131">
        <f t="shared" si="53"/>
        <v>0</v>
      </c>
      <c r="U182" s="131">
        <f t="shared" si="53"/>
        <v>0</v>
      </c>
      <c r="V182" s="131">
        <f>SUM(V156:V181)</f>
        <v>0</v>
      </c>
    </row>
    <row r="183" spans="2:54" ht="18" customHeight="1" x14ac:dyDescent="0.3">
      <c r="L183" s="55"/>
      <c r="M183" s="55"/>
      <c r="N183" s="55"/>
      <c r="O183" s="55"/>
    </row>
    <row r="184" spans="2:54" ht="18" customHeight="1" x14ac:dyDescent="0.3">
      <c r="B184" s="1"/>
    </row>
    <row r="185" spans="2:54" ht="21" x14ac:dyDescent="0.4">
      <c r="B185" s="23" t="s">
        <v>410</v>
      </c>
      <c r="C185" s="25" t="s">
        <v>791</v>
      </c>
      <c r="D185" s="6"/>
      <c r="E185" s="6"/>
      <c r="F185" s="6"/>
      <c r="G185" s="6"/>
      <c r="H185" s="6"/>
      <c r="I185" s="6"/>
      <c r="J185" s="6"/>
      <c r="K185" s="6"/>
      <c r="L185" s="6"/>
      <c r="M185" s="6"/>
      <c r="N185" s="6"/>
    </row>
    <row r="187" spans="2:54" ht="18" customHeight="1" x14ac:dyDescent="0.3">
      <c r="B187" s="32" t="s">
        <v>401</v>
      </c>
      <c r="C187" t="s">
        <v>400</v>
      </c>
      <c r="O187" s="22"/>
      <c r="P187" s="22"/>
    </row>
    <row r="188" spans="2:54" ht="18" customHeight="1" x14ac:dyDescent="0.3">
      <c r="B188" s="1"/>
      <c r="H188" s="659" t="s">
        <v>1041</v>
      </c>
      <c r="I188" s="660"/>
    </row>
    <row r="189" spans="2:54" ht="18" customHeight="1" x14ac:dyDescent="0.3">
      <c r="C189" s="129" t="s">
        <v>172</v>
      </c>
      <c r="D189" s="129" t="s">
        <v>173</v>
      </c>
      <c r="E189" s="129" t="s">
        <v>174</v>
      </c>
      <c r="F189" s="129" t="s">
        <v>175</v>
      </c>
      <c r="H189" s="549" t="s">
        <v>113</v>
      </c>
      <c r="I189" s="661">
        <v>27.9</v>
      </c>
    </row>
    <row r="190" spans="2:54" ht="18" customHeight="1" x14ac:dyDescent="0.3">
      <c r="B190" s="128" t="s">
        <v>156</v>
      </c>
      <c r="C190" s="165">
        <f>I274</f>
        <v>0</v>
      </c>
      <c r="D190" s="165">
        <f>J274</f>
        <v>0</v>
      </c>
      <c r="E190" s="165">
        <f>K274</f>
        <v>0</v>
      </c>
      <c r="F190" s="165">
        <f>L274</f>
        <v>0</v>
      </c>
      <c r="H190" s="549" t="s">
        <v>114</v>
      </c>
      <c r="I190" s="661">
        <v>273</v>
      </c>
    </row>
    <row r="191" spans="2:54" ht="18" customHeight="1" x14ac:dyDescent="0.3">
      <c r="B191" s="17"/>
      <c r="C191" s="17"/>
      <c r="D191" s="17"/>
      <c r="E191" s="17"/>
      <c r="F191" s="38">
        <f>C190+D190*$I$37/1000+E190*$I$38/1000</f>
        <v>0</v>
      </c>
    </row>
    <row r="192" spans="2:54" ht="18" customHeight="1" x14ac:dyDescent="0.3">
      <c r="C192" s="20"/>
      <c r="O192" s="19"/>
      <c r="P192" s="19"/>
      <c r="Q192" s="17"/>
      <c r="R192" s="17"/>
      <c r="S192" s="17"/>
      <c r="T192" s="17"/>
      <c r="U192" s="17"/>
      <c r="V192" s="17"/>
      <c r="W192" s="19"/>
      <c r="X192" s="19"/>
      <c r="Y192" s="19"/>
      <c r="Z192" s="19"/>
      <c r="AA192" s="19"/>
      <c r="AB192" s="19"/>
      <c r="AC192" s="17"/>
      <c r="AD192" s="17"/>
      <c r="AE192" s="17"/>
      <c r="AF192" s="17"/>
      <c r="AG192" s="17"/>
      <c r="AH192" s="17"/>
      <c r="AI192" s="19"/>
      <c r="AJ192" s="19"/>
      <c r="AK192" s="19"/>
      <c r="AL192" s="19"/>
      <c r="AM192" s="19"/>
      <c r="AN192" s="19"/>
      <c r="AO192" s="17"/>
      <c r="AP192" s="17"/>
      <c r="AQ192" s="17"/>
      <c r="AR192" s="17"/>
      <c r="AS192" s="17"/>
      <c r="AT192" s="17"/>
      <c r="AU192" s="19"/>
      <c r="AV192" s="19"/>
      <c r="AW192" s="19"/>
      <c r="AX192" s="19"/>
      <c r="AY192" s="19"/>
      <c r="AZ192" s="19"/>
      <c r="BA192" s="17"/>
      <c r="BB192" s="17"/>
    </row>
    <row r="193" spans="2:54" ht="18" customHeight="1" x14ac:dyDescent="0.3">
      <c r="B193" s="29" t="s">
        <v>980</v>
      </c>
      <c r="C193" s="17"/>
      <c r="D193" s="18"/>
      <c r="E193" s="17"/>
      <c r="G193" s="17"/>
      <c r="H193" s="17"/>
      <c r="I193" s="17"/>
      <c r="J193" s="17"/>
      <c r="K193" s="17"/>
      <c r="L193" s="17"/>
      <c r="O193" s="19"/>
      <c r="P193" s="19"/>
      <c r="Q193" s="17"/>
      <c r="R193" s="17"/>
      <c r="S193" s="17"/>
      <c r="T193" s="17"/>
      <c r="U193" s="17"/>
      <c r="V193" s="17"/>
      <c r="W193" s="19"/>
      <c r="X193" s="19"/>
      <c r="Y193" s="19"/>
      <c r="Z193" s="19"/>
      <c r="AA193" s="19"/>
      <c r="AB193" s="19"/>
      <c r="AC193" s="17"/>
      <c r="AD193" s="17"/>
      <c r="AE193" s="17"/>
      <c r="AF193" s="17"/>
      <c r="AG193" s="17"/>
      <c r="AH193" s="17"/>
      <c r="AI193" s="19"/>
      <c r="AJ193" s="19"/>
      <c r="AK193" s="19"/>
      <c r="AL193" s="19"/>
      <c r="AM193" s="19"/>
      <c r="AN193" s="19"/>
      <c r="AO193" s="17"/>
      <c r="AP193" s="17"/>
      <c r="AQ193" s="17"/>
      <c r="AR193" s="17"/>
      <c r="AS193" s="17"/>
      <c r="AT193" s="17"/>
      <c r="AU193" s="19"/>
      <c r="AV193" s="19"/>
      <c r="AW193" s="19"/>
      <c r="AX193" s="19"/>
      <c r="AY193" s="19"/>
      <c r="AZ193" s="19"/>
      <c r="BA193" s="17"/>
      <c r="BB193" s="17"/>
    </row>
    <row r="194" spans="2:54" ht="18" customHeight="1" x14ac:dyDescent="0.3">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row>
    <row r="195" spans="2:54" ht="18" customHeight="1" x14ac:dyDescent="0.3">
      <c r="D195" s="379" t="s">
        <v>1195</v>
      </c>
      <c r="E195" s="379" t="s">
        <v>1195</v>
      </c>
      <c r="F195" s="379" t="s">
        <v>1195</v>
      </c>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row>
    <row r="196" spans="2:54" ht="18" customHeight="1" x14ac:dyDescent="0.3">
      <c r="C196" t="s">
        <v>323</v>
      </c>
      <c r="D196" s="418" t="s">
        <v>389</v>
      </c>
      <c r="E196" s="418" t="s">
        <v>388</v>
      </c>
      <c r="F196" s="418" t="s">
        <v>387</v>
      </c>
      <c r="G196" s="17"/>
      <c r="H196" s="29" t="s">
        <v>151</v>
      </c>
      <c r="K196" s="17"/>
      <c r="L196" s="17"/>
      <c r="M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row>
    <row r="197" spans="2:54" ht="18" customHeight="1" x14ac:dyDescent="0.3">
      <c r="B197" s="149" t="s">
        <v>701</v>
      </c>
      <c r="C197" s="245" t="s">
        <v>689</v>
      </c>
      <c r="D197" s="711">
        <v>0.156</v>
      </c>
      <c r="E197" s="711">
        <v>0</v>
      </c>
      <c r="F197" s="711">
        <v>7.0000000000000001E-3</v>
      </c>
      <c r="G197" s="17"/>
      <c r="H197" s="29"/>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row>
    <row r="198" spans="2:54" ht="18" customHeight="1" x14ac:dyDescent="0.3">
      <c r="B198" s="149" t="s">
        <v>713</v>
      </c>
      <c r="C198" s="245" t="s">
        <v>689</v>
      </c>
      <c r="D198" s="711">
        <v>0.184</v>
      </c>
      <c r="E198" s="711">
        <v>1.7999999999999999E-2</v>
      </c>
      <c r="F198" s="711">
        <v>2E-3</v>
      </c>
      <c r="G198" s="17"/>
      <c r="H198" s="163" t="s">
        <v>683</v>
      </c>
      <c r="J198" s="163" t="s">
        <v>106</v>
      </c>
      <c r="K198" s="17"/>
      <c r="L198" s="17"/>
      <c r="M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row>
    <row r="199" spans="2:54" ht="18" customHeight="1" x14ac:dyDescent="0.3">
      <c r="B199" s="149" t="s">
        <v>703</v>
      </c>
      <c r="C199" s="245" t="s">
        <v>689</v>
      </c>
      <c r="D199" s="711">
        <v>0.185</v>
      </c>
      <c r="E199" s="711">
        <v>2.3E-2</v>
      </c>
      <c r="F199" s="711">
        <v>2E-3</v>
      </c>
      <c r="G199" s="17"/>
      <c r="H199" s="235" t="s">
        <v>658</v>
      </c>
      <c r="I199" s="237">
        <v>1</v>
      </c>
      <c r="J199" s="236" t="e">
        <f>VLOOKUP(D251,$H$44:$I$47,2,0)</f>
        <v>#N/A</v>
      </c>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row>
    <row r="200" spans="2:54" ht="18" customHeight="1" x14ac:dyDescent="0.3">
      <c r="B200" s="149" t="s">
        <v>714</v>
      </c>
      <c r="C200" s="245" t="s">
        <v>689</v>
      </c>
      <c r="D200" s="711">
        <v>0.17799999999999999</v>
      </c>
      <c r="E200" s="711">
        <v>7.0999999999999994E-2</v>
      </c>
      <c r="F200" s="711">
        <v>2E-3</v>
      </c>
      <c r="G200" s="17"/>
      <c r="H200" s="235" t="s">
        <v>659</v>
      </c>
      <c r="I200" s="7">
        <v>2</v>
      </c>
      <c r="J200" s="236" t="e">
        <f t="shared" ref="J200:J213" si="54">VLOOKUP(C252,$H$44:$I$47,2,0)</f>
        <v>#N/A</v>
      </c>
      <c r="K200" s="17"/>
      <c r="L200" s="17"/>
      <c r="M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row>
    <row r="201" spans="2:54" ht="18" customHeight="1" x14ac:dyDescent="0.3">
      <c r="B201" s="149" t="s">
        <v>715</v>
      </c>
      <c r="C201" s="245" t="s">
        <v>689</v>
      </c>
      <c r="D201" s="711">
        <v>0.24</v>
      </c>
      <c r="E201" s="711">
        <v>0</v>
      </c>
      <c r="F201" s="711">
        <v>7.0000000000000001E-3</v>
      </c>
      <c r="G201" s="17"/>
      <c r="H201" s="235" t="s">
        <v>684</v>
      </c>
      <c r="I201" s="7">
        <v>3</v>
      </c>
      <c r="J201" s="236" t="e">
        <f t="shared" si="54"/>
        <v>#N/A</v>
      </c>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row>
    <row r="202" spans="2:54" ht="18" customHeight="1" x14ac:dyDescent="0.3">
      <c r="B202" s="149" t="s">
        <v>705</v>
      </c>
      <c r="C202" s="245" t="s">
        <v>689</v>
      </c>
      <c r="D202" s="711">
        <v>0.23699999999999999</v>
      </c>
      <c r="E202" s="711">
        <v>1.9E-2</v>
      </c>
      <c r="F202" s="711">
        <v>2E-3</v>
      </c>
      <c r="G202" s="17"/>
      <c r="H202" s="235" t="s">
        <v>641</v>
      </c>
      <c r="I202" s="7">
        <v>4</v>
      </c>
      <c r="J202" s="236" t="e">
        <f t="shared" si="54"/>
        <v>#N/A</v>
      </c>
      <c r="K202" s="17"/>
      <c r="L202" s="17"/>
      <c r="M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row>
    <row r="203" spans="2:54" ht="18" customHeight="1" x14ac:dyDescent="0.3">
      <c r="B203" s="149" t="s">
        <v>716</v>
      </c>
      <c r="C203" s="245" t="s">
        <v>689</v>
      </c>
      <c r="D203" s="711">
        <v>0.76800000000000002</v>
      </c>
      <c r="E203" s="711">
        <v>0</v>
      </c>
      <c r="F203" s="711">
        <v>0</v>
      </c>
      <c r="G203" s="17"/>
      <c r="H203" s="235" t="s">
        <v>645</v>
      </c>
      <c r="I203" s="7">
        <v>5</v>
      </c>
      <c r="J203" s="236" t="e">
        <f t="shared" si="54"/>
        <v>#N/A</v>
      </c>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row>
    <row r="204" spans="2:54" ht="18" customHeight="1" x14ac:dyDescent="0.3">
      <c r="B204" s="149" t="s">
        <v>707</v>
      </c>
      <c r="C204" s="245" t="s">
        <v>689</v>
      </c>
      <c r="D204" s="711">
        <v>0.67100000000000004</v>
      </c>
      <c r="E204" s="711">
        <v>0.14000000000000001</v>
      </c>
      <c r="F204" s="711">
        <v>6.0000000000000001E-3</v>
      </c>
      <c r="G204" s="17"/>
      <c r="H204" s="235" t="s">
        <v>648</v>
      </c>
      <c r="I204" s="7">
        <v>6</v>
      </c>
      <c r="J204" s="236" t="e">
        <f t="shared" si="54"/>
        <v>#N/A</v>
      </c>
      <c r="K204" s="17"/>
      <c r="L204" s="17"/>
      <c r="M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row>
    <row r="205" spans="2:54" ht="18" customHeight="1" x14ac:dyDescent="0.3">
      <c r="B205" s="149" t="s">
        <v>708</v>
      </c>
      <c r="C205" s="245" t="s">
        <v>689</v>
      </c>
      <c r="D205" s="711">
        <v>0.745</v>
      </c>
      <c r="E205" s="711">
        <v>0</v>
      </c>
      <c r="F205" s="711">
        <v>0</v>
      </c>
      <c r="G205" s="17"/>
      <c r="H205" s="235" t="s">
        <v>649</v>
      </c>
      <c r="I205" s="7">
        <v>7</v>
      </c>
      <c r="J205" s="236" t="e">
        <f t="shared" si="54"/>
        <v>#N/A</v>
      </c>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row>
    <row r="206" spans="2:54" ht="18" customHeight="1" x14ac:dyDescent="0.3">
      <c r="B206" s="149" t="s">
        <v>699</v>
      </c>
      <c r="C206" s="245" t="s">
        <v>689</v>
      </c>
      <c r="D206" s="711">
        <v>9.6000000000000002E-2</v>
      </c>
      <c r="E206" s="711">
        <v>8.1000000000000003E-2</v>
      </c>
      <c r="F206" s="711">
        <v>2E-3</v>
      </c>
      <c r="G206" s="17"/>
      <c r="H206" s="235" t="s">
        <v>652</v>
      </c>
      <c r="I206" s="7">
        <v>8</v>
      </c>
      <c r="J206" s="236" t="e">
        <f t="shared" si="54"/>
        <v>#N/A</v>
      </c>
      <c r="K206" s="17"/>
      <c r="L206" s="17"/>
      <c r="M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row>
    <row r="207" spans="2:54" ht="18" customHeight="1" x14ac:dyDescent="0.3">
      <c r="B207" s="234" t="s">
        <v>693</v>
      </c>
      <c r="C207" s="234" t="s">
        <v>31</v>
      </c>
      <c r="D207" s="419">
        <v>0</v>
      </c>
      <c r="E207" s="419">
        <v>0</v>
      </c>
      <c r="F207" s="419">
        <v>0</v>
      </c>
      <c r="G207" s="17"/>
      <c r="H207" s="235" t="s">
        <v>655</v>
      </c>
      <c r="I207" s="7">
        <v>9</v>
      </c>
      <c r="J207" s="236" t="e">
        <f t="shared" si="54"/>
        <v>#N/A</v>
      </c>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row>
    <row r="208" spans="2:54" ht="18" customHeight="1" x14ac:dyDescent="0.3">
      <c r="B208" s="234" t="s">
        <v>694</v>
      </c>
      <c r="C208" s="234" t="s">
        <v>573</v>
      </c>
      <c r="D208" s="419">
        <v>5.2599999999999999E-3</v>
      </c>
      <c r="E208" s="419">
        <v>0</v>
      </c>
      <c r="F208" s="419">
        <v>0</v>
      </c>
      <c r="G208" s="17"/>
      <c r="H208" s="238" t="s">
        <v>685</v>
      </c>
      <c r="I208" s="145">
        <v>10</v>
      </c>
      <c r="J208" s="236" t="e">
        <f t="shared" si="54"/>
        <v>#N/A</v>
      </c>
      <c r="K208" s="17"/>
      <c r="L208" s="17"/>
      <c r="M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row>
    <row r="209" spans="2:55" ht="18" customHeight="1" x14ac:dyDescent="0.3">
      <c r="B209" s="234" t="s">
        <v>695</v>
      </c>
      <c r="C209" s="234" t="s">
        <v>600</v>
      </c>
      <c r="D209" s="378">
        <v>0.15942000000000001</v>
      </c>
      <c r="E209" s="378">
        <v>0</v>
      </c>
      <c r="F209" s="378">
        <v>0</v>
      </c>
      <c r="G209" s="17"/>
      <c r="J209" s="144" t="e">
        <f t="shared" si="54"/>
        <v>#N/A</v>
      </c>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row>
    <row r="210" spans="2:55" ht="18" customHeight="1" x14ac:dyDescent="0.3">
      <c r="B210" s="234" t="s">
        <v>692</v>
      </c>
      <c r="C210" s="234" t="s">
        <v>600</v>
      </c>
      <c r="D210" s="378">
        <v>0.10703</v>
      </c>
      <c r="E210" s="378">
        <v>0</v>
      </c>
      <c r="F210" s="378">
        <v>0</v>
      </c>
      <c r="G210" s="17"/>
      <c r="J210" s="144" t="e">
        <f t="shared" si="54"/>
        <v>#N/A</v>
      </c>
      <c r="K210" s="17"/>
      <c r="L210" s="17"/>
      <c r="M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row>
    <row r="211" spans="2:55" ht="18" customHeight="1" x14ac:dyDescent="0.3">
      <c r="B211" s="234" t="s">
        <v>710</v>
      </c>
      <c r="C211" s="234" t="s">
        <v>600</v>
      </c>
      <c r="D211" s="378">
        <v>0.11712</v>
      </c>
      <c r="E211" s="378">
        <v>0</v>
      </c>
      <c r="F211" s="378">
        <v>0</v>
      </c>
      <c r="G211" s="17"/>
      <c r="J211" s="144" t="e">
        <f t="shared" si="54"/>
        <v>#N/A</v>
      </c>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row>
    <row r="212" spans="2:55" ht="18" customHeight="1" x14ac:dyDescent="0.3">
      <c r="B212" s="234" t="s">
        <v>697</v>
      </c>
      <c r="C212" s="234" t="s">
        <v>978</v>
      </c>
      <c r="D212" s="378">
        <f>23.39/1000</f>
        <v>2.3390000000000001E-2</v>
      </c>
      <c r="E212" s="378">
        <v>0</v>
      </c>
      <c r="F212" s="378">
        <v>0</v>
      </c>
      <c r="G212" s="17"/>
      <c r="J212" s="144" t="e">
        <f t="shared" si="54"/>
        <v>#N/A</v>
      </c>
      <c r="K212" s="17"/>
      <c r="L212" s="17"/>
      <c r="M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row>
    <row r="213" spans="2:55" ht="18" customHeight="1" x14ac:dyDescent="0.3">
      <c r="B213" s="234" t="s">
        <v>711</v>
      </c>
      <c r="C213" s="234" t="s">
        <v>978</v>
      </c>
      <c r="D213" s="378">
        <f>41.22/1000</f>
        <v>4.122E-2</v>
      </c>
      <c r="E213" s="378">
        <v>0</v>
      </c>
      <c r="F213" s="378">
        <v>0</v>
      </c>
      <c r="G213" s="17"/>
      <c r="J213" s="144" t="e">
        <f t="shared" si="54"/>
        <v>#N/A</v>
      </c>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row>
    <row r="214" spans="2:55" ht="18" customHeight="1" x14ac:dyDescent="0.3">
      <c r="B214" s="234" t="s">
        <v>696</v>
      </c>
      <c r="C214" s="234" t="s">
        <v>978</v>
      </c>
      <c r="D214" s="378">
        <f>12.89/1000</f>
        <v>1.289E-2</v>
      </c>
      <c r="E214" s="378">
        <v>0</v>
      </c>
      <c r="F214" s="378">
        <v>0</v>
      </c>
      <c r="G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row>
    <row r="215" spans="2:55" ht="18" customHeight="1" x14ac:dyDescent="0.3">
      <c r="B215" s="234" t="s">
        <v>709</v>
      </c>
      <c r="C215" s="234" t="s">
        <v>978</v>
      </c>
      <c r="D215" s="378">
        <v>0.1215</v>
      </c>
      <c r="E215" s="378">
        <v>0</v>
      </c>
      <c r="F215" s="378">
        <v>0</v>
      </c>
      <c r="G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row>
    <row r="216" spans="2:55" ht="18" customHeight="1" x14ac:dyDescent="0.3">
      <c r="B216" s="234" t="s">
        <v>698</v>
      </c>
      <c r="C216" s="234" t="s">
        <v>600</v>
      </c>
      <c r="D216" s="378">
        <v>2.7181E-2</v>
      </c>
      <c r="E216" s="378">
        <v>0</v>
      </c>
      <c r="F216" s="378">
        <v>0</v>
      </c>
      <c r="G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row>
    <row r="217" spans="2:55" ht="18" customHeight="1" x14ac:dyDescent="0.3">
      <c r="B217" s="234" t="s">
        <v>712</v>
      </c>
      <c r="C217" s="234" t="s">
        <v>573</v>
      </c>
      <c r="D217" s="378">
        <v>5.6600000000000004E-2</v>
      </c>
      <c r="E217" s="378">
        <v>0</v>
      </c>
      <c r="F217" s="378">
        <v>0</v>
      </c>
      <c r="G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row>
    <row r="218" spans="2:55" ht="18" customHeight="1" x14ac:dyDescent="0.3">
      <c r="B218" s="234" t="s">
        <v>700</v>
      </c>
      <c r="C218" s="234" t="s">
        <v>486</v>
      </c>
      <c r="D218" s="378">
        <v>5.1499999999999997E-2</v>
      </c>
      <c r="E218" s="378">
        <v>0</v>
      </c>
      <c r="F218" s="378">
        <v>0</v>
      </c>
      <c r="G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row>
    <row r="219" spans="2:55" ht="18" customHeight="1" x14ac:dyDescent="0.3">
      <c r="B219" s="234" t="s">
        <v>702</v>
      </c>
      <c r="C219" s="234" t="s">
        <v>600</v>
      </c>
      <c r="D219" s="378">
        <v>0.11781</v>
      </c>
      <c r="E219" s="378">
        <v>6.7999999999999996E-3</v>
      </c>
      <c r="F219" s="378">
        <v>3.691275167785234E-3</v>
      </c>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row>
    <row r="220" spans="2:55" ht="18" customHeight="1" x14ac:dyDescent="0.3">
      <c r="B220" s="234" t="s">
        <v>704</v>
      </c>
      <c r="C220" s="234" t="s">
        <v>600</v>
      </c>
      <c r="D220" s="378">
        <v>5.425E-2</v>
      </c>
      <c r="E220" s="378">
        <v>8.3999999999999995E-3</v>
      </c>
      <c r="F220" s="378">
        <v>1.1744966442953019E-3</v>
      </c>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row>
    <row r="221" spans="2:55" ht="18" customHeight="1" x14ac:dyDescent="0.3">
      <c r="B221" s="234" t="s">
        <v>717</v>
      </c>
      <c r="C221" s="234" t="s">
        <v>600</v>
      </c>
      <c r="D221" s="378">
        <v>7.2919999999999999E-2</v>
      </c>
      <c r="E221" s="378">
        <v>8.0000000000000002E-3</v>
      </c>
      <c r="F221" s="378">
        <v>1.1744966442953019E-3</v>
      </c>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row>
    <row r="222" spans="2:55" ht="18" customHeight="1" x14ac:dyDescent="0.3">
      <c r="B222" s="234" t="s">
        <v>706</v>
      </c>
      <c r="C222" s="234" t="s">
        <v>978</v>
      </c>
      <c r="D222" s="378">
        <f>114.413914716255/1000</f>
        <v>0.11441391471625499</v>
      </c>
      <c r="E222" s="378">
        <v>0</v>
      </c>
      <c r="F222" s="378">
        <v>0</v>
      </c>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row>
    <row r="223" spans="2:55" ht="45.6" customHeight="1" x14ac:dyDescent="0.3">
      <c r="B223" s="1055" t="s">
        <v>984</v>
      </c>
      <c r="C223" s="1055"/>
      <c r="D223" s="1055"/>
      <c r="E223" s="1055"/>
      <c r="F223" s="1055"/>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c r="AZ223" s="233"/>
      <c r="BA223" s="233"/>
      <c r="BB223" s="233"/>
      <c r="BC223" s="233"/>
    </row>
    <row r="224" spans="2:55" ht="22.2" customHeight="1" x14ac:dyDescent="0.3">
      <c r="B224" s="1056" t="s">
        <v>1196</v>
      </c>
      <c r="C224" s="1056"/>
      <c r="D224" s="1056"/>
      <c r="E224" s="1056"/>
      <c r="F224" s="1056"/>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row>
    <row r="225" spans="2:15" ht="18" customHeight="1" x14ac:dyDescent="0.3"/>
    <row r="226" spans="2:15" ht="18" customHeight="1" x14ac:dyDescent="0.3">
      <c r="C226" s="141">
        <v>1</v>
      </c>
      <c r="D226" s="141">
        <v>2</v>
      </c>
      <c r="E226" s="141">
        <v>3</v>
      </c>
      <c r="F226" s="141">
        <v>4</v>
      </c>
    </row>
    <row r="227" spans="2:15" ht="18" customHeight="1" x14ac:dyDescent="0.3">
      <c r="C227" s="140" t="str">
        <f>"Comb_VehA2_"&amp;C226&amp;"_"</f>
        <v>Comb_VehA2_1_</v>
      </c>
      <c r="D227" s="140" t="str">
        <f t="shared" ref="D227:F227" si="55">"Comb_VehA2_"&amp;D226&amp;"_"</f>
        <v>Comb_VehA2_2_</v>
      </c>
      <c r="E227" s="140" t="str">
        <f t="shared" si="55"/>
        <v>Comb_VehA2_3_</v>
      </c>
      <c r="F227" s="140" t="str">
        <f t="shared" si="55"/>
        <v>Comb_VehA2_4_</v>
      </c>
    </row>
    <row r="228" spans="2:15" ht="18" customHeight="1" x14ac:dyDescent="0.3">
      <c r="C228" s="153" t="s">
        <v>393</v>
      </c>
      <c r="D228" s="139" t="s">
        <v>393</v>
      </c>
      <c r="E228" s="139" t="s">
        <v>393</v>
      </c>
      <c r="F228" s="153" t="s">
        <v>393</v>
      </c>
      <c r="M228" s="22"/>
      <c r="N228" s="22"/>
    </row>
    <row r="229" spans="2:15" ht="18" customHeight="1" x14ac:dyDescent="0.3">
      <c r="C229" s="91" t="s">
        <v>392</v>
      </c>
      <c r="D229" s="138" t="s">
        <v>392</v>
      </c>
      <c r="E229" s="138" t="s">
        <v>392</v>
      </c>
      <c r="F229" s="158" t="s">
        <v>112</v>
      </c>
      <c r="N229" s="22"/>
    </row>
    <row r="230" spans="2:15" ht="18" customHeight="1" x14ac:dyDescent="0.3">
      <c r="C230" s="120" t="s">
        <v>391</v>
      </c>
      <c r="D230" s="119" t="s">
        <v>112</v>
      </c>
      <c r="E230" s="120" t="s">
        <v>391</v>
      </c>
    </row>
    <row r="231" spans="2:15" ht="18" customHeight="1" x14ac:dyDescent="0.3">
      <c r="C231" s="120" t="s">
        <v>390</v>
      </c>
      <c r="E231" s="119" t="s">
        <v>112</v>
      </c>
    </row>
    <row r="232" spans="2:15" ht="18" customHeight="1" x14ac:dyDescent="0.3">
      <c r="C232" s="119" t="s">
        <v>112</v>
      </c>
      <c r="F232" s="17"/>
    </row>
    <row r="233" spans="2:15" ht="18" customHeight="1" x14ac:dyDescent="0.3">
      <c r="I233" s="17"/>
      <c r="N233" s="19"/>
    </row>
    <row r="234" spans="2:15" ht="18" customHeight="1" x14ac:dyDescent="0.3">
      <c r="N234" s="17"/>
      <c r="O234" s="17"/>
    </row>
    <row r="235" spans="2:15" ht="18" customHeight="1" x14ac:dyDescent="0.3">
      <c r="B235" s="142" t="s">
        <v>658</v>
      </c>
      <c r="C235" s="142" t="s">
        <v>659</v>
      </c>
      <c r="D235" s="142" t="s">
        <v>684</v>
      </c>
      <c r="E235" s="142" t="s">
        <v>641</v>
      </c>
      <c r="F235" s="142" t="s">
        <v>645</v>
      </c>
      <c r="G235" s="142" t="s">
        <v>648</v>
      </c>
      <c r="H235" s="142" t="s">
        <v>649</v>
      </c>
      <c r="I235" s="142" t="s">
        <v>652</v>
      </c>
      <c r="J235" s="142" t="s">
        <v>655</v>
      </c>
      <c r="K235" s="142" t="s">
        <v>685</v>
      </c>
    </row>
    <row r="236" spans="2:15" ht="18" customHeight="1" x14ac:dyDescent="0.3">
      <c r="B236" s="141">
        <v>1</v>
      </c>
      <c r="C236" s="141">
        <v>2</v>
      </c>
      <c r="D236" s="141">
        <v>3</v>
      </c>
      <c r="E236" s="141">
        <v>4</v>
      </c>
      <c r="F236" s="141">
        <v>5</v>
      </c>
      <c r="G236" s="141">
        <v>6</v>
      </c>
      <c r="H236" s="141">
        <v>7</v>
      </c>
      <c r="I236" s="141">
        <v>8</v>
      </c>
      <c r="J236" s="141">
        <v>9</v>
      </c>
      <c r="K236" s="141">
        <v>10</v>
      </c>
    </row>
    <row r="237" spans="2:15" ht="18" customHeight="1" x14ac:dyDescent="0.3">
      <c r="B237" s="140" t="str">
        <f>"Mov_Asist_"&amp;B236&amp;"_"</f>
        <v>Mov_Asist_1_</v>
      </c>
      <c r="C237" s="140" t="str">
        <f t="shared" ref="C237:K237" si="56">"Mov_Asist_"&amp;C236&amp;"_"</f>
        <v>Mov_Asist_2_</v>
      </c>
      <c r="D237" s="140" t="str">
        <f t="shared" si="56"/>
        <v>Mov_Asist_3_</v>
      </c>
      <c r="E237" s="140" t="str">
        <f t="shared" si="56"/>
        <v>Mov_Asist_4_</v>
      </c>
      <c r="F237" s="140" t="str">
        <f t="shared" si="56"/>
        <v>Mov_Asist_5_</v>
      </c>
      <c r="G237" s="140" t="str">
        <f t="shared" si="56"/>
        <v>Mov_Asist_6_</v>
      </c>
      <c r="H237" s="140" t="str">
        <f t="shared" si="56"/>
        <v>Mov_Asist_7_</v>
      </c>
      <c r="I237" s="140" t="str">
        <f t="shared" si="56"/>
        <v>Mov_Asist_8_</v>
      </c>
      <c r="J237" s="140" t="str">
        <f t="shared" si="56"/>
        <v>Mov_Asist_9_</v>
      </c>
      <c r="K237" s="140" t="str">
        <f t="shared" si="56"/>
        <v>Mov_Asist_10_</v>
      </c>
    </row>
    <row r="238" spans="2:15" ht="18" customHeight="1" x14ac:dyDescent="0.3">
      <c r="B238" s="54" t="s">
        <v>658</v>
      </c>
      <c r="C238" s="54" t="s">
        <v>657</v>
      </c>
      <c r="D238" s="216" t="s">
        <v>341</v>
      </c>
      <c r="E238" s="240" t="s">
        <v>644</v>
      </c>
      <c r="F238" s="241" t="s">
        <v>647</v>
      </c>
      <c r="G238" s="242" t="s">
        <v>648</v>
      </c>
      <c r="H238" s="139" t="s">
        <v>393</v>
      </c>
      <c r="I238" s="139" t="s">
        <v>393</v>
      </c>
      <c r="J238" s="159" t="s">
        <v>393</v>
      </c>
      <c r="K238" s="217" t="s">
        <v>685</v>
      </c>
    </row>
    <row r="239" spans="2:15" ht="18" customHeight="1" x14ac:dyDescent="0.3">
      <c r="D239" s="92" t="s">
        <v>639</v>
      </c>
      <c r="E239" s="92" t="s">
        <v>643</v>
      </c>
      <c r="F239" s="119" t="s">
        <v>646</v>
      </c>
      <c r="H239" s="156" t="s">
        <v>687</v>
      </c>
      <c r="I239" s="138" t="s">
        <v>392</v>
      </c>
      <c r="J239" s="157" t="s">
        <v>392</v>
      </c>
    </row>
    <row r="240" spans="2:15" ht="18" customHeight="1" x14ac:dyDescent="0.3">
      <c r="D240" s="90" t="s">
        <v>640</v>
      </c>
      <c r="E240" s="119" t="s">
        <v>642</v>
      </c>
      <c r="I240" s="138" t="s">
        <v>686</v>
      </c>
      <c r="J240" s="157" t="s">
        <v>686</v>
      </c>
    </row>
    <row r="241" spans="1:79" ht="18" customHeight="1" x14ac:dyDescent="0.3">
      <c r="I241" s="138" t="s">
        <v>687</v>
      </c>
      <c r="J241" s="145" t="s">
        <v>688</v>
      </c>
    </row>
    <row r="242" spans="1:79" ht="18" customHeight="1" x14ac:dyDescent="0.3">
      <c r="I242" s="155" t="s">
        <v>391</v>
      </c>
    </row>
    <row r="243" spans="1:79" ht="18" customHeight="1" x14ac:dyDescent="0.3">
      <c r="A243" s="17"/>
      <c r="B243" s="17"/>
      <c r="C243" s="17"/>
      <c r="D243" s="17"/>
      <c r="E243" s="17"/>
      <c r="F243" s="17"/>
      <c r="G243" s="17"/>
      <c r="H243" s="17"/>
      <c r="I243" s="120" t="s">
        <v>390</v>
      </c>
      <c r="J243" s="17"/>
      <c r="K243" s="17"/>
    </row>
    <row r="244" spans="1:79" ht="18" customHeight="1" x14ac:dyDescent="0.3">
      <c r="A244" s="17"/>
      <c r="B244" s="17"/>
      <c r="C244" s="17"/>
      <c r="D244" s="17"/>
      <c r="E244" s="17"/>
      <c r="F244" s="17"/>
      <c r="G244" s="17"/>
      <c r="H244" s="17"/>
      <c r="I244" s="17"/>
      <c r="J244" s="17"/>
      <c r="K244" s="17"/>
    </row>
    <row r="245" spans="1:79" ht="18" customHeight="1" x14ac:dyDescent="0.3">
      <c r="B245" s="30"/>
      <c r="AW245" s="17"/>
      <c r="AX245" s="17"/>
      <c r="AY245" s="17"/>
      <c r="AZ245" s="17"/>
      <c r="BA245" s="17"/>
      <c r="BB245" s="17"/>
      <c r="BC245" s="17"/>
      <c r="BD245" s="17"/>
      <c r="BE245" s="17"/>
      <c r="BF245" s="17"/>
      <c r="BG245" s="17"/>
      <c r="BH245" s="17"/>
      <c r="BI245" s="17"/>
      <c r="BJ245" s="17"/>
      <c r="BM245" s="17"/>
      <c r="BN245" s="17"/>
      <c r="BO245" s="17"/>
      <c r="BP245" s="17"/>
      <c r="BQ245" s="17"/>
      <c r="BR245" s="17"/>
      <c r="BS245" s="17"/>
      <c r="BT245" s="17"/>
      <c r="BU245" s="17"/>
      <c r="BV245" s="17"/>
      <c r="BW245" s="17"/>
      <c r="BX245" s="17"/>
      <c r="BY245" s="17"/>
      <c r="BZ245" s="17"/>
      <c r="CA245" s="17"/>
    </row>
    <row r="246" spans="1:79" ht="18" customHeight="1" x14ac:dyDescent="0.3">
      <c r="B246" s="30" t="s">
        <v>150</v>
      </c>
      <c r="AW246" s="17"/>
      <c r="AX246" s="17"/>
      <c r="AY246" s="17"/>
      <c r="AZ246" s="17"/>
      <c r="BA246" s="17"/>
      <c r="BB246" s="17"/>
      <c r="BC246" s="17"/>
      <c r="BD246" s="17"/>
      <c r="BE246" s="17"/>
      <c r="BF246" s="17"/>
      <c r="BG246" s="17"/>
      <c r="BH246" s="17"/>
      <c r="BI246" s="17"/>
      <c r="BJ246" s="17"/>
      <c r="BM246" s="17"/>
      <c r="BN246" s="17"/>
      <c r="BO246" s="17"/>
      <c r="BP246" s="17"/>
      <c r="BQ246" s="17"/>
      <c r="BR246" s="17"/>
      <c r="BS246" s="17"/>
      <c r="BT246" s="17"/>
      <c r="BU246" s="17"/>
      <c r="BV246" s="17"/>
      <c r="BW246" s="17"/>
      <c r="BX246" s="17"/>
      <c r="BY246" s="17"/>
      <c r="BZ246" s="17"/>
      <c r="CA246" s="17"/>
    </row>
    <row r="247" spans="1:79" ht="18" customHeight="1" x14ac:dyDescent="0.3">
      <c r="B247" s="17" t="s">
        <v>792</v>
      </c>
      <c r="AZ247" s="17"/>
      <c r="BE247" s="17"/>
      <c r="BI247" s="17"/>
    </row>
    <row r="248" spans="1:79" ht="18" customHeight="1" x14ac:dyDescent="0.3">
      <c r="B248" s="1048" t="s">
        <v>632</v>
      </c>
      <c r="C248" s="1048" t="s">
        <v>638</v>
      </c>
      <c r="D248" s="1048" t="s">
        <v>342</v>
      </c>
      <c r="E248" s="1048" t="s">
        <v>660</v>
      </c>
      <c r="F248" s="1050" t="s">
        <v>171</v>
      </c>
      <c r="G248" s="1046"/>
      <c r="H248" s="1047"/>
      <c r="I248" s="1045" t="s">
        <v>146</v>
      </c>
      <c r="J248" s="1046"/>
      <c r="K248" s="1046"/>
      <c r="L248" s="1047"/>
      <c r="O248" s="30"/>
      <c r="AM248" s="17"/>
      <c r="AN248" s="17"/>
      <c r="AO248" s="17"/>
      <c r="AP248" s="17"/>
      <c r="AQ248" s="17"/>
      <c r="AR248" s="17"/>
      <c r="AS248" s="17"/>
      <c r="AT248" s="17"/>
      <c r="AU248" s="17"/>
      <c r="AV248" s="17"/>
      <c r="AW248" s="17"/>
      <c r="AY248" s="17"/>
      <c r="BB248" s="17"/>
    </row>
    <row r="249" spans="1:79" ht="18" customHeight="1" x14ac:dyDescent="0.3">
      <c r="B249" s="1049"/>
      <c r="C249" s="1049"/>
      <c r="D249" s="1049"/>
      <c r="E249" s="1049"/>
      <c r="F249" s="154" t="s">
        <v>389</v>
      </c>
      <c r="G249" s="154" t="s">
        <v>388</v>
      </c>
      <c r="H249" s="154" t="s">
        <v>387</v>
      </c>
      <c r="I249" s="154" t="s">
        <v>162</v>
      </c>
      <c r="J249" s="154" t="s">
        <v>163</v>
      </c>
      <c r="K249" s="154" t="s">
        <v>164</v>
      </c>
      <c r="L249" s="154" t="s">
        <v>165</v>
      </c>
      <c r="AM249" s="17"/>
      <c r="AN249" s="17"/>
      <c r="AO249" s="17"/>
      <c r="AP249" s="17"/>
      <c r="AQ249" s="17"/>
      <c r="AR249" s="17"/>
      <c r="AS249" s="17"/>
      <c r="AT249" s="17"/>
      <c r="AU249" s="17"/>
      <c r="AV249" s="17"/>
      <c r="AW249" s="17"/>
      <c r="AX249" s="17"/>
      <c r="AY249" s="17"/>
      <c r="BB249" s="17"/>
    </row>
    <row r="250" spans="1:79" ht="18" customHeight="1" x14ac:dyDescent="0.3">
      <c r="B250" s="136"/>
      <c r="C250" s="136"/>
      <c r="D250" s="136"/>
      <c r="E250" s="136"/>
      <c r="F250" s="136"/>
      <c r="G250" s="136"/>
      <c r="H250" s="136"/>
      <c r="I250" s="136"/>
      <c r="J250" s="136"/>
      <c r="K250" s="136"/>
      <c r="L250" s="136" t="s">
        <v>50</v>
      </c>
      <c r="O250" s="207"/>
      <c r="P250" s="207"/>
      <c r="Q250" s="207"/>
      <c r="R250" s="207"/>
      <c r="S250" s="206"/>
      <c r="T250" s="206"/>
      <c r="U250" s="206"/>
      <c r="V250" s="206"/>
      <c r="W250" s="206"/>
      <c r="X250" s="206"/>
      <c r="Y250" s="206"/>
      <c r="AM250" s="17"/>
      <c r="AN250" s="17"/>
      <c r="AO250" s="17"/>
      <c r="AP250" s="17"/>
      <c r="AQ250" s="17"/>
      <c r="AR250" s="17"/>
      <c r="AS250" s="17"/>
      <c r="AT250" s="17"/>
      <c r="AU250" s="17"/>
      <c r="AV250" s="17"/>
      <c r="AW250" s="17"/>
      <c r="AX250" s="17"/>
      <c r="AY250" s="17"/>
      <c r="BB250" s="17"/>
    </row>
    <row r="251" spans="1:79" ht="18" customHeight="1" x14ac:dyDescent="0.3">
      <c r="B251" s="239">
        <f>'4. Fase - Celebración'!E230</f>
        <v>0</v>
      </c>
      <c r="C251" s="239">
        <f>'4. Fase - Celebración'!F230</f>
        <v>0</v>
      </c>
      <c r="D251" s="239">
        <f>'4. Fase - Celebración'!G230</f>
        <v>0</v>
      </c>
      <c r="E251" s="239">
        <f>'4. Fase - Celebración'!H230</f>
        <v>0</v>
      </c>
      <c r="F251" s="134" t="str">
        <f>IF($C251="Otro (ud)","-",IFERROR(INDEX($D$197:$F$222,MATCH($C251&amp;$D251,$B$197:$B$222,0),MATCH($F$249,$D$196:$F$196,0)),""))</f>
        <v/>
      </c>
      <c r="G251" s="134" t="str">
        <f t="shared" ref="G251:G273" si="57">IF($C251="Otro (ud)","-",IFERROR(INDEX($D$197:$F$222,MATCH($C251&amp;$D251,$B$197:$B$222,0),MATCH($G$249,$D$196:$F$196,0)),""))</f>
        <v/>
      </c>
      <c r="H251" s="134" t="str">
        <f t="shared" ref="H251:H273" si="58">IF($C251="Otro (ud)","-",IFERROR(INDEX($D$197:$F$222,MATCH($C251&amp;$D251,$B$197:$B$222,0),MATCH($H$249,$D$196:$F$196,0)),""))</f>
        <v/>
      </c>
      <c r="I251" s="152" t="str">
        <f>IFERROR(E251*F251,"")</f>
        <v/>
      </c>
      <c r="J251" s="152" t="str">
        <f>IFERROR(E251*G251,"")</f>
        <v/>
      </c>
      <c r="K251" s="152" t="str">
        <f>IFERROR(E251*H251,"")</f>
        <v/>
      </c>
      <c r="L251" s="151" t="str">
        <f>IFERROR($I251+$J251*$I$38/1000+$K251*$I$39/1000,"")</f>
        <v/>
      </c>
      <c r="O251" s="207"/>
      <c r="P251" s="207"/>
      <c r="Q251" s="207"/>
      <c r="R251" s="207"/>
      <c r="S251" s="247"/>
      <c r="T251" s="247"/>
      <c r="U251" s="247"/>
      <c r="V251" s="247"/>
      <c r="W251" s="247"/>
      <c r="X251" s="247"/>
      <c r="Y251" s="247"/>
      <c r="AM251" s="17"/>
      <c r="AN251" s="17"/>
      <c r="AO251" s="17"/>
      <c r="AP251" s="17"/>
      <c r="AQ251" s="17"/>
      <c r="AR251" s="17"/>
      <c r="AS251" s="17"/>
      <c r="AT251" s="17"/>
      <c r="AU251" s="17"/>
      <c r="AV251" s="17"/>
      <c r="AW251" s="17"/>
      <c r="AX251" s="17"/>
      <c r="AY251" s="17"/>
      <c r="BB251" s="17"/>
    </row>
    <row r="252" spans="1:79" ht="18" customHeight="1" x14ac:dyDescent="0.3">
      <c r="B252" s="239">
        <f>'4. Fase - Celebración'!E231</f>
        <v>0</v>
      </c>
      <c r="C252" s="239">
        <f>'4. Fase - Celebración'!F231</f>
        <v>0</v>
      </c>
      <c r="D252" s="239">
        <f>'4. Fase - Celebración'!G231</f>
        <v>0</v>
      </c>
      <c r="E252" s="239">
        <f>'4. Fase - Celebración'!H231</f>
        <v>0</v>
      </c>
      <c r="F252" s="134" t="str">
        <f t="shared" ref="F252:F273" si="59">IF($C252="Otro (ud)","-",IFERROR(INDEX($D$197:$F$222,MATCH($C252&amp;$D252,$B$197:$B$222,0),MATCH($F$249,$D$196:$F$196,0)),""))</f>
        <v/>
      </c>
      <c r="G252" s="134" t="str">
        <f t="shared" si="57"/>
        <v/>
      </c>
      <c r="H252" s="134" t="str">
        <f t="shared" si="58"/>
        <v/>
      </c>
      <c r="I252" s="152" t="str">
        <f t="shared" ref="I252:I273" si="60">IFERROR(E252*F252,"")</f>
        <v/>
      </c>
      <c r="J252" s="152" t="str">
        <f t="shared" ref="J252:J273" si="61">IFERROR(E252*G252,"")</f>
        <v/>
      </c>
      <c r="K252" s="152" t="str">
        <f t="shared" ref="K252:K273" si="62">IFERROR(E252*H252,"")</f>
        <v/>
      </c>
      <c r="L252" s="151" t="str">
        <f t="shared" ref="L252:L273" si="63">IFERROR($I252+$J252*$I$38/1000+$K252*$I$39/1000,"")</f>
        <v/>
      </c>
      <c r="O252" s="208"/>
      <c r="P252" s="208"/>
      <c r="Q252" s="208"/>
      <c r="R252" s="208"/>
      <c r="S252" s="208"/>
      <c r="T252" s="208"/>
      <c r="U252" s="208"/>
      <c r="V252" s="208"/>
      <c r="W252" s="208"/>
      <c r="X252" s="208"/>
      <c r="Y252" s="208"/>
      <c r="AM252" s="17"/>
      <c r="AN252" s="17"/>
      <c r="AO252" s="17"/>
      <c r="AP252" s="17"/>
      <c r="AQ252" s="17"/>
      <c r="AR252" s="17"/>
      <c r="AS252" s="17"/>
      <c r="AT252" s="17"/>
      <c r="AU252" s="17"/>
      <c r="AV252" s="17"/>
      <c r="AW252" s="17"/>
      <c r="AX252" s="17"/>
      <c r="AY252" s="17"/>
      <c r="BB252" s="17"/>
    </row>
    <row r="253" spans="1:79" ht="18" customHeight="1" x14ac:dyDescent="0.3">
      <c r="B253" s="239">
        <f>'4. Fase - Celebración'!E232</f>
        <v>0</v>
      </c>
      <c r="C253" s="239">
        <f>'4. Fase - Celebración'!F232</f>
        <v>0</v>
      </c>
      <c r="D253" s="239">
        <f>'4. Fase - Celebración'!G232</f>
        <v>0</v>
      </c>
      <c r="E253" s="239">
        <f>'4. Fase - Celebración'!H232</f>
        <v>0</v>
      </c>
      <c r="F253" s="134" t="str">
        <f t="shared" si="59"/>
        <v/>
      </c>
      <c r="G253" s="134" t="str">
        <f t="shared" si="57"/>
        <v/>
      </c>
      <c r="H253" s="134" t="str">
        <f t="shared" si="58"/>
        <v/>
      </c>
      <c r="I253" s="152" t="str">
        <f t="shared" si="60"/>
        <v/>
      </c>
      <c r="J253" s="152" t="str">
        <f t="shared" si="61"/>
        <v/>
      </c>
      <c r="K253" s="152" t="str">
        <f t="shared" si="62"/>
        <v/>
      </c>
      <c r="L253" s="151" t="str">
        <f t="shared" si="63"/>
        <v/>
      </c>
      <c r="O253" s="39"/>
      <c r="P253" s="39"/>
      <c r="Q253" s="39"/>
      <c r="R253" s="39"/>
      <c r="S253" s="228"/>
      <c r="T253" s="248"/>
      <c r="U253" s="228"/>
      <c r="Y253" s="228"/>
      <c r="AM253" s="17"/>
      <c r="AN253" s="17"/>
      <c r="AO253" s="17"/>
      <c r="AP253" s="17"/>
      <c r="AQ253" s="17"/>
      <c r="AR253" s="17"/>
      <c r="AS253" s="17"/>
      <c r="AT253" s="17"/>
      <c r="AU253" s="17"/>
      <c r="AV253" s="17"/>
      <c r="AW253" s="17"/>
      <c r="AX253" s="17"/>
      <c r="AY253" s="17"/>
      <c r="BB253" s="17"/>
    </row>
    <row r="254" spans="1:79" ht="18" customHeight="1" x14ac:dyDescent="0.3">
      <c r="B254" s="239">
        <f>'4. Fase - Celebración'!E233</f>
        <v>0</v>
      </c>
      <c r="C254" s="239">
        <f>'4. Fase - Celebración'!F233</f>
        <v>0</v>
      </c>
      <c r="D254" s="239">
        <f>'4. Fase - Celebración'!G233</f>
        <v>0</v>
      </c>
      <c r="E254" s="239">
        <f>'4. Fase - Celebración'!H233</f>
        <v>0</v>
      </c>
      <c r="F254" s="134" t="str">
        <f t="shared" si="59"/>
        <v/>
      </c>
      <c r="G254" s="134" t="str">
        <f t="shared" si="57"/>
        <v/>
      </c>
      <c r="H254" s="134" t="str">
        <f t="shared" si="58"/>
        <v/>
      </c>
      <c r="I254" s="152" t="str">
        <f t="shared" si="60"/>
        <v/>
      </c>
      <c r="J254" s="152" t="str">
        <f t="shared" si="61"/>
        <v/>
      </c>
      <c r="K254" s="152" t="str">
        <f t="shared" si="62"/>
        <v/>
      </c>
      <c r="L254" s="151" t="str">
        <f t="shared" si="63"/>
        <v/>
      </c>
      <c r="O254" s="39"/>
      <c r="P254" s="39"/>
      <c r="Q254" s="39"/>
      <c r="R254" s="39"/>
      <c r="S254" s="228"/>
      <c r="T254" s="248"/>
      <c r="U254" s="228"/>
      <c r="Y254" s="228"/>
      <c r="AM254" s="17"/>
      <c r="AN254" s="17"/>
      <c r="AO254" s="17"/>
      <c r="AP254" s="17"/>
      <c r="AQ254" s="17"/>
      <c r="AR254" s="17"/>
      <c r="AS254" s="17"/>
      <c r="AT254" s="17"/>
      <c r="AU254" s="17"/>
      <c r="AV254" s="17"/>
      <c r="AW254" s="17"/>
      <c r="AX254" s="17"/>
      <c r="AY254" s="17"/>
      <c r="BB254" s="17"/>
    </row>
    <row r="255" spans="1:79" ht="18" customHeight="1" x14ac:dyDescent="0.3">
      <c r="B255" s="239">
        <f>'4. Fase - Celebración'!E234</f>
        <v>0</v>
      </c>
      <c r="C255" s="239">
        <f>'4. Fase - Celebración'!F234</f>
        <v>0</v>
      </c>
      <c r="D255" s="239">
        <f>'4. Fase - Celebración'!G234</f>
        <v>0</v>
      </c>
      <c r="E255" s="239">
        <f>'4. Fase - Celebración'!H234</f>
        <v>0</v>
      </c>
      <c r="F255" s="134" t="str">
        <f t="shared" si="59"/>
        <v/>
      </c>
      <c r="G255" s="134" t="str">
        <f t="shared" si="57"/>
        <v/>
      </c>
      <c r="H255" s="134" t="str">
        <f t="shared" si="58"/>
        <v/>
      </c>
      <c r="I255" s="152" t="str">
        <f t="shared" si="60"/>
        <v/>
      </c>
      <c r="J255" s="152" t="str">
        <f t="shared" si="61"/>
        <v/>
      </c>
      <c r="K255" s="152" t="str">
        <f t="shared" si="62"/>
        <v/>
      </c>
      <c r="L255" s="151" t="str">
        <f t="shared" si="63"/>
        <v/>
      </c>
      <c r="O255" s="39"/>
      <c r="P255" s="39"/>
      <c r="Q255" s="39"/>
      <c r="R255" s="39"/>
      <c r="S255" s="228"/>
      <c r="T255" s="248"/>
      <c r="U255" s="228"/>
      <c r="Y255" s="228"/>
      <c r="AM255" s="17"/>
      <c r="AN255" s="17"/>
      <c r="AO255" s="17"/>
      <c r="AP255" s="17"/>
      <c r="AQ255" s="17"/>
      <c r="AR255" s="17"/>
      <c r="AS255" s="17"/>
      <c r="AT255" s="17"/>
      <c r="AU255" s="17"/>
      <c r="AV255" s="17"/>
      <c r="AW255" s="17"/>
      <c r="AX255" s="17"/>
      <c r="AY255" s="17"/>
      <c r="BB255" s="17"/>
    </row>
    <row r="256" spans="1:79" ht="18" customHeight="1" x14ac:dyDescent="0.3">
      <c r="B256" s="239">
        <f>'4. Fase - Celebración'!E235</f>
        <v>0</v>
      </c>
      <c r="C256" s="239">
        <f>'4. Fase - Celebración'!F235</f>
        <v>0</v>
      </c>
      <c r="D256" s="239">
        <f>'4. Fase - Celebración'!G235</f>
        <v>0</v>
      </c>
      <c r="E256" s="239">
        <f>'4. Fase - Celebración'!H235</f>
        <v>0</v>
      </c>
      <c r="F256" s="134" t="str">
        <f t="shared" si="59"/>
        <v/>
      </c>
      <c r="G256" s="134" t="str">
        <f t="shared" si="57"/>
        <v/>
      </c>
      <c r="H256" s="134" t="str">
        <f t="shared" si="58"/>
        <v/>
      </c>
      <c r="I256" s="152" t="str">
        <f t="shared" si="60"/>
        <v/>
      </c>
      <c r="J256" s="152" t="str">
        <f t="shared" si="61"/>
        <v/>
      </c>
      <c r="K256" s="152" t="str">
        <f t="shared" si="62"/>
        <v/>
      </c>
      <c r="L256" s="151" t="str">
        <f t="shared" si="63"/>
        <v/>
      </c>
      <c r="O256" s="39"/>
      <c r="P256" s="39"/>
      <c r="Q256" s="39"/>
      <c r="R256" s="39"/>
      <c r="S256" s="228"/>
      <c r="T256" s="248"/>
      <c r="U256" s="228"/>
      <c r="Y256" s="228"/>
      <c r="AM256" s="17"/>
      <c r="AN256" s="17"/>
      <c r="AO256" s="17"/>
      <c r="AP256" s="17"/>
      <c r="AQ256" s="17"/>
      <c r="AR256" s="17"/>
      <c r="AS256" s="17"/>
      <c r="AT256" s="17"/>
      <c r="AU256" s="17"/>
      <c r="AV256" s="17"/>
      <c r="AW256" s="17"/>
      <c r="AX256" s="17"/>
      <c r="AY256" s="17"/>
      <c r="BB256" s="17"/>
    </row>
    <row r="257" spans="2:54" ht="18" customHeight="1" x14ac:dyDescent="0.3">
      <c r="B257" s="239">
        <f>'4. Fase - Celebración'!E236</f>
        <v>0</v>
      </c>
      <c r="C257" s="239">
        <f>'4. Fase - Celebración'!F236</f>
        <v>0</v>
      </c>
      <c r="D257" s="239">
        <f>'4. Fase - Celebración'!G236</f>
        <v>0</v>
      </c>
      <c r="E257" s="239">
        <f>'4. Fase - Celebración'!H236</f>
        <v>0</v>
      </c>
      <c r="F257" s="134" t="str">
        <f t="shared" si="59"/>
        <v/>
      </c>
      <c r="G257" s="134" t="str">
        <f t="shared" si="57"/>
        <v/>
      </c>
      <c r="H257" s="134" t="str">
        <f t="shared" si="58"/>
        <v/>
      </c>
      <c r="I257" s="152" t="str">
        <f t="shared" si="60"/>
        <v/>
      </c>
      <c r="J257" s="152" t="str">
        <f t="shared" si="61"/>
        <v/>
      </c>
      <c r="K257" s="152" t="str">
        <f t="shared" si="62"/>
        <v/>
      </c>
      <c r="L257" s="151" t="str">
        <f t="shared" si="63"/>
        <v/>
      </c>
      <c r="O257" s="39"/>
      <c r="P257" s="39"/>
      <c r="Q257" s="39"/>
      <c r="R257" s="39"/>
      <c r="S257" s="228"/>
      <c r="T257" s="248"/>
      <c r="U257" s="228"/>
      <c r="Y257" s="228"/>
      <c r="AM257" s="17"/>
      <c r="AN257" s="17"/>
      <c r="AO257" s="17"/>
      <c r="AP257" s="17"/>
      <c r="AQ257" s="17"/>
      <c r="AR257" s="17"/>
      <c r="AS257" s="17"/>
      <c r="AT257" s="17"/>
      <c r="AU257" s="17"/>
      <c r="AV257" s="17"/>
      <c r="AW257" s="17"/>
      <c r="AX257" s="17"/>
      <c r="AY257" s="17"/>
      <c r="BB257" s="17"/>
    </row>
    <row r="258" spans="2:54" ht="18" customHeight="1" x14ac:dyDescent="0.3">
      <c r="B258" s="239">
        <f>'4. Fase - Celebración'!E237</f>
        <v>0</v>
      </c>
      <c r="C258" s="239">
        <f>'4. Fase - Celebración'!F237</f>
        <v>0</v>
      </c>
      <c r="D258" s="239">
        <f>'4. Fase - Celebración'!G237</f>
        <v>0</v>
      </c>
      <c r="E258" s="239">
        <f>'4. Fase - Celebración'!H237</f>
        <v>0</v>
      </c>
      <c r="F258" s="134" t="str">
        <f t="shared" si="59"/>
        <v/>
      </c>
      <c r="G258" s="134" t="str">
        <f t="shared" si="57"/>
        <v/>
      </c>
      <c r="H258" s="134" t="str">
        <f t="shared" si="58"/>
        <v/>
      </c>
      <c r="I258" s="152" t="str">
        <f t="shared" si="60"/>
        <v/>
      </c>
      <c r="J258" s="152" t="str">
        <f t="shared" si="61"/>
        <v/>
      </c>
      <c r="K258" s="152" t="str">
        <f t="shared" si="62"/>
        <v/>
      </c>
      <c r="L258" s="151" t="str">
        <f t="shared" si="63"/>
        <v/>
      </c>
      <c r="O258" s="39"/>
      <c r="P258" s="39"/>
      <c r="Q258" s="39"/>
      <c r="R258" s="39"/>
      <c r="S258" s="228"/>
      <c r="T258" s="248"/>
      <c r="U258" s="228"/>
      <c r="Y258" s="228"/>
      <c r="AM258" s="17"/>
      <c r="AN258" s="17"/>
      <c r="AO258" s="17"/>
      <c r="AP258" s="17"/>
      <c r="AQ258" s="17"/>
      <c r="AR258" s="17"/>
      <c r="AS258" s="17"/>
      <c r="AT258" s="17"/>
      <c r="AU258" s="17"/>
      <c r="AV258" s="17"/>
      <c r="AW258" s="17"/>
    </row>
    <row r="259" spans="2:54" ht="18" customHeight="1" x14ac:dyDescent="0.3">
      <c r="B259" s="239">
        <f>'4. Fase - Celebración'!E238</f>
        <v>0</v>
      </c>
      <c r="C259" s="239">
        <f>'4. Fase - Celebración'!F238</f>
        <v>0</v>
      </c>
      <c r="D259" s="239">
        <f>'4. Fase - Celebración'!G238</f>
        <v>0</v>
      </c>
      <c r="E259" s="239">
        <f>'4. Fase - Celebración'!H238</f>
        <v>0</v>
      </c>
      <c r="F259" s="134" t="str">
        <f t="shared" si="59"/>
        <v/>
      </c>
      <c r="G259" s="134" t="str">
        <f t="shared" si="57"/>
        <v/>
      </c>
      <c r="H259" s="134" t="str">
        <f t="shared" si="58"/>
        <v/>
      </c>
      <c r="I259" s="152" t="str">
        <f t="shared" si="60"/>
        <v/>
      </c>
      <c r="J259" s="152" t="str">
        <f t="shared" si="61"/>
        <v/>
      </c>
      <c r="K259" s="152" t="str">
        <f t="shared" si="62"/>
        <v/>
      </c>
      <c r="L259" s="151" t="str">
        <f t="shared" si="63"/>
        <v/>
      </c>
      <c r="O259" s="39"/>
      <c r="P259" s="39"/>
      <c r="Q259" s="39"/>
      <c r="R259" s="39"/>
      <c r="S259" s="228"/>
      <c r="T259" s="248"/>
      <c r="U259" s="228"/>
      <c r="Y259" s="228"/>
      <c r="AM259" s="17"/>
      <c r="AN259" s="17"/>
      <c r="AO259" s="17"/>
      <c r="AP259" s="17"/>
      <c r="AQ259" s="17"/>
      <c r="AR259" s="17"/>
      <c r="AS259" s="17"/>
      <c r="AT259" s="17"/>
      <c r="AU259" s="17"/>
      <c r="AV259" s="17"/>
      <c r="AW259" s="17"/>
    </row>
    <row r="260" spans="2:54" ht="18" customHeight="1" x14ac:dyDescent="0.3">
      <c r="B260" s="239">
        <f>'4. Fase - Celebración'!E239</f>
        <v>0</v>
      </c>
      <c r="C260" s="239">
        <f>'4. Fase - Celebración'!F239</f>
        <v>0</v>
      </c>
      <c r="D260" s="239">
        <f>'4. Fase - Celebración'!G239</f>
        <v>0</v>
      </c>
      <c r="E260" s="239">
        <f>'4. Fase - Celebración'!H239</f>
        <v>0</v>
      </c>
      <c r="F260" s="134" t="str">
        <f t="shared" si="59"/>
        <v/>
      </c>
      <c r="G260" s="134" t="str">
        <f t="shared" si="57"/>
        <v/>
      </c>
      <c r="H260" s="134" t="str">
        <f t="shared" si="58"/>
        <v/>
      </c>
      <c r="I260" s="152" t="str">
        <f t="shared" si="60"/>
        <v/>
      </c>
      <c r="J260" s="152" t="str">
        <f t="shared" si="61"/>
        <v/>
      </c>
      <c r="K260" s="152" t="str">
        <f t="shared" si="62"/>
        <v/>
      </c>
      <c r="L260" s="151" t="str">
        <f t="shared" si="63"/>
        <v/>
      </c>
      <c r="O260" s="39"/>
      <c r="P260" s="39"/>
      <c r="Q260" s="39"/>
      <c r="R260" s="39"/>
      <c r="S260" s="228"/>
      <c r="T260" s="248"/>
      <c r="U260" s="228"/>
      <c r="Y260" s="228"/>
      <c r="AM260" s="17"/>
      <c r="AN260" s="17"/>
      <c r="AO260" s="17"/>
      <c r="AP260" s="17"/>
      <c r="AQ260" s="17"/>
      <c r="AR260" s="17"/>
      <c r="AS260" s="17"/>
      <c r="AT260" s="17"/>
      <c r="AU260" s="17"/>
      <c r="AV260" s="17"/>
      <c r="AW260" s="17"/>
    </row>
    <row r="261" spans="2:54" ht="18" customHeight="1" x14ac:dyDescent="0.3">
      <c r="B261" s="239">
        <f>'4. Fase - Celebración'!E240</f>
        <v>0</v>
      </c>
      <c r="C261" s="239">
        <f>'4. Fase - Celebración'!F240</f>
        <v>0</v>
      </c>
      <c r="D261" s="239">
        <f>'4. Fase - Celebración'!G240</f>
        <v>0</v>
      </c>
      <c r="E261" s="239">
        <f>'4. Fase - Celebración'!H240</f>
        <v>0</v>
      </c>
      <c r="F261" s="134" t="str">
        <f t="shared" si="59"/>
        <v/>
      </c>
      <c r="G261" s="134" t="str">
        <f t="shared" si="57"/>
        <v/>
      </c>
      <c r="H261" s="134" t="str">
        <f t="shared" si="58"/>
        <v/>
      </c>
      <c r="I261" s="152" t="str">
        <f t="shared" si="60"/>
        <v/>
      </c>
      <c r="J261" s="152" t="str">
        <f t="shared" si="61"/>
        <v/>
      </c>
      <c r="K261" s="152" t="str">
        <f t="shared" si="62"/>
        <v/>
      </c>
      <c r="L261" s="151" t="str">
        <f t="shared" si="63"/>
        <v/>
      </c>
      <c r="O261" s="39"/>
      <c r="P261" s="39"/>
      <c r="Q261" s="39"/>
      <c r="R261" s="39"/>
      <c r="S261" s="228"/>
      <c r="T261" s="248"/>
      <c r="U261" s="228"/>
      <c r="Y261" s="228"/>
      <c r="AM261" s="17"/>
      <c r="AN261" s="17"/>
      <c r="AO261" s="17"/>
      <c r="AP261" s="17"/>
      <c r="AQ261" s="17"/>
      <c r="AR261" s="17"/>
      <c r="AS261" s="17"/>
      <c r="AT261" s="17"/>
      <c r="AU261" s="17"/>
      <c r="AV261" s="17"/>
      <c r="AW261" s="17"/>
    </row>
    <row r="262" spans="2:54" ht="18" customHeight="1" x14ac:dyDescent="0.3">
      <c r="B262" s="239">
        <f>'4. Fase - Celebración'!E241</f>
        <v>0</v>
      </c>
      <c r="C262" s="239">
        <f>'4. Fase - Celebración'!F241</f>
        <v>0</v>
      </c>
      <c r="D262" s="239">
        <f>'4. Fase - Celebración'!G241</f>
        <v>0</v>
      </c>
      <c r="E262" s="239">
        <f>'4. Fase - Celebración'!H241</f>
        <v>0</v>
      </c>
      <c r="F262" s="134" t="str">
        <f t="shared" si="59"/>
        <v/>
      </c>
      <c r="G262" s="134" t="str">
        <f t="shared" si="57"/>
        <v/>
      </c>
      <c r="H262" s="134" t="str">
        <f t="shared" si="58"/>
        <v/>
      </c>
      <c r="I262" s="152" t="str">
        <f t="shared" si="60"/>
        <v/>
      </c>
      <c r="J262" s="152" t="str">
        <f t="shared" si="61"/>
        <v/>
      </c>
      <c r="K262" s="152" t="str">
        <f t="shared" si="62"/>
        <v/>
      </c>
      <c r="L262" s="151" t="str">
        <f t="shared" si="63"/>
        <v/>
      </c>
      <c r="O262" s="39"/>
      <c r="P262" s="39"/>
      <c r="Q262" s="39"/>
      <c r="R262" s="39"/>
      <c r="S262" s="228"/>
      <c r="T262" s="248"/>
      <c r="U262" s="228"/>
      <c r="Y262" s="228"/>
      <c r="AM262" s="17"/>
      <c r="AN262" s="17"/>
      <c r="AO262" s="17"/>
      <c r="AP262" s="17"/>
      <c r="AQ262" s="17"/>
      <c r="AR262" s="17"/>
      <c r="AS262" s="17"/>
      <c r="AT262" s="17"/>
      <c r="AU262" s="17"/>
      <c r="AV262" s="17"/>
      <c r="AW262" s="17"/>
    </row>
    <row r="263" spans="2:54" ht="18" customHeight="1" x14ac:dyDescent="0.3">
      <c r="B263" s="239">
        <f>'4. Fase - Celebración'!E242</f>
        <v>0</v>
      </c>
      <c r="C263" s="239">
        <f>'4. Fase - Celebración'!F242</f>
        <v>0</v>
      </c>
      <c r="D263" s="239">
        <f>'4. Fase - Celebración'!G242</f>
        <v>0</v>
      </c>
      <c r="E263" s="239">
        <f>'4. Fase - Celebración'!H242</f>
        <v>0</v>
      </c>
      <c r="F263" s="134" t="str">
        <f t="shared" si="59"/>
        <v/>
      </c>
      <c r="G263" s="134" t="str">
        <f t="shared" si="57"/>
        <v/>
      </c>
      <c r="H263" s="134" t="str">
        <f t="shared" si="58"/>
        <v/>
      </c>
      <c r="I263" s="152" t="str">
        <f t="shared" si="60"/>
        <v/>
      </c>
      <c r="J263" s="152" t="str">
        <f t="shared" si="61"/>
        <v/>
      </c>
      <c r="K263" s="152" t="str">
        <f t="shared" si="62"/>
        <v/>
      </c>
      <c r="L263" s="151" t="str">
        <f t="shared" si="63"/>
        <v/>
      </c>
      <c r="O263" s="39"/>
      <c r="P263" s="39"/>
      <c r="Q263" s="39"/>
      <c r="R263" s="39"/>
      <c r="S263" s="228"/>
      <c r="T263" s="248"/>
      <c r="U263" s="228"/>
      <c r="Y263" s="228"/>
    </row>
    <row r="264" spans="2:54" ht="18" customHeight="1" x14ac:dyDescent="0.3">
      <c r="B264" s="239">
        <f>'4. Fase - Celebración'!E243</f>
        <v>0</v>
      </c>
      <c r="C264" s="239">
        <f>'4. Fase - Celebración'!F243</f>
        <v>0</v>
      </c>
      <c r="D264" s="239">
        <f>'4. Fase - Celebración'!G243</f>
        <v>0</v>
      </c>
      <c r="E264" s="239">
        <f>'4. Fase - Celebración'!H243</f>
        <v>0</v>
      </c>
      <c r="F264" s="134" t="str">
        <f t="shared" si="59"/>
        <v/>
      </c>
      <c r="G264" s="134" t="str">
        <f t="shared" si="57"/>
        <v/>
      </c>
      <c r="H264" s="134" t="str">
        <f t="shared" si="58"/>
        <v/>
      </c>
      <c r="I264" s="152" t="str">
        <f t="shared" si="60"/>
        <v/>
      </c>
      <c r="J264" s="152" t="str">
        <f t="shared" si="61"/>
        <v/>
      </c>
      <c r="K264" s="152" t="str">
        <f t="shared" si="62"/>
        <v/>
      </c>
      <c r="L264" s="151" t="str">
        <f t="shared" si="63"/>
        <v/>
      </c>
      <c r="O264" s="39"/>
      <c r="P264" s="39"/>
      <c r="Q264" s="39"/>
      <c r="R264" s="39"/>
      <c r="S264" s="228"/>
      <c r="T264" s="248"/>
      <c r="U264" s="228"/>
      <c r="Y264" s="228"/>
    </row>
    <row r="265" spans="2:54" ht="18" customHeight="1" x14ac:dyDescent="0.3">
      <c r="B265" s="239">
        <f>'4. Fase - Celebración'!E244</f>
        <v>0</v>
      </c>
      <c r="C265" s="239">
        <f>'4. Fase - Celebración'!F244</f>
        <v>0</v>
      </c>
      <c r="D265" s="239">
        <f>'4. Fase - Celebración'!G244</f>
        <v>0</v>
      </c>
      <c r="E265" s="239">
        <f>'4. Fase - Celebración'!H244</f>
        <v>0</v>
      </c>
      <c r="F265" s="134" t="str">
        <f t="shared" si="59"/>
        <v/>
      </c>
      <c r="G265" s="134" t="str">
        <f t="shared" si="57"/>
        <v/>
      </c>
      <c r="H265" s="134" t="str">
        <f t="shared" si="58"/>
        <v/>
      </c>
      <c r="I265" s="152" t="str">
        <f t="shared" si="60"/>
        <v/>
      </c>
      <c r="J265" s="152" t="str">
        <f t="shared" si="61"/>
        <v/>
      </c>
      <c r="K265" s="152" t="str">
        <f t="shared" si="62"/>
        <v/>
      </c>
      <c r="L265" s="151" t="str">
        <f t="shared" si="63"/>
        <v/>
      </c>
      <c r="O265" s="39"/>
      <c r="P265" s="39"/>
      <c r="Q265" s="39"/>
      <c r="R265" s="39"/>
      <c r="S265" s="228"/>
      <c r="T265" s="248"/>
      <c r="U265" s="228"/>
      <c r="Y265" s="228"/>
    </row>
    <row r="266" spans="2:54" ht="18" customHeight="1" x14ac:dyDescent="0.3">
      <c r="B266" s="239">
        <f>'4. Fase - Celebración'!E245</f>
        <v>0</v>
      </c>
      <c r="C266" s="239">
        <f>'4. Fase - Celebración'!F245</f>
        <v>0</v>
      </c>
      <c r="D266" s="239">
        <f>'4. Fase - Celebración'!G245</f>
        <v>0</v>
      </c>
      <c r="E266" s="239">
        <f>'4. Fase - Celebración'!H245</f>
        <v>0</v>
      </c>
      <c r="F266" s="134" t="str">
        <f t="shared" si="59"/>
        <v/>
      </c>
      <c r="G266" s="134" t="str">
        <f t="shared" si="57"/>
        <v/>
      </c>
      <c r="H266" s="134" t="str">
        <f t="shared" si="58"/>
        <v/>
      </c>
      <c r="I266" s="152" t="str">
        <f t="shared" si="60"/>
        <v/>
      </c>
      <c r="J266" s="152" t="str">
        <f t="shared" si="61"/>
        <v/>
      </c>
      <c r="K266" s="152" t="str">
        <f t="shared" si="62"/>
        <v/>
      </c>
      <c r="L266" s="151" t="str">
        <f t="shared" si="63"/>
        <v/>
      </c>
      <c r="Q266" s="39"/>
      <c r="R266" s="39"/>
      <c r="S266" s="228"/>
      <c r="T266" s="248"/>
      <c r="U266" s="228"/>
      <c r="Y266" s="228"/>
    </row>
    <row r="267" spans="2:54" x14ac:dyDescent="0.3">
      <c r="B267" s="239">
        <f>'4. Fase - Celebración'!E246</f>
        <v>0</v>
      </c>
      <c r="C267" s="239">
        <f>'4. Fase - Celebración'!F246</f>
        <v>0</v>
      </c>
      <c r="D267" s="239">
        <f>'4. Fase - Celebración'!G246</f>
        <v>0</v>
      </c>
      <c r="E267" s="239">
        <f>'4. Fase - Celebración'!H246</f>
        <v>0</v>
      </c>
      <c r="F267" s="134" t="str">
        <f t="shared" si="59"/>
        <v/>
      </c>
      <c r="G267" s="134" t="str">
        <f t="shared" si="57"/>
        <v/>
      </c>
      <c r="H267" s="134" t="str">
        <f t="shared" si="58"/>
        <v/>
      </c>
      <c r="I267" s="152" t="str">
        <f t="shared" si="60"/>
        <v/>
      </c>
      <c r="J267" s="152" t="str">
        <f t="shared" si="61"/>
        <v/>
      </c>
      <c r="K267" s="152" t="str">
        <f t="shared" si="62"/>
        <v/>
      </c>
      <c r="L267" s="151" t="str">
        <f t="shared" si="63"/>
        <v/>
      </c>
      <c r="O267" s="39"/>
      <c r="P267" s="39"/>
      <c r="Q267" s="39"/>
      <c r="R267" s="39"/>
      <c r="S267" s="228"/>
      <c r="T267" s="248"/>
      <c r="U267" s="228"/>
      <c r="Y267" s="228"/>
    </row>
    <row r="268" spans="2:54" x14ac:dyDescent="0.3">
      <c r="B268" s="239">
        <f>'4. Fase - Celebración'!E247</f>
        <v>0</v>
      </c>
      <c r="C268" s="239">
        <f>'4. Fase - Celebración'!F247</f>
        <v>0</v>
      </c>
      <c r="D268" s="239">
        <f>'4. Fase - Celebración'!G247</f>
        <v>0</v>
      </c>
      <c r="E268" s="239">
        <f>'4. Fase - Celebración'!H247</f>
        <v>0</v>
      </c>
      <c r="F268" s="134" t="str">
        <f t="shared" si="59"/>
        <v/>
      </c>
      <c r="G268" s="134" t="str">
        <f t="shared" si="57"/>
        <v/>
      </c>
      <c r="H268" s="134" t="str">
        <f t="shared" si="58"/>
        <v/>
      </c>
      <c r="I268" s="152" t="str">
        <f t="shared" si="60"/>
        <v/>
      </c>
      <c r="J268" s="152" t="str">
        <f t="shared" si="61"/>
        <v/>
      </c>
      <c r="K268" s="152" t="str">
        <f t="shared" si="62"/>
        <v/>
      </c>
      <c r="L268" s="151" t="str">
        <f t="shared" si="63"/>
        <v/>
      </c>
      <c r="O268" s="39"/>
      <c r="P268" s="39"/>
      <c r="Q268" s="39"/>
      <c r="R268" s="39"/>
      <c r="S268" s="228"/>
      <c r="T268" s="248"/>
      <c r="U268" s="228"/>
      <c r="Y268" s="228"/>
    </row>
    <row r="269" spans="2:54" x14ac:dyDescent="0.3">
      <c r="B269" s="239">
        <f>'4. Fase - Celebración'!E248</f>
        <v>0</v>
      </c>
      <c r="C269" s="239">
        <f>'4. Fase - Celebración'!F248</f>
        <v>0</v>
      </c>
      <c r="D269" s="239">
        <f>'4. Fase - Celebración'!G248</f>
        <v>0</v>
      </c>
      <c r="E269" s="239">
        <f>'4. Fase - Celebración'!H248</f>
        <v>0</v>
      </c>
      <c r="F269" s="134" t="str">
        <f t="shared" si="59"/>
        <v/>
      </c>
      <c r="G269" s="134" t="str">
        <f t="shared" si="57"/>
        <v/>
      </c>
      <c r="H269" s="134" t="str">
        <f t="shared" si="58"/>
        <v/>
      </c>
      <c r="I269" s="152" t="str">
        <f t="shared" si="60"/>
        <v/>
      </c>
      <c r="J269" s="152" t="str">
        <f t="shared" si="61"/>
        <v/>
      </c>
      <c r="K269" s="152" t="str">
        <f t="shared" si="62"/>
        <v/>
      </c>
      <c r="L269" s="151" t="str">
        <f t="shared" si="63"/>
        <v/>
      </c>
      <c r="O269" s="39"/>
      <c r="P269" s="39"/>
      <c r="Q269" s="39"/>
      <c r="R269" s="39"/>
      <c r="S269" s="228"/>
      <c r="T269" s="248"/>
      <c r="U269" s="228"/>
      <c r="Y269" s="228"/>
    </row>
    <row r="270" spans="2:54" x14ac:dyDescent="0.3">
      <c r="B270" s="239">
        <f>'4. Fase - Celebración'!E249</f>
        <v>0</v>
      </c>
      <c r="C270" s="239">
        <f>'4. Fase - Celebración'!F249</f>
        <v>0</v>
      </c>
      <c r="D270" s="239">
        <f>'4. Fase - Celebración'!G249</f>
        <v>0</v>
      </c>
      <c r="E270" s="239">
        <f>'4. Fase - Celebración'!H249</f>
        <v>0</v>
      </c>
      <c r="F270" s="134" t="str">
        <f t="shared" si="59"/>
        <v/>
      </c>
      <c r="G270" s="134" t="str">
        <f t="shared" si="57"/>
        <v/>
      </c>
      <c r="H270" s="134" t="str">
        <f t="shared" si="58"/>
        <v/>
      </c>
      <c r="I270" s="152" t="str">
        <f t="shared" si="60"/>
        <v/>
      </c>
      <c r="J270" s="152" t="str">
        <f t="shared" si="61"/>
        <v/>
      </c>
      <c r="K270" s="152" t="str">
        <f t="shared" si="62"/>
        <v/>
      </c>
      <c r="L270" s="151" t="str">
        <f t="shared" si="63"/>
        <v/>
      </c>
      <c r="O270" s="39"/>
      <c r="P270" s="39"/>
      <c r="Q270" s="39"/>
      <c r="R270" s="39"/>
      <c r="S270" s="228"/>
      <c r="T270" s="248"/>
      <c r="U270" s="228"/>
      <c r="Y270" s="228"/>
    </row>
    <row r="271" spans="2:54" x14ac:dyDescent="0.3">
      <c r="B271" s="239">
        <f>'4. Fase - Celebración'!E250</f>
        <v>0</v>
      </c>
      <c r="C271" s="239">
        <f>'4. Fase - Celebración'!F250</f>
        <v>0</v>
      </c>
      <c r="D271" s="239">
        <f>'4. Fase - Celebración'!G250</f>
        <v>0</v>
      </c>
      <c r="E271" s="239">
        <f>'4. Fase - Celebración'!H250</f>
        <v>0</v>
      </c>
      <c r="F271" s="134" t="str">
        <f t="shared" si="59"/>
        <v/>
      </c>
      <c r="G271" s="134" t="str">
        <f t="shared" si="57"/>
        <v/>
      </c>
      <c r="H271" s="134" t="str">
        <f t="shared" si="58"/>
        <v/>
      </c>
      <c r="I271" s="152" t="str">
        <f t="shared" si="60"/>
        <v/>
      </c>
      <c r="J271" s="152" t="str">
        <f t="shared" si="61"/>
        <v/>
      </c>
      <c r="K271" s="152" t="str">
        <f t="shared" si="62"/>
        <v/>
      </c>
      <c r="L271" s="151" t="str">
        <f t="shared" si="63"/>
        <v/>
      </c>
      <c r="O271" s="39"/>
      <c r="P271" s="39"/>
      <c r="Q271" s="39"/>
      <c r="R271" s="39"/>
      <c r="S271" s="228"/>
      <c r="T271" s="248"/>
      <c r="U271" s="228"/>
      <c r="Y271" s="228"/>
    </row>
    <row r="272" spans="2:54" x14ac:dyDescent="0.3">
      <c r="B272" s="239">
        <f>'4. Fase - Celebración'!E251</f>
        <v>0</v>
      </c>
      <c r="C272" s="239">
        <f>'4. Fase - Celebración'!F251</f>
        <v>0</v>
      </c>
      <c r="D272" s="239">
        <f>'4. Fase - Celebración'!G251</f>
        <v>0</v>
      </c>
      <c r="E272" s="239">
        <f>'4. Fase - Celebración'!H251</f>
        <v>0</v>
      </c>
      <c r="F272" s="134" t="str">
        <f t="shared" si="59"/>
        <v/>
      </c>
      <c r="G272" s="134" t="str">
        <f t="shared" si="57"/>
        <v/>
      </c>
      <c r="H272" s="134" t="str">
        <f t="shared" si="58"/>
        <v/>
      </c>
      <c r="I272" s="152" t="str">
        <f t="shared" si="60"/>
        <v/>
      </c>
      <c r="J272" s="152" t="str">
        <f t="shared" si="61"/>
        <v/>
      </c>
      <c r="K272" s="152" t="str">
        <f t="shared" si="62"/>
        <v/>
      </c>
      <c r="L272" s="151" t="str">
        <f t="shared" si="63"/>
        <v/>
      </c>
      <c r="O272" s="39"/>
      <c r="P272" s="39"/>
      <c r="Q272" s="39"/>
      <c r="R272" s="39"/>
      <c r="S272" s="228"/>
      <c r="T272" s="248"/>
      <c r="U272" s="228"/>
      <c r="Y272" s="228"/>
    </row>
    <row r="273" spans="2:26" x14ac:dyDescent="0.3">
      <c r="B273" s="239">
        <f>'4. Fase - Celebración'!E252</f>
        <v>0</v>
      </c>
      <c r="C273" s="239">
        <f>'4. Fase - Celebración'!F252</f>
        <v>0</v>
      </c>
      <c r="D273" s="239">
        <f>'4. Fase - Celebración'!G252</f>
        <v>0</v>
      </c>
      <c r="E273" s="239">
        <f>'4. Fase - Celebración'!H252</f>
        <v>0</v>
      </c>
      <c r="F273" s="134" t="str">
        <f t="shared" si="59"/>
        <v/>
      </c>
      <c r="G273" s="134" t="str">
        <f t="shared" si="57"/>
        <v/>
      </c>
      <c r="H273" s="134" t="str">
        <f t="shared" si="58"/>
        <v/>
      </c>
      <c r="I273" s="152" t="str">
        <f t="shared" si="60"/>
        <v/>
      </c>
      <c r="J273" s="152" t="str">
        <f t="shared" si="61"/>
        <v/>
      </c>
      <c r="K273" s="152" t="str">
        <f t="shared" si="62"/>
        <v/>
      </c>
      <c r="L273" s="151" t="str">
        <f t="shared" si="63"/>
        <v/>
      </c>
      <c r="O273" s="39"/>
      <c r="P273" s="39"/>
      <c r="Q273" s="39"/>
      <c r="R273" s="39"/>
      <c r="S273" s="228"/>
      <c r="T273" s="248"/>
      <c r="U273" s="228"/>
      <c r="Y273" s="228"/>
    </row>
    <row r="274" spans="2:26" x14ac:dyDescent="0.3">
      <c r="I274" s="131">
        <f>SUM(I251:I273)</f>
        <v>0</v>
      </c>
      <c r="J274" s="131">
        <f t="shared" ref="J274:L274" si="64">SUM(J251:J273)</f>
        <v>0</v>
      </c>
      <c r="K274" s="131">
        <f t="shared" si="64"/>
        <v>0</v>
      </c>
      <c r="L274" s="131">
        <f t="shared" si="64"/>
        <v>0</v>
      </c>
      <c r="O274" s="207"/>
      <c r="P274" s="207"/>
      <c r="Q274" s="207"/>
      <c r="R274" s="207"/>
      <c r="S274" s="206"/>
      <c r="T274" s="206"/>
      <c r="U274" s="206"/>
      <c r="V274" s="206"/>
      <c r="W274" s="206"/>
      <c r="X274" s="206"/>
      <c r="Y274" s="206"/>
    </row>
    <row r="275" spans="2:26" x14ac:dyDescent="0.3">
      <c r="O275" s="207"/>
      <c r="P275" s="207"/>
      <c r="Q275" s="207"/>
      <c r="R275" s="207"/>
      <c r="S275" s="247"/>
      <c r="T275" s="247"/>
      <c r="U275" s="247"/>
      <c r="V275" s="247"/>
      <c r="W275" s="247"/>
      <c r="X275" s="247"/>
      <c r="Y275" s="247"/>
    </row>
    <row r="276" spans="2:26" x14ac:dyDescent="0.3">
      <c r="P276" s="208"/>
      <c r="Q276" s="208"/>
      <c r="R276" s="208"/>
      <c r="S276" s="208"/>
      <c r="T276" s="208"/>
      <c r="U276" s="208"/>
      <c r="V276" s="208"/>
      <c r="W276" s="208"/>
      <c r="X276" s="208"/>
      <c r="Y276" s="208"/>
      <c r="Z276" s="208"/>
    </row>
    <row r="277" spans="2:26" x14ac:dyDescent="0.3">
      <c r="B277" s="17" t="s">
        <v>793</v>
      </c>
      <c r="P277" s="39"/>
      <c r="Q277" s="39"/>
      <c r="R277" s="39"/>
      <c r="S277" s="39"/>
      <c r="T277" s="228"/>
      <c r="U277" s="248"/>
      <c r="V277" s="228"/>
      <c r="W277" s="22"/>
      <c r="X277" s="22"/>
      <c r="Y277" s="22"/>
      <c r="Z277" s="228"/>
    </row>
    <row r="278" spans="2:26" x14ac:dyDescent="0.3">
      <c r="B278" s="1048" t="s">
        <v>632</v>
      </c>
      <c r="C278" s="1048" t="s">
        <v>638</v>
      </c>
      <c r="D278" s="1048" t="s">
        <v>342</v>
      </c>
      <c r="E278" s="1048" t="s">
        <v>660</v>
      </c>
      <c r="F278" s="1050" t="s">
        <v>171</v>
      </c>
      <c r="G278" s="1046"/>
      <c r="H278" s="1047"/>
      <c r="I278" s="1045" t="s">
        <v>146</v>
      </c>
      <c r="J278" s="1046"/>
      <c r="K278" s="1046"/>
      <c r="L278" s="1047"/>
      <c r="P278" s="39"/>
      <c r="Q278" s="39"/>
      <c r="R278" s="39"/>
      <c r="S278" s="39"/>
      <c r="T278" s="228"/>
      <c r="U278" s="248"/>
      <c r="V278" s="228"/>
      <c r="W278" s="22"/>
      <c r="X278" s="22"/>
      <c r="Y278" s="22"/>
      <c r="Z278" s="228"/>
    </row>
    <row r="279" spans="2:26" ht="15" x14ac:dyDescent="0.3">
      <c r="B279" s="1049"/>
      <c r="C279" s="1049"/>
      <c r="D279" s="1049"/>
      <c r="E279" s="1049"/>
      <c r="F279" s="154" t="s">
        <v>389</v>
      </c>
      <c r="G279" s="154" t="s">
        <v>388</v>
      </c>
      <c r="H279" s="154" t="s">
        <v>387</v>
      </c>
      <c r="I279" s="154" t="s">
        <v>162</v>
      </c>
      <c r="J279" s="154" t="s">
        <v>163</v>
      </c>
      <c r="K279" s="154" t="s">
        <v>164</v>
      </c>
      <c r="L279" s="154" t="s">
        <v>165</v>
      </c>
      <c r="P279" s="39"/>
      <c r="Q279" s="39"/>
      <c r="R279" s="39"/>
      <c r="S279" s="39"/>
      <c r="T279" s="228"/>
      <c r="U279" s="248"/>
      <c r="V279" s="228"/>
      <c r="W279" s="22"/>
      <c r="X279" s="22"/>
      <c r="Y279" s="22"/>
      <c r="Z279" s="228"/>
    </row>
    <row r="280" spans="2:26" x14ac:dyDescent="0.3">
      <c r="B280" s="136"/>
      <c r="C280" s="136"/>
      <c r="D280" s="136"/>
      <c r="E280" s="136"/>
      <c r="F280" s="136"/>
      <c r="G280" s="136"/>
      <c r="H280" s="136"/>
      <c r="I280" s="136"/>
      <c r="J280" s="136"/>
      <c r="K280" s="136"/>
      <c r="L280" s="136" t="s">
        <v>50</v>
      </c>
      <c r="P280" s="39"/>
      <c r="Q280" s="39"/>
      <c r="R280" s="39"/>
      <c r="S280" s="39"/>
      <c r="T280" s="228"/>
      <c r="U280" s="248"/>
      <c r="V280" s="228"/>
      <c r="W280" s="22"/>
      <c r="X280" s="22"/>
      <c r="Y280" s="22"/>
      <c r="Z280" s="228"/>
    </row>
    <row r="281" spans="2:26" x14ac:dyDescent="0.3">
      <c r="B281" s="239">
        <f>'4. Fase - Celebración'!K230</f>
        <v>0</v>
      </c>
      <c r="C281" s="239">
        <f>'4. Fase - Celebración'!L230</f>
        <v>0</v>
      </c>
      <c r="D281" s="239">
        <f>'4. Fase - Celebración'!M230</f>
        <v>0</v>
      </c>
      <c r="E281" s="239">
        <f>'4. Fase - Celebración'!N230</f>
        <v>0</v>
      </c>
      <c r="F281" s="134" t="str">
        <f t="shared" ref="F281:F303" si="65">IF($C281="Otro (ud)","-",IFERROR(INDEX($D$197:$F$222,MATCH($C281&amp;$D281,$B$197:$B$222,0),MATCH($F$249,$D$196:$F$196,0)),""))</f>
        <v/>
      </c>
      <c r="G281" s="134" t="str">
        <f t="shared" ref="G281:G303" si="66">IF($C281="Otro (ud)","-",IFERROR(INDEX($D$197:$F$222,MATCH($C281&amp;$D281,$B$197:$B$222,0),MATCH($G$249,$D$196:$F$196,0)),""))</f>
        <v/>
      </c>
      <c r="H281" s="134" t="str">
        <f t="shared" ref="H281:H303" si="67">IF($C281="Otro (ud)","-",IFERROR(INDEX($D$197:$F$222,MATCH($C281&amp;$D281,$B$197:$B$222,0),MATCH($H$249,$D$196:$F$196,0)),""))</f>
        <v/>
      </c>
      <c r="I281" s="152" t="str">
        <f>IFERROR(E281*F281,"")</f>
        <v/>
      </c>
      <c r="J281" s="152" t="str">
        <f>IFERROR(E281*G281,"")</f>
        <v/>
      </c>
      <c r="K281" s="152" t="str">
        <f>IFERROR(E281*H281,"")</f>
        <v/>
      </c>
      <c r="L281" s="151" t="str">
        <f>IFERROR($I281+$J281*$I$38/1000+$K281*$I$39/1000,"")</f>
        <v/>
      </c>
      <c r="P281" s="39"/>
      <c r="Q281" s="39"/>
      <c r="R281" s="39"/>
      <c r="S281" s="39"/>
      <c r="T281" s="228"/>
      <c r="U281" s="248"/>
      <c r="V281" s="228"/>
      <c r="W281" s="22"/>
      <c r="X281" s="22"/>
      <c r="Y281" s="22"/>
      <c r="Z281" s="228"/>
    </row>
    <row r="282" spans="2:26" x14ac:dyDescent="0.3">
      <c r="B282" s="239">
        <f>'4. Fase - Celebración'!K231</f>
        <v>0</v>
      </c>
      <c r="C282" s="239">
        <f>'4. Fase - Celebración'!L231</f>
        <v>0</v>
      </c>
      <c r="D282" s="239">
        <f>'4. Fase - Celebración'!M231</f>
        <v>0</v>
      </c>
      <c r="E282" s="239">
        <f>'4. Fase - Celebración'!N231</f>
        <v>0</v>
      </c>
      <c r="F282" s="134" t="str">
        <f t="shared" si="65"/>
        <v/>
      </c>
      <c r="G282" s="134" t="str">
        <f t="shared" si="66"/>
        <v/>
      </c>
      <c r="H282" s="134" t="str">
        <f t="shared" si="67"/>
        <v/>
      </c>
      <c r="I282" s="152" t="str">
        <f t="shared" ref="I282:I303" si="68">IFERROR(E282*F282,"")</f>
        <v/>
      </c>
      <c r="J282" s="152" t="str">
        <f t="shared" ref="J282:J303" si="69">IFERROR(E282*G282,"")</f>
        <v/>
      </c>
      <c r="K282" s="152" t="str">
        <f t="shared" ref="K282:K303" si="70">IFERROR(E282*H282,"")</f>
        <v/>
      </c>
      <c r="L282" s="151" t="str">
        <f t="shared" ref="L282:L303" si="71">IFERROR($I282+$J282*$I$38/1000+$K282*$I$39/1000,"")</f>
        <v/>
      </c>
      <c r="P282" s="39"/>
      <c r="Q282" s="39"/>
      <c r="R282" s="39"/>
      <c r="S282" s="39"/>
      <c r="T282" s="228"/>
      <c r="U282" s="248"/>
      <c r="V282" s="228"/>
      <c r="W282" s="22"/>
      <c r="X282" s="22"/>
      <c r="Y282" s="22"/>
      <c r="Z282" s="228"/>
    </row>
    <row r="283" spans="2:26" x14ac:dyDescent="0.3">
      <c r="B283" s="239">
        <f>'4. Fase - Celebración'!K232</f>
        <v>0</v>
      </c>
      <c r="C283" s="239">
        <f>'4. Fase - Celebración'!L232</f>
        <v>0</v>
      </c>
      <c r="D283" s="239">
        <f>'4. Fase - Celebración'!M232</f>
        <v>0</v>
      </c>
      <c r="E283" s="239">
        <f>'4. Fase - Celebración'!N232</f>
        <v>0</v>
      </c>
      <c r="F283" s="134" t="str">
        <f t="shared" si="65"/>
        <v/>
      </c>
      <c r="G283" s="134" t="str">
        <f t="shared" si="66"/>
        <v/>
      </c>
      <c r="H283" s="134" t="str">
        <f t="shared" si="67"/>
        <v/>
      </c>
      <c r="I283" s="152" t="str">
        <f t="shared" si="68"/>
        <v/>
      </c>
      <c r="J283" s="152" t="str">
        <f t="shared" si="69"/>
        <v/>
      </c>
      <c r="K283" s="152" t="str">
        <f t="shared" si="70"/>
        <v/>
      </c>
      <c r="L283" s="151" t="str">
        <f t="shared" si="71"/>
        <v/>
      </c>
      <c r="P283" s="39"/>
      <c r="Q283" s="39"/>
      <c r="R283" s="39"/>
      <c r="S283" s="39"/>
      <c r="T283" s="228"/>
      <c r="U283" s="248"/>
      <c r="V283" s="228"/>
      <c r="W283" s="22"/>
      <c r="X283" s="22"/>
      <c r="Y283" s="22"/>
      <c r="Z283" s="228"/>
    </row>
    <row r="284" spans="2:26" x14ac:dyDescent="0.3">
      <c r="B284" s="239">
        <f>'4. Fase - Celebración'!K233</f>
        <v>0</v>
      </c>
      <c r="C284" s="239">
        <f>'4. Fase - Celebración'!L233</f>
        <v>0</v>
      </c>
      <c r="D284" s="239">
        <f>'4. Fase - Celebración'!M233</f>
        <v>0</v>
      </c>
      <c r="E284" s="239">
        <f>'4. Fase - Celebración'!N233</f>
        <v>0</v>
      </c>
      <c r="F284" s="134" t="str">
        <f t="shared" si="65"/>
        <v/>
      </c>
      <c r="G284" s="134" t="str">
        <f t="shared" si="66"/>
        <v/>
      </c>
      <c r="H284" s="134" t="str">
        <f t="shared" si="67"/>
        <v/>
      </c>
      <c r="I284" s="152" t="str">
        <f t="shared" si="68"/>
        <v/>
      </c>
      <c r="J284" s="152" t="str">
        <f t="shared" si="69"/>
        <v/>
      </c>
      <c r="K284" s="152" t="str">
        <f t="shared" si="70"/>
        <v/>
      </c>
      <c r="L284" s="151" t="str">
        <f t="shared" si="71"/>
        <v/>
      </c>
      <c r="P284" s="39"/>
      <c r="Q284" s="39"/>
      <c r="R284" s="39"/>
      <c r="S284" s="39"/>
      <c r="T284" s="228"/>
      <c r="U284" s="248"/>
      <c r="V284" s="228"/>
      <c r="W284" s="22"/>
      <c r="X284" s="22"/>
      <c r="Y284" s="22"/>
      <c r="Z284" s="228"/>
    </row>
    <row r="285" spans="2:26" x14ac:dyDescent="0.3">
      <c r="B285" s="239">
        <f>'4. Fase - Celebración'!K234</f>
        <v>0</v>
      </c>
      <c r="C285" s="239">
        <f>'4. Fase - Celebración'!L234</f>
        <v>0</v>
      </c>
      <c r="D285" s="239">
        <f>'4. Fase - Celebración'!M234</f>
        <v>0</v>
      </c>
      <c r="E285" s="239">
        <f>'4. Fase - Celebración'!N234</f>
        <v>0</v>
      </c>
      <c r="F285" s="134" t="str">
        <f t="shared" si="65"/>
        <v/>
      </c>
      <c r="G285" s="134" t="str">
        <f t="shared" si="66"/>
        <v/>
      </c>
      <c r="H285" s="134" t="str">
        <f t="shared" si="67"/>
        <v/>
      </c>
      <c r="I285" s="152" t="str">
        <f t="shared" si="68"/>
        <v/>
      </c>
      <c r="J285" s="152" t="str">
        <f t="shared" si="69"/>
        <v/>
      </c>
      <c r="K285" s="152" t="str">
        <f t="shared" si="70"/>
        <v/>
      </c>
      <c r="L285" s="151" t="str">
        <f t="shared" si="71"/>
        <v/>
      </c>
      <c r="P285" s="39"/>
      <c r="Q285" s="39"/>
      <c r="R285" s="39"/>
      <c r="S285" s="39"/>
      <c r="T285" s="228"/>
      <c r="U285" s="248"/>
      <c r="V285" s="228"/>
      <c r="W285" s="22"/>
      <c r="X285" s="22"/>
      <c r="Y285" s="22"/>
      <c r="Z285" s="228"/>
    </row>
    <row r="286" spans="2:26" x14ac:dyDescent="0.3">
      <c r="B286" s="239">
        <f>'4. Fase - Celebración'!K235</f>
        <v>0</v>
      </c>
      <c r="C286" s="239">
        <f>'4. Fase - Celebración'!L235</f>
        <v>0</v>
      </c>
      <c r="D286" s="239">
        <f>'4. Fase - Celebración'!M235</f>
        <v>0</v>
      </c>
      <c r="E286" s="239">
        <f>'4. Fase - Celebración'!N235</f>
        <v>0</v>
      </c>
      <c r="F286" s="134" t="str">
        <f t="shared" si="65"/>
        <v/>
      </c>
      <c r="G286" s="134" t="str">
        <f t="shared" si="66"/>
        <v/>
      </c>
      <c r="H286" s="134" t="str">
        <f t="shared" si="67"/>
        <v/>
      </c>
      <c r="I286" s="152" t="str">
        <f t="shared" si="68"/>
        <v/>
      </c>
      <c r="J286" s="152" t="str">
        <f t="shared" si="69"/>
        <v/>
      </c>
      <c r="K286" s="152" t="str">
        <f t="shared" si="70"/>
        <v/>
      </c>
      <c r="L286" s="151" t="str">
        <f t="shared" si="71"/>
        <v/>
      </c>
      <c r="P286" s="39"/>
      <c r="Q286" s="39"/>
      <c r="R286" s="39"/>
      <c r="S286" s="39"/>
      <c r="T286" s="228"/>
      <c r="U286" s="248"/>
      <c r="V286" s="228"/>
      <c r="W286" s="22"/>
      <c r="X286" s="22"/>
      <c r="Y286" s="22"/>
      <c r="Z286" s="228"/>
    </row>
    <row r="287" spans="2:26" x14ac:dyDescent="0.3">
      <c r="B287" s="239">
        <f>'4. Fase - Celebración'!K236</f>
        <v>0</v>
      </c>
      <c r="C287" s="239">
        <f>'4. Fase - Celebración'!L236</f>
        <v>0</v>
      </c>
      <c r="D287" s="239">
        <f>'4. Fase - Celebración'!M236</f>
        <v>0</v>
      </c>
      <c r="E287" s="239">
        <f>'4. Fase - Celebración'!N236</f>
        <v>0</v>
      </c>
      <c r="F287" s="134" t="str">
        <f t="shared" si="65"/>
        <v/>
      </c>
      <c r="G287" s="134" t="str">
        <f t="shared" si="66"/>
        <v/>
      </c>
      <c r="H287" s="134" t="str">
        <f t="shared" si="67"/>
        <v/>
      </c>
      <c r="I287" s="152" t="str">
        <f t="shared" si="68"/>
        <v/>
      </c>
      <c r="J287" s="152" t="str">
        <f t="shared" si="69"/>
        <v/>
      </c>
      <c r="K287" s="152" t="str">
        <f t="shared" si="70"/>
        <v/>
      </c>
      <c r="L287" s="151" t="str">
        <f t="shared" si="71"/>
        <v/>
      </c>
      <c r="P287" s="39"/>
      <c r="Q287" s="39"/>
      <c r="R287" s="39"/>
      <c r="S287" s="39"/>
      <c r="T287" s="228"/>
      <c r="U287" s="248"/>
      <c r="V287" s="228"/>
      <c r="W287" s="22"/>
      <c r="X287" s="22"/>
      <c r="Y287" s="22"/>
      <c r="Z287" s="228"/>
    </row>
    <row r="288" spans="2:26" x14ac:dyDescent="0.3">
      <c r="B288" s="239">
        <f>'4. Fase - Celebración'!K237</f>
        <v>0</v>
      </c>
      <c r="C288" s="239">
        <f>'4. Fase - Celebración'!L237</f>
        <v>0</v>
      </c>
      <c r="D288" s="239">
        <f>'4. Fase - Celebración'!M237</f>
        <v>0</v>
      </c>
      <c r="E288" s="239">
        <f>'4. Fase - Celebración'!N237</f>
        <v>0</v>
      </c>
      <c r="F288" s="134" t="str">
        <f t="shared" si="65"/>
        <v/>
      </c>
      <c r="G288" s="134" t="str">
        <f t="shared" si="66"/>
        <v/>
      </c>
      <c r="H288" s="134" t="str">
        <f t="shared" si="67"/>
        <v/>
      </c>
      <c r="I288" s="152" t="str">
        <f t="shared" si="68"/>
        <v/>
      </c>
      <c r="J288" s="152" t="str">
        <f t="shared" si="69"/>
        <v/>
      </c>
      <c r="K288" s="152" t="str">
        <f t="shared" si="70"/>
        <v/>
      </c>
      <c r="L288" s="151" t="str">
        <f t="shared" si="71"/>
        <v/>
      </c>
      <c r="P288" s="39"/>
      <c r="Q288" s="39"/>
      <c r="R288" s="39"/>
      <c r="S288" s="39"/>
      <c r="T288" s="228"/>
      <c r="U288" s="248"/>
      <c r="V288" s="228"/>
      <c r="W288" s="22"/>
      <c r="X288" s="22"/>
      <c r="Y288" s="22"/>
      <c r="Z288" s="228"/>
    </row>
    <row r="289" spans="2:26" x14ac:dyDescent="0.3">
      <c r="B289" s="239">
        <f>'4. Fase - Celebración'!K238</f>
        <v>0</v>
      </c>
      <c r="C289" s="239">
        <f>'4. Fase - Celebración'!L238</f>
        <v>0</v>
      </c>
      <c r="D289" s="239">
        <f>'4. Fase - Celebración'!M238</f>
        <v>0</v>
      </c>
      <c r="E289" s="239">
        <f>'4. Fase - Celebración'!N238</f>
        <v>0</v>
      </c>
      <c r="F289" s="134" t="str">
        <f t="shared" si="65"/>
        <v/>
      </c>
      <c r="G289" s="134" t="str">
        <f t="shared" si="66"/>
        <v/>
      </c>
      <c r="H289" s="134" t="str">
        <f t="shared" si="67"/>
        <v/>
      </c>
      <c r="I289" s="152" t="str">
        <f t="shared" si="68"/>
        <v/>
      </c>
      <c r="J289" s="152" t="str">
        <f t="shared" si="69"/>
        <v/>
      </c>
      <c r="K289" s="152" t="str">
        <f t="shared" si="70"/>
        <v/>
      </c>
      <c r="L289" s="151" t="str">
        <f t="shared" si="71"/>
        <v/>
      </c>
      <c r="P289" s="39"/>
      <c r="Q289" s="39"/>
      <c r="R289" s="39"/>
      <c r="S289" s="39"/>
      <c r="T289" s="228"/>
      <c r="U289" s="248"/>
      <c r="V289" s="228"/>
      <c r="W289" s="22"/>
      <c r="X289" s="22"/>
      <c r="Y289" s="22"/>
      <c r="Z289" s="228"/>
    </row>
    <row r="290" spans="2:26" x14ac:dyDescent="0.3">
      <c r="B290" s="239">
        <f>'4. Fase - Celebración'!K239</f>
        <v>0</v>
      </c>
      <c r="C290" s="239">
        <f>'4. Fase - Celebración'!L239</f>
        <v>0</v>
      </c>
      <c r="D290" s="239">
        <f>'4. Fase - Celebración'!M239</f>
        <v>0</v>
      </c>
      <c r="E290" s="239">
        <f>'4. Fase - Celebración'!N239</f>
        <v>0</v>
      </c>
      <c r="F290" s="134" t="str">
        <f t="shared" si="65"/>
        <v/>
      </c>
      <c r="G290" s="134" t="str">
        <f t="shared" si="66"/>
        <v/>
      </c>
      <c r="H290" s="134" t="str">
        <f t="shared" si="67"/>
        <v/>
      </c>
      <c r="I290" s="152" t="str">
        <f t="shared" si="68"/>
        <v/>
      </c>
      <c r="J290" s="152" t="str">
        <f t="shared" si="69"/>
        <v/>
      </c>
      <c r="K290" s="152" t="str">
        <f t="shared" si="70"/>
        <v/>
      </c>
      <c r="L290" s="151" t="str">
        <f t="shared" si="71"/>
        <v/>
      </c>
      <c r="P290" s="39"/>
      <c r="Q290" s="39"/>
      <c r="R290" s="39"/>
      <c r="S290" s="39"/>
      <c r="T290" s="228"/>
      <c r="U290" s="248"/>
      <c r="V290" s="228"/>
      <c r="W290" s="22"/>
      <c r="X290" s="22"/>
      <c r="Y290" s="22"/>
      <c r="Z290" s="228"/>
    </row>
    <row r="291" spans="2:26" x14ac:dyDescent="0.3">
      <c r="B291" s="239">
        <f>'4. Fase - Celebración'!K240</f>
        <v>0</v>
      </c>
      <c r="C291" s="239">
        <f>'4. Fase - Celebración'!L240</f>
        <v>0</v>
      </c>
      <c r="D291" s="239">
        <f>'4. Fase - Celebración'!M240</f>
        <v>0</v>
      </c>
      <c r="E291" s="239">
        <f>'4. Fase - Celebración'!N240</f>
        <v>0</v>
      </c>
      <c r="F291" s="134" t="str">
        <f t="shared" si="65"/>
        <v/>
      </c>
      <c r="G291" s="134" t="str">
        <f t="shared" si="66"/>
        <v/>
      </c>
      <c r="H291" s="134" t="str">
        <f t="shared" si="67"/>
        <v/>
      </c>
      <c r="I291" s="152" t="str">
        <f t="shared" si="68"/>
        <v/>
      </c>
      <c r="J291" s="152" t="str">
        <f t="shared" si="69"/>
        <v/>
      </c>
      <c r="K291" s="152" t="str">
        <f t="shared" si="70"/>
        <v/>
      </c>
      <c r="L291" s="151" t="str">
        <f t="shared" si="71"/>
        <v/>
      </c>
      <c r="P291" s="39"/>
      <c r="Q291" s="39"/>
      <c r="R291" s="39"/>
      <c r="S291" s="39"/>
      <c r="T291" s="228"/>
      <c r="U291" s="248"/>
      <c r="V291" s="228"/>
      <c r="W291" s="22"/>
      <c r="X291" s="22"/>
      <c r="Y291" s="22"/>
      <c r="Z291" s="228"/>
    </row>
    <row r="292" spans="2:26" x14ac:dyDescent="0.3">
      <c r="B292" s="239">
        <f>'4. Fase - Celebración'!K241</f>
        <v>0</v>
      </c>
      <c r="C292" s="239">
        <f>'4. Fase - Celebración'!L241</f>
        <v>0</v>
      </c>
      <c r="D292" s="239">
        <f>'4. Fase - Celebración'!M241</f>
        <v>0</v>
      </c>
      <c r="E292" s="239">
        <f>'4. Fase - Celebración'!N241</f>
        <v>0</v>
      </c>
      <c r="F292" s="134" t="str">
        <f t="shared" si="65"/>
        <v/>
      </c>
      <c r="G292" s="134" t="str">
        <f t="shared" si="66"/>
        <v/>
      </c>
      <c r="H292" s="134" t="str">
        <f t="shared" si="67"/>
        <v/>
      </c>
      <c r="I292" s="152" t="str">
        <f t="shared" si="68"/>
        <v/>
      </c>
      <c r="J292" s="152" t="str">
        <f t="shared" si="69"/>
        <v/>
      </c>
      <c r="K292" s="152" t="str">
        <f t="shared" si="70"/>
        <v/>
      </c>
      <c r="L292" s="151" t="str">
        <f t="shared" si="71"/>
        <v/>
      </c>
      <c r="P292" s="39"/>
      <c r="Q292" s="39"/>
      <c r="R292" s="39"/>
      <c r="S292" s="39"/>
      <c r="T292" s="228"/>
      <c r="U292" s="248"/>
      <c r="V292" s="228"/>
      <c r="W292" s="22"/>
      <c r="X292" s="22"/>
      <c r="Y292" s="22"/>
      <c r="Z292" s="228"/>
    </row>
    <row r="293" spans="2:26" x14ac:dyDescent="0.3">
      <c r="B293" s="239">
        <f>'4. Fase - Celebración'!K242</f>
        <v>0</v>
      </c>
      <c r="C293" s="239">
        <f>'4. Fase - Celebración'!L242</f>
        <v>0</v>
      </c>
      <c r="D293" s="239">
        <f>'4. Fase - Celebración'!M242</f>
        <v>0</v>
      </c>
      <c r="E293" s="239">
        <f>'4. Fase - Celebración'!N242</f>
        <v>0</v>
      </c>
      <c r="F293" s="134" t="str">
        <f t="shared" si="65"/>
        <v/>
      </c>
      <c r="G293" s="134" t="str">
        <f t="shared" si="66"/>
        <v/>
      </c>
      <c r="H293" s="134" t="str">
        <f t="shared" si="67"/>
        <v/>
      </c>
      <c r="I293" s="152" t="str">
        <f t="shared" si="68"/>
        <v/>
      </c>
      <c r="J293" s="152" t="str">
        <f t="shared" si="69"/>
        <v/>
      </c>
      <c r="K293" s="152" t="str">
        <f t="shared" si="70"/>
        <v/>
      </c>
      <c r="L293" s="151" t="str">
        <f t="shared" si="71"/>
        <v/>
      </c>
      <c r="P293" s="39"/>
      <c r="Q293" s="39"/>
      <c r="R293" s="39"/>
      <c r="S293" s="39"/>
      <c r="T293" s="228"/>
      <c r="U293" s="248"/>
      <c r="V293" s="228"/>
      <c r="W293" s="22"/>
      <c r="X293" s="22"/>
      <c r="Y293" s="22"/>
      <c r="Z293" s="228"/>
    </row>
    <row r="294" spans="2:26" x14ac:dyDescent="0.3">
      <c r="B294" s="239">
        <f>'4. Fase - Celebración'!K243</f>
        <v>0</v>
      </c>
      <c r="C294" s="239">
        <f>'4. Fase - Celebración'!L243</f>
        <v>0</v>
      </c>
      <c r="D294" s="239">
        <f>'4. Fase - Celebración'!M243</f>
        <v>0</v>
      </c>
      <c r="E294" s="239">
        <f>'4. Fase - Celebración'!N243</f>
        <v>0</v>
      </c>
      <c r="F294" s="134" t="str">
        <f t="shared" si="65"/>
        <v/>
      </c>
      <c r="G294" s="134" t="str">
        <f t="shared" si="66"/>
        <v/>
      </c>
      <c r="H294" s="134" t="str">
        <f t="shared" si="67"/>
        <v/>
      </c>
      <c r="I294" s="152" t="str">
        <f t="shared" si="68"/>
        <v/>
      </c>
      <c r="J294" s="152" t="str">
        <f t="shared" si="69"/>
        <v/>
      </c>
      <c r="K294" s="152" t="str">
        <f t="shared" si="70"/>
        <v/>
      </c>
      <c r="L294" s="151" t="str">
        <f t="shared" si="71"/>
        <v/>
      </c>
      <c r="P294" s="39"/>
      <c r="Q294" s="39"/>
      <c r="R294" s="39"/>
      <c r="S294" s="39"/>
      <c r="T294" s="228"/>
      <c r="U294" s="248"/>
      <c r="V294" s="228"/>
      <c r="W294" s="22"/>
      <c r="X294" s="22"/>
      <c r="Y294" s="22"/>
      <c r="Z294" s="228"/>
    </row>
    <row r="295" spans="2:26" x14ac:dyDescent="0.3">
      <c r="B295" s="239">
        <f>'4. Fase - Celebración'!K244</f>
        <v>0</v>
      </c>
      <c r="C295" s="239">
        <f>'4. Fase - Celebración'!L244</f>
        <v>0</v>
      </c>
      <c r="D295" s="239">
        <f>'4. Fase - Celebración'!M244</f>
        <v>0</v>
      </c>
      <c r="E295" s="239">
        <f>'4. Fase - Celebración'!N244</f>
        <v>0</v>
      </c>
      <c r="F295" s="134" t="str">
        <f t="shared" si="65"/>
        <v/>
      </c>
      <c r="G295" s="134" t="str">
        <f t="shared" si="66"/>
        <v/>
      </c>
      <c r="H295" s="134" t="str">
        <f t="shared" si="67"/>
        <v/>
      </c>
      <c r="I295" s="152" t="str">
        <f t="shared" si="68"/>
        <v/>
      </c>
      <c r="J295" s="152" t="str">
        <f t="shared" si="69"/>
        <v/>
      </c>
      <c r="K295" s="152" t="str">
        <f t="shared" si="70"/>
        <v/>
      </c>
      <c r="L295" s="151" t="str">
        <f t="shared" si="71"/>
        <v/>
      </c>
      <c r="P295" s="39"/>
      <c r="Q295" s="39"/>
      <c r="R295" s="39"/>
      <c r="S295" s="39"/>
      <c r="T295" s="228"/>
      <c r="U295" s="248"/>
      <c r="V295" s="228"/>
      <c r="W295" s="22"/>
      <c r="X295" s="22"/>
      <c r="Y295" s="22"/>
      <c r="Z295" s="228"/>
    </row>
    <row r="296" spans="2:26" x14ac:dyDescent="0.3">
      <c r="B296" s="239">
        <f>'4. Fase - Celebración'!K245</f>
        <v>0</v>
      </c>
      <c r="C296" s="239">
        <f>'4. Fase - Celebración'!L245</f>
        <v>0</v>
      </c>
      <c r="D296" s="239">
        <f>'4. Fase - Celebración'!M245</f>
        <v>0</v>
      </c>
      <c r="E296" s="239">
        <f>'4. Fase - Celebración'!N245</f>
        <v>0</v>
      </c>
      <c r="F296" s="134" t="str">
        <f t="shared" si="65"/>
        <v/>
      </c>
      <c r="G296" s="134" t="str">
        <f t="shared" si="66"/>
        <v/>
      </c>
      <c r="H296" s="134" t="str">
        <f t="shared" si="67"/>
        <v/>
      </c>
      <c r="I296" s="152" t="str">
        <f t="shared" si="68"/>
        <v/>
      </c>
      <c r="J296" s="152" t="str">
        <f t="shared" si="69"/>
        <v/>
      </c>
      <c r="K296" s="152" t="str">
        <f t="shared" si="70"/>
        <v/>
      </c>
      <c r="L296" s="151" t="str">
        <f t="shared" si="71"/>
        <v/>
      </c>
      <c r="P296" s="39"/>
      <c r="Q296" s="39"/>
      <c r="R296" s="39"/>
      <c r="S296" s="39"/>
      <c r="T296" s="228"/>
      <c r="U296" s="248"/>
      <c r="V296" s="228"/>
      <c r="W296" s="22"/>
      <c r="X296" s="22"/>
      <c r="Y296" s="22"/>
      <c r="Z296" s="228"/>
    </row>
    <row r="297" spans="2:26" x14ac:dyDescent="0.3">
      <c r="B297" s="239">
        <f>'4. Fase - Celebración'!K246</f>
        <v>0</v>
      </c>
      <c r="C297" s="239">
        <f>'4. Fase - Celebración'!L246</f>
        <v>0</v>
      </c>
      <c r="D297" s="239">
        <f>'4. Fase - Celebración'!M246</f>
        <v>0</v>
      </c>
      <c r="E297" s="239">
        <f>'4. Fase - Celebración'!N246</f>
        <v>0</v>
      </c>
      <c r="F297" s="134" t="str">
        <f t="shared" si="65"/>
        <v/>
      </c>
      <c r="G297" s="134" t="str">
        <f t="shared" si="66"/>
        <v/>
      </c>
      <c r="H297" s="134" t="str">
        <f t="shared" si="67"/>
        <v/>
      </c>
      <c r="I297" s="152" t="str">
        <f t="shared" si="68"/>
        <v/>
      </c>
      <c r="J297" s="152" t="str">
        <f t="shared" si="69"/>
        <v/>
      </c>
      <c r="K297" s="152" t="str">
        <f t="shared" si="70"/>
        <v/>
      </c>
      <c r="L297" s="151" t="str">
        <f t="shared" si="71"/>
        <v/>
      </c>
      <c r="W297" s="55"/>
      <c r="X297" s="55"/>
      <c r="Y297" s="55"/>
      <c r="Z297" s="55"/>
    </row>
    <row r="298" spans="2:26" x14ac:dyDescent="0.3">
      <c r="B298" s="239">
        <f>'4. Fase - Celebración'!K247</f>
        <v>0</v>
      </c>
      <c r="C298" s="239">
        <f>'4. Fase - Celebración'!L247</f>
        <v>0</v>
      </c>
      <c r="D298" s="239">
        <f>'4. Fase - Celebración'!M247</f>
        <v>0</v>
      </c>
      <c r="E298" s="239">
        <f>'4. Fase - Celebración'!N247</f>
        <v>0</v>
      </c>
      <c r="F298" s="134" t="str">
        <f t="shared" si="65"/>
        <v/>
      </c>
      <c r="G298" s="134" t="str">
        <f t="shared" si="66"/>
        <v/>
      </c>
      <c r="H298" s="134" t="str">
        <f t="shared" si="67"/>
        <v/>
      </c>
      <c r="I298" s="152" t="str">
        <f t="shared" si="68"/>
        <v/>
      </c>
      <c r="J298" s="152" t="str">
        <f t="shared" si="69"/>
        <v/>
      </c>
      <c r="K298" s="152" t="str">
        <f t="shared" si="70"/>
        <v/>
      </c>
      <c r="L298" s="151" t="str">
        <f t="shared" si="71"/>
        <v/>
      </c>
      <c r="W298" s="55"/>
      <c r="X298" s="55"/>
      <c r="Y298" s="55"/>
      <c r="Z298" s="55"/>
    </row>
    <row r="299" spans="2:26" x14ac:dyDescent="0.3">
      <c r="B299" s="239">
        <f>'4. Fase - Celebración'!K248</f>
        <v>0</v>
      </c>
      <c r="C299" s="239">
        <f>'4. Fase - Celebración'!L248</f>
        <v>0</v>
      </c>
      <c r="D299" s="239">
        <f>'4. Fase - Celebración'!M248</f>
        <v>0</v>
      </c>
      <c r="E299" s="239">
        <f>'4. Fase - Celebración'!N248</f>
        <v>0</v>
      </c>
      <c r="F299" s="134" t="str">
        <f t="shared" si="65"/>
        <v/>
      </c>
      <c r="G299" s="134" t="str">
        <f t="shared" si="66"/>
        <v/>
      </c>
      <c r="H299" s="134" t="str">
        <f t="shared" si="67"/>
        <v/>
      </c>
      <c r="I299" s="152" t="str">
        <f t="shared" si="68"/>
        <v/>
      </c>
      <c r="J299" s="152" t="str">
        <f t="shared" si="69"/>
        <v/>
      </c>
      <c r="K299" s="152" t="str">
        <f t="shared" si="70"/>
        <v/>
      </c>
      <c r="L299" s="151" t="str">
        <f t="shared" si="71"/>
        <v/>
      </c>
      <c r="W299" s="55"/>
      <c r="X299" s="55"/>
      <c r="Y299" s="55"/>
      <c r="Z299" s="55"/>
    </row>
    <row r="300" spans="2:26" x14ac:dyDescent="0.3">
      <c r="B300" s="239">
        <f>'4. Fase - Celebración'!K249</f>
        <v>0</v>
      </c>
      <c r="C300" s="239">
        <f>'4. Fase - Celebración'!L249</f>
        <v>0</v>
      </c>
      <c r="D300" s="239">
        <f>'4. Fase - Celebración'!M249</f>
        <v>0</v>
      </c>
      <c r="E300" s="239">
        <f>'4. Fase - Celebración'!N249</f>
        <v>0</v>
      </c>
      <c r="F300" s="134" t="str">
        <f t="shared" si="65"/>
        <v/>
      </c>
      <c r="G300" s="134" t="str">
        <f t="shared" si="66"/>
        <v/>
      </c>
      <c r="H300" s="134" t="str">
        <f t="shared" si="67"/>
        <v/>
      </c>
      <c r="I300" s="152" t="str">
        <f t="shared" si="68"/>
        <v/>
      </c>
      <c r="J300" s="152" t="str">
        <f t="shared" si="69"/>
        <v/>
      </c>
      <c r="K300" s="152" t="str">
        <f t="shared" si="70"/>
        <v/>
      </c>
      <c r="L300" s="151" t="str">
        <f t="shared" si="71"/>
        <v/>
      </c>
      <c r="W300" s="55"/>
      <c r="X300" s="55"/>
      <c r="Y300" s="55"/>
      <c r="Z300" s="55"/>
    </row>
    <row r="301" spans="2:26" x14ac:dyDescent="0.3">
      <c r="B301" s="239">
        <f>'4. Fase - Celebración'!K250</f>
        <v>0</v>
      </c>
      <c r="C301" s="239">
        <f>'4. Fase - Celebración'!L250</f>
        <v>0</v>
      </c>
      <c r="D301" s="239">
        <f>'4. Fase - Celebración'!M250</f>
        <v>0</v>
      </c>
      <c r="E301" s="239">
        <f>'4. Fase - Celebración'!N250</f>
        <v>0</v>
      </c>
      <c r="F301" s="134" t="str">
        <f t="shared" si="65"/>
        <v/>
      </c>
      <c r="G301" s="134" t="str">
        <f t="shared" si="66"/>
        <v/>
      </c>
      <c r="H301" s="134" t="str">
        <f t="shared" si="67"/>
        <v/>
      </c>
      <c r="I301" s="152" t="str">
        <f t="shared" si="68"/>
        <v/>
      </c>
      <c r="J301" s="152" t="str">
        <f t="shared" si="69"/>
        <v/>
      </c>
      <c r="K301" s="152" t="str">
        <f t="shared" si="70"/>
        <v/>
      </c>
      <c r="L301" s="151" t="str">
        <f t="shared" si="71"/>
        <v/>
      </c>
      <c r="Z301" s="55"/>
    </row>
    <row r="302" spans="2:26" x14ac:dyDescent="0.3">
      <c r="B302" s="239">
        <f>'4. Fase - Celebración'!K251</f>
        <v>0</v>
      </c>
      <c r="C302" s="239">
        <f>'4. Fase - Celebración'!L251</f>
        <v>0</v>
      </c>
      <c r="D302" s="239">
        <f>'4. Fase - Celebración'!M251</f>
        <v>0</v>
      </c>
      <c r="E302" s="239">
        <f>'4. Fase - Celebración'!N251</f>
        <v>0</v>
      </c>
      <c r="F302" s="134" t="str">
        <f t="shared" si="65"/>
        <v/>
      </c>
      <c r="G302" s="134" t="str">
        <f t="shared" si="66"/>
        <v/>
      </c>
      <c r="H302" s="134" t="str">
        <f t="shared" si="67"/>
        <v/>
      </c>
      <c r="I302" s="152" t="str">
        <f t="shared" si="68"/>
        <v/>
      </c>
      <c r="J302" s="152" t="str">
        <f t="shared" si="69"/>
        <v/>
      </c>
      <c r="K302" s="152" t="str">
        <f t="shared" si="70"/>
        <v/>
      </c>
      <c r="L302" s="151" t="str">
        <f t="shared" si="71"/>
        <v/>
      </c>
      <c r="Z302" s="55"/>
    </row>
    <row r="303" spans="2:26" x14ac:dyDescent="0.3">
      <c r="B303" s="239">
        <f>'4. Fase - Celebración'!K252</f>
        <v>0</v>
      </c>
      <c r="C303" s="239">
        <f>'4. Fase - Celebración'!L252</f>
        <v>0</v>
      </c>
      <c r="D303" s="239">
        <f>'4. Fase - Celebración'!M252</f>
        <v>0</v>
      </c>
      <c r="E303" s="239">
        <f>'4. Fase - Celebración'!N252</f>
        <v>0</v>
      </c>
      <c r="F303" s="134" t="str">
        <f t="shared" si="65"/>
        <v/>
      </c>
      <c r="G303" s="134" t="str">
        <f t="shared" si="66"/>
        <v/>
      </c>
      <c r="H303" s="134" t="str">
        <f t="shared" si="67"/>
        <v/>
      </c>
      <c r="I303" s="152" t="str">
        <f t="shared" si="68"/>
        <v/>
      </c>
      <c r="J303" s="152" t="str">
        <f t="shared" si="69"/>
        <v/>
      </c>
      <c r="K303" s="152" t="str">
        <f t="shared" si="70"/>
        <v/>
      </c>
      <c r="L303" s="151" t="str">
        <f t="shared" si="71"/>
        <v/>
      </c>
    </row>
    <row r="304" spans="2:26" x14ac:dyDescent="0.3">
      <c r="I304" s="131">
        <f>SUM(I281:I303)</f>
        <v>0</v>
      </c>
      <c r="J304" s="131">
        <f t="shared" ref="J304:K304" si="72">SUM(J281:J303)</f>
        <v>0</v>
      </c>
      <c r="K304" s="131">
        <f t="shared" si="72"/>
        <v>0</v>
      </c>
      <c r="L304" s="131">
        <f>SUM(L281:L303)</f>
        <v>0</v>
      </c>
      <c r="P304" s="207"/>
      <c r="Q304" s="207"/>
      <c r="R304" s="207"/>
      <c r="S304" s="207"/>
      <c r="T304" s="206"/>
      <c r="U304" s="206"/>
      <c r="V304" s="206"/>
      <c r="W304" s="206"/>
      <c r="X304" s="206"/>
      <c r="Y304" s="206"/>
      <c r="Z304" s="206"/>
    </row>
    <row r="305" spans="16:26" x14ac:dyDescent="0.3">
      <c r="P305" s="207"/>
      <c r="Q305" s="207"/>
      <c r="R305" s="207"/>
      <c r="S305" s="207"/>
      <c r="T305" s="247"/>
      <c r="U305" s="247"/>
      <c r="V305" s="247"/>
      <c r="W305" s="247"/>
      <c r="X305" s="247"/>
      <c r="Y305" s="247"/>
      <c r="Z305" s="247"/>
    </row>
    <row r="306" spans="16:26" x14ac:dyDescent="0.3">
      <c r="P306" s="208"/>
      <c r="Q306" s="208"/>
      <c r="R306" s="208"/>
      <c r="S306" s="208"/>
      <c r="T306" s="208"/>
      <c r="U306" s="208"/>
      <c r="V306" s="208"/>
      <c r="W306" s="208"/>
      <c r="X306" s="208"/>
      <c r="Y306" s="208"/>
      <c r="Z306" s="208"/>
    </row>
    <row r="307" spans="16:26" x14ac:dyDescent="0.3">
      <c r="P307" s="39"/>
      <c r="Q307" s="39"/>
      <c r="R307" s="39"/>
      <c r="S307" s="39"/>
      <c r="T307" s="228"/>
      <c r="U307" s="248"/>
      <c r="V307" s="228"/>
      <c r="W307" s="22"/>
      <c r="X307" s="22"/>
      <c r="Y307" s="22"/>
      <c r="Z307" s="228"/>
    </row>
    <row r="308" spans="16:26" x14ac:dyDescent="0.3">
      <c r="P308" s="39"/>
      <c r="Q308" s="39"/>
      <c r="R308" s="39"/>
      <c r="S308" s="39"/>
      <c r="T308" s="228"/>
      <c r="U308" s="248"/>
      <c r="V308" s="228"/>
      <c r="W308" s="22"/>
      <c r="X308" s="22"/>
      <c r="Y308" s="22"/>
      <c r="Z308" s="228"/>
    </row>
    <row r="309" spans="16:26" x14ac:dyDescent="0.3">
      <c r="P309" s="39"/>
      <c r="Q309" s="39"/>
      <c r="R309" s="39"/>
      <c r="S309" s="39"/>
      <c r="T309" s="228"/>
      <c r="U309" s="248"/>
      <c r="V309" s="228"/>
      <c r="W309" s="22"/>
      <c r="X309" s="22"/>
      <c r="Y309" s="22"/>
      <c r="Z309" s="228"/>
    </row>
    <row r="310" spans="16:26" x14ac:dyDescent="0.3">
      <c r="P310" s="39"/>
      <c r="Q310" s="39"/>
      <c r="R310" s="39"/>
      <c r="S310" s="39"/>
      <c r="T310" s="228"/>
      <c r="U310" s="248"/>
      <c r="V310" s="228"/>
      <c r="W310" s="22"/>
      <c r="X310" s="22"/>
      <c r="Y310" s="22"/>
      <c r="Z310" s="228"/>
    </row>
    <row r="311" spans="16:26" x14ac:dyDescent="0.3">
      <c r="P311" s="39"/>
      <c r="Q311" s="39"/>
      <c r="R311" s="39"/>
      <c r="S311" s="39"/>
      <c r="T311" s="228"/>
      <c r="U311" s="248"/>
      <c r="V311" s="228"/>
      <c r="W311" s="22"/>
      <c r="X311" s="22"/>
      <c r="Y311" s="22"/>
      <c r="Z311" s="228"/>
    </row>
    <row r="312" spans="16:26" x14ac:dyDescent="0.3">
      <c r="P312" s="39"/>
      <c r="Q312" s="39"/>
      <c r="R312" s="39"/>
      <c r="S312" s="39"/>
      <c r="T312" s="228"/>
      <c r="U312" s="248"/>
      <c r="V312" s="228"/>
      <c r="W312" s="22"/>
      <c r="X312" s="22"/>
      <c r="Y312" s="22"/>
      <c r="Z312" s="228"/>
    </row>
    <row r="313" spans="16:26" x14ac:dyDescent="0.3">
      <c r="P313" s="39"/>
      <c r="Q313" s="39"/>
      <c r="R313" s="39"/>
      <c r="S313" s="39"/>
      <c r="T313" s="228"/>
      <c r="U313" s="248"/>
      <c r="V313" s="228"/>
      <c r="W313" s="22"/>
      <c r="X313" s="22"/>
      <c r="Y313" s="22"/>
      <c r="Z313" s="228"/>
    </row>
    <row r="314" spans="16:26" x14ac:dyDescent="0.3">
      <c r="P314" s="39"/>
      <c r="Q314" s="39"/>
      <c r="R314" s="39"/>
      <c r="S314" s="39"/>
      <c r="T314" s="228"/>
      <c r="U314" s="248"/>
      <c r="V314" s="228"/>
      <c r="W314" s="22"/>
      <c r="X314" s="22"/>
      <c r="Y314" s="22"/>
      <c r="Z314" s="228"/>
    </row>
    <row r="315" spans="16:26" x14ac:dyDescent="0.3">
      <c r="P315" s="39"/>
      <c r="Q315" s="39"/>
      <c r="R315" s="39"/>
      <c r="S315" s="39"/>
      <c r="T315" s="228"/>
      <c r="U315" s="248"/>
      <c r="V315" s="228"/>
      <c r="W315" s="22"/>
      <c r="X315" s="22"/>
      <c r="Y315" s="22"/>
      <c r="Z315" s="228"/>
    </row>
    <row r="316" spans="16:26" x14ac:dyDescent="0.3">
      <c r="P316" s="39"/>
      <c r="Q316" s="39"/>
      <c r="R316" s="39"/>
      <c r="S316" s="39"/>
      <c r="T316" s="228"/>
      <c r="U316" s="248"/>
      <c r="V316" s="228"/>
      <c r="W316" s="22"/>
      <c r="X316" s="22"/>
      <c r="Y316" s="22"/>
      <c r="Z316" s="228"/>
    </row>
    <row r="317" spans="16:26" x14ac:dyDescent="0.3">
      <c r="P317" s="39"/>
      <c r="Q317" s="39"/>
      <c r="R317" s="39"/>
      <c r="S317" s="39"/>
      <c r="T317" s="228"/>
      <c r="U317" s="248"/>
      <c r="V317" s="228"/>
      <c r="W317" s="22"/>
      <c r="X317" s="22"/>
      <c r="Y317" s="22"/>
      <c r="Z317" s="228"/>
    </row>
    <row r="318" spans="16:26" x14ac:dyDescent="0.3">
      <c r="P318" s="39"/>
      <c r="Q318" s="39"/>
      <c r="R318" s="39"/>
      <c r="S318" s="39"/>
      <c r="T318" s="228"/>
      <c r="U318" s="248"/>
      <c r="V318" s="228"/>
      <c r="W318" s="22"/>
      <c r="X318" s="22"/>
      <c r="Y318" s="22"/>
      <c r="Z318" s="228"/>
    </row>
    <row r="319" spans="16:26" x14ac:dyDescent="0.3">
      <c r="P319" s="39"/>
      <c r="Q319" s="39"/>
      <c r="R319" s="39"/>
      <c r="S319" s="39"/>
      <c r="T319" s="228"/>
      <c r="U319" s="248"/>
      <c r="V319" s="228"/>
      <c r="W319" s="22"/>
      <c r="X319" s="22"/>
      <c r="Y319" s="22"/>
      <c r="Z319" s="228"/>
    </row>
    <row r="320" spans="16:26" x14ac:dyDescent="0.3">
      <c r="P320" s="39"/>
      <c r="Q320" s="39"/>
      <c r="R320" s="39"/>
      <c r="S320" s="39"/>
      <c r="T320" s="228"/>
      <c r="U320" s="248"/>
      <c r="V320" s="228"/>
      <c r="W320" s="22"/>
      <c r="X320" s="22"/>
      <c r="Y320" s="22"/>
      <c r="Z320" s="228"/>
    </row>
    <row r="321" spans="16:26" x14ac:dyDescent="0.3">
      <c r="P321" s="39"/>
      <c r="Q321" s="39"/>
      <c r="R321" s="39"/>
      <c r="S321" s="39"/>
      <c r="T321" s="228"/>
      <c r="U321" s="248"/>
      <c r="V321" s="228"/>
      <c r="W321" s="22"/>
      <c r="X321" s="22"/>
      <c r="Y321" s="22"/>
      <c r="Z321" s="228"/>
    </row>
    <row r="322" spans="16:26" x14ac:dyDescent="0.3">
      <c r="P322" s="39"/>
      <c r="Q322" s="39"/>
      <c r="R322" s="39"/>
      <c r="S322" s="39"/>
      <c r="T322" s="228"/>
      <c r="U322" s="248"/>
      <c r="V322" s="228"/>
      <c r="W322" s="22"/>
      <c r="X322" s="22"/>
      <c r="Y322" s="22"/>
      <c r="Z322" s="228"/>
    </row>
    <row r="323" spans="16:26" x14ac:dyDescent="0.3">
      <c r="P323" s="39"/>
      <c r="Q323" s="39"/>
      <c r="R323" s="39"/>
      <c r="S323" s="39"/>
      <c r="T323" s="228"/>
      <c r="U323" s="248"/>
      <c r="V323" s="228"/>
      <c r="W323" s="22"/>
      <c r="X323" s="22"/>
      <c r="Y323" s="22"/>
      <c r="Z323" s="228"/>
    </row>
    <row r="324" spans="16:26" x14ac:dyDescent="0.3">
      <c r="P324" s="39"/>
      <c r="Q324" s="39"/>
      <c r="R324" s="39"/>
      <c r="S324" s="39"/>
      <c r="T324" s="228"/>
      <c r="U324" s="248"/>
      <c r="V324" s="228"/>
      <c r="W324" s="22"/>
      <c r="X324" s="22"/>
      <c r="Y324" s="22"/>
      <c r="Z324" s="228"/>
    </row>
    <row r="325" spans="16:26" x14ac:dyDescent="0.3">
      <c r="P325" s="39"/>
      <c r="Q325" s="39"/>
      <c r="R325" s="39"/>
      <c r="S325" s="39"/>
      <c r="T325" s="228"/>
      <c r="U325" s="248"/>
      <c r="V325" s="228"/>
      <c r="W325" s="22"/>
      <c r="X325" s="22"/>
      <c r="Y325" s="22"/>
      <c r="Z325" s="228"/>
    </row>
    <row r="326" spans="16:26" x14ac:dyDescent="0.3">
      <c r="P326" s="39"/>
      <c r="Q326" s="39"/>
      <c r="R326" s="39"/>
      <c r="S326" s="39"/>
      <c r="T326" s="228"/>
      <c r="U326" s="248"/>
      <c r="V326" s="228"/>
      <c r="W326" s="22"/>
      <c r="X326" s="22"/>
      <c r="Y326" s="22"/>
      <c r="Z326" s="228"/>
    </row>
    <row r="327" spans="16:26" x14ac:dyDescent="0.3">
      <c r="W327" s="55"/>
      <c r="X327" s="55"/>
      <c r="Y327" s="55"/>
      <c r="Z327" s="55"/>
    </row>
  </sheetData>
  <mergeCells count="48">
    <mergeCell ref="H88:K88"/>
    <mergeCell ref="C248:C249"/>
    <mergeCell ref="D248:D249"/>
    <mergeCell ref="E248:E249"/>
    <mergeCell ref="F248:H248"/>
    <mergeCell ref="I248:L248"/>
    <mergeCell ref="E88:G88"/>
    <mergeCell ref="E120:G120"/>
    <mergeCell ref="C88:C89"/>
    <mergeCell ref="D88:D89"/>
    <mergeCell ref="B223:F223"/>
    <mergeCell ref="B224:F224"/>
    <mergeCell ref="B5:C5"/>
    <mergeCell ref="B6:C6"/>
    <mergeCell ref="B120:B121"/>
    <mergeCell ref="C120:C121"/>
    <mergeCell ref="B71:F71"/>
    <mergeCell ref="B72:F72"/>
    <mergeCell ref="B88:B89"/>
    <mergeCell ref="I278:L278"/>
    <mergeCell ref="D120:D121"/>
    <mergeCell ref="H120:K120"/>
    <mergeCell ref="B153:B154"/>
    <mergeCell ref="C153:C154"/>
    <mergeCell ref="D153:D154"/>
    <mergeCell ref="E153:G153"/>
    <mergeCell ref="H153:K153"/>
    <mergeCell ref="B278:B279"/>
    <mergeCell ref="C278:C279"/>
    <mergeCell ref="D278:D279"/>
    <mergeCell ref="E278:E279"/>
    <mergeCell ref="F278:H278"/>
    <mergeCell ref="B248:B249"/>
    <mergeCell ref="M88:M89"/>
    <mergeCell ref="N88:N89"/>
    <mergeCell ref="O88:O89"/>
    <mergeCell ref="P88:R88"/>
    <mergeCell ref="S88:V88"/>
    <mergeCell ref="M120:M121"/>
    <mergeCell ref="N120:N121"/>
    <mergeCell ref="O120:O121"/>
    <mergeCell ref="P120:R120"/>
    <mergeCell ref="S120:V120"/>
    <mergeCell ref="M153:M154"/>
    <mergeCell ref="N153:N154"/>
    <mergeCell ref="O153:O154"/>
    <mergeCell ref="P153:R153"/>
    <mergeCell ref="S153:V153"/>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676F42D56C80EB42A85074187803EF73" ma:contentTypeVersion="18" ma:contentTypeDescription="Crear nuevo documento." ma:contentTypeScope="" ma:versionID="1eaed6e8c593570366e1f1192eb4b3e3">
  <xsd:schema xmlns:xsd="http://www.w3.org/2001/XMLSchema" xmlns:xs="http://www.w3.org/2001/XMLSchema" xmlns:p="http://schemas.microsoft.com/office/2006/metadata/properties" xmlns:ns2="eff9fab0-3aa0-4ebb-95e0-a57fa7999233" xmlns:ns3="b4628f78-1ae7-4905-8bc9-4cc86ff13f2c" targetNamespace="http://schemas.microsoft.com/office/2006/metadata/properties" ma:root="true" ma:fieldsID="df8b926124c281f678d9bcbdcaf58550" ns2:_="" ns3:_="">
    <xsd:import namespace="eff9fab0-3aa0-4ebb-95e0-a57fa7999233"/>
    <xsd:import namespace="b4628f78-1ae7-4905-8bc9-4cc86ff13f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9fab0-3aa0-4ebb-95e0-a57fa799923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3df0f8-8c65-40b0-a1e4-7efc5a32f3e0}" ma:internalName="TaxCatchAll" ma:showField="CatchAllData" ma:web="eff9fab0-3aa0-4ebb-95e0-a57fa79992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628f78-1ae7-4905-8bc9-4cc86ff13f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b570b4-fe99-45e5-88ca-3f430b1c1d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ff9fab0-3aa0-4ebb-95e0-a57fa7999233" xsi:nil="true"/>
    <lcf76f155ced4ddcb4097134ff3c332f xmlns="b4628f78-1ae7-4905-8bc9-4cc86ff13f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7A108D-C867-4F71-BD4B-31C2DECDCEBC}">
  <ds:schemaRefs>
    <ds:schemaRef ds:uri="http://schemas.microsoft.com/sharepoint/v3/contenttype/forms"/>
  </ds:schemaRefs>
</ds:datastoreItem>
</file>

<file path=customXml/itemProps2.xml><?xml version="1.0" encoding="utf-8"?>
<ds:datastoreItem xmlns:ds="http://schemas.openxmlformats.org/officeDocument/2006/customXml" ds:itemID="{93E35276-2275-4676-AF4A-F4A0752F62AC}">
  <ds:schemaRefs>
    <ds:schemaRef ds:uri="http://schemas.microsoft.com/DataMashup"/>
  </ds:schemaRefs>
</ds:datastoreItem>
</file>

<file path=customXml/itemProps3.xml><?xml version="1.0" encoding="utf-8"?>
<ds:datastoreItem xmlns:ds="http://schemas.openxmlformats.org/officeDocument/2006/customXml" ds:itemID="{888081F9-0BB8-46D0-A4A9-A2F9193A8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9fab0-3aa0-4ebb-95e0-a57fa7999233"/>
    <ds:schemaRef ds:uri="b4628f78-1ae7-4905-8bc9-4cc86ff13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4B6BE8-5E07-4D39-A71A-46EDBD1FF435}">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b4628f78-1ae7-4905-8bc9-4cc86ff13f2c"/>
    <ds:schemaRef ds:uri="eff9fab0-3aa0-4ebb-95e0-a57fa799923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61</vt:i4>
      </vt:variant>
    </vt:vector>
  </HeadingPairs>
  <TitlesOfParts>
    <vt:vector size="73" baseType="lpstr">
      <vt:lpstr>CONTENIDO</vt:lpstr>
      <vt:lpstr>1.Datos generales del evento </vt:lpstr>
      <vt:lpstr>2. Fase - Materiales</vt:lpstr>
      <vt:lpstr>3. Fase - Montaje</vt:lpstr>
      <vt:lpstr>4. Fase - Celebración</vt:lpstr>
      <vt:lpstr>5. Fase - Desmontaje</vt:lpstr>
      <vt:lpstr>6. Informe final. Resultados</vt:lpstr>
      <vt:lpstr>7. Factores de emisión</vt:lpstr>
      <vt:lpstr>8. Instrucciones uso</vt:lpstr>
      <vt:lpstr>9. Revisiones calculadora</vt:lpstr>
      <vt:lpstr>Datos</vt:lpstr>
      <vt:lpstr>Datos Indirectos</vt:lpstr>
      <vt:lpstr>_Com2024</vt:lpstr>
      <vt:lpstr>_Mix2024</vt:lpstr>
      <vt:lpstr>Aislante</vt:lpstr>
      <vt:lpstr>Datos!Año</vt:lpstr>
      <vt:lpstr>Asfalto</vt:lpstr>
      <vt:lpstr>Autobús</vt:lpstr>
      <vt:lpstr>Avión</vt:lpstr>
      <vt:lpstr>Bebida</vt:lpstr>
      <vt:lpstr>Camión</vt:lpstr>
      <vt:lpstr>Datos!Categoría_Veh</vt:lpstr>
      <vt:lpstr>Categoría_Veh1</vt:lpstr>
      <vt:lpstr>Comb_fijas1</vt:lpstr>
      <vt:lpstr>Comb_Maq_1_</vt:lpstr>
      <vt:lpstr>Comb_Maq_2_</vt:lpstr>
      <vt:lpstr>Comb_Maq_3_</vt:lpstr>
      <vt:lpstr>Comb_VehA1_1_</vt:lpstr>
      <vt:lpstr>Comb_VehA1_2_</vt:lpstr>
      <vt:lpstr>Comb_VehA1_3_</vt:lpstr>
      <vt:lpstr>Comb_VehA1_4_</vt:lpstr>
      <vt:lpstr>Comb_VehA1_5_</vt:lpstr>
      <vt:lpstr>Comb_VehA1_6_</vt:lpstr>
      <vt:lpstr>Comb_VehA2_1_</vt:lpstr>
      <vt:lpstr>Comb_VehA2_2_</vt:lpstr>
      <vt:lpstr>Comb_VehA2_3_</vt:lpstr>
      <vt:lpstr>Comb_VehA2_4_</vt:lpstr>
      <vt:lpstr>Comb_VehA2_5_</vt:lpstr>
      <vt:lpstr>Comb_VehA2_6_</vt:lpstr>
      <vt:lpstr>Construcción</vt:lpstr>
      <vt:lpstr>Deporte</vt:lpstr>
      <vt:lpstr>Desayuno</vt:lpstr>
      <vt:lpstr>Eléctricos</vt:lpstr>
      <vt:lpstr>Fuente</vt:lpstr>
      <vt:lpstr>Furgoneta</vt:lpstr>
      <vt:lpstr>GdO_</vt:lpstr>
      <vt:lpstr>Datos!GdO_1</vt:lpstr>
      <vt:lpstr>GdO_2</vt:lpstr>
      <vt:lpstr>General</vt:lpstr>
      <vt:lpstr>Media</vt:lpstr>
      <vt:lpstr>Menú</vt:lpstr>
      <vt:lpstr>Merchandising</vt:lpstr>
      <vt:lpstr>Metal</vt:lpstr>
      <vt:lpstr>Metro</vt:lpstr>
      <vt:lpstr>Mobiliario</vt:lpstr>
      <vt:lpstr>Moto</vt:lpstr>
      <vt:lpstr>Otros</vt:lpstr>
      <vt:lpstr>Papel_cartón</vt:lpstr>
      <vt:lpstr>Patinete</vt:lpstr>
      <vt:lpstr>Pie_Bicicleta</vt:lpstr>
      <vt:lpstr>Plásticos</vt:lpstr>
      <vt:lpstr>Ropa</vt:lpstr>
      <vt:lpstr>Datos!Sector</vt:lpstr>
      <vt:lpstr>Snack</vt:lpstr>
      <vt:lpstr>Taxi</vt:lpstr>
      <vt:lpstr>Datos!Tipo_Maquinaria</vt:lpstr>
      <vt:lpstr>Tipo_Maquinaria1</vt:lpstr>
      <vt:lpstr>Datos!Tipo_Org</vt:lpstr>
      <vt:lpstr>Datos!TipoOrg</vt:lpstr>
      <vt:lpstr>Tren</vt:lpstr>
      <vt:lpstr>Turismo</vt:lpstr>
      <vt:lpstr>Vehículo_Maquinaria</vt:lpstr>
      <vt:lpstr>Vidrio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Calculadora HC Eventos</dc:title>
  <dc:creator>Susana Alvarez Pelaez</dc:creator>
  <cp:lastModifiedBy>MANUEL RODRIGUEZ PEREZ</cp:lastModifiedBy>
  <cp:lastPrinted>2017-01-23T16:49:14Z</cp:lastPrinted>
  <dcterms:created xsi:type="dcterms:W3CDTF">2012-12-08T19:19:39Z</dcterms:created>
  <dcterms:modified xsi:type="dcterms:W3CDTF">2025-06-26T13:28:13Z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0x010100676F42D56C80EB42A85074187803EF73</vt:lpwstr>
  </property>
  <property fmtid="{D5CDD505-2E9C-101B-9397-08002B2CF9AE}" pid="3" name="MediaServiceImageTags">
    <vt:lpwstr/>
  </property>
</Properties>
</file>