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3980" windowHeight="10875" tabRatio="817"/>
  </bookViews>
  <sheets>
    <sheet name="Efluente_litoral_01-11" sheetId="9" r:id="rId1"/>
    <sheet name="Vertidos_parametros" sheetId="6" r:id="rId2"/>
    <sheet name="Foco_no autorizado" sheetId="5" r:id="rId3"/>
    <sheet name="Foco_autorizado" sheetId="3" r:id="rId4"/>
    <sheet name="Caudal_vertidos" sheetId="4" r:id="rId5"/>
  </sheets>
  <calcPr calcId="125725"/>
</workbook>
</file>

<file path=xl/calcChain.xml><?xml version="1.0" encoding="utf-8"?>
<calcChain xmlns="http://schemas.openxmlformats.org/spreadsheetml/2006/main">
  <c r="J11" i="9"/>
  <c r="I11"/>
  <c r="L11" s="1"/>
  <c r="K10"/>
  <c r="L10" s="1"/>
  <c r="M9"/>
  <c r="K9"/>
  <c r="L9" s="1"/>
  <c r="M8"/>
  <c r="L8"/>
  <c r="K8"/>
  <c r="K7"/>
  <c r="L7" s="1"/>
  <c r="K6"/>
  <c r="L6" s="1"/>
  <c r="M5"/>
  <c r="L5"/>
  <c r="K5"/>
  <c r="K11" s="1"/>
  <c r="F9" i="5"/>
  <c r="E9"/>
  <c r="D9"/>
  <c r="B9"/>
  <c r="C8"/>
  <c r="G7"/>
  <c r="F7"/>
  <c r="E7"/>
  <c r="D7"/>
  <c r="C7"/>
  <c r="B7"/>
  <c r="F6"/>
  <c r="E6"/>
  <c r="D6"/>
  <c r="C6"/>
  <c r="B6"/>
  <c r="E5"/>
  <c r="E10"/>
  <c r="D5"/>
  <c r="D10"/>
  <c r="C5"/>
  <c r="B5"/>
  <c r="G4"/>
  <c r="G10"/>
  <c r="F4"/>
  <c r="F10"/>
  <c r="E4"/>
  <c r="D4"/>
  <c r="C4"/>
  <c r="C10"/>
  <c r="B4"/>
  <c r="B10"/>
  <c r="K6" i="3"/>
  <c r="M6"/>
  <c r="K7"/>
  <c r="M7"/>
  <c r="K8"/>
  <c r="M8"/>
  <c r="K9"/>
  <c r="M9"/>
  <c r="K10"/>
  <c r="L10"/>
  <c r="M10"/>
  <c r="K5"/>
  <c r="K11"/>
  <c r="J11"/>
  <c r="I11"/>
  <c r="L8"/>
  <c r="L6"/>
  <c r="L5"/>
  <c r="L7"/>
  <c r="M5"/>
  <c r="L11"/>
  <c r="L9"/>
  <c r="M6" i="9" l="1"/>
  <c r="M10"/>
  <c r="M7"/>
</calcChain>
</file>

<file path=xl/sharedStrings.xml><?xml version="1.0" encoding="utf-8"?>
<sst xmlns="http://schemas.openxmlformats.org/spreadsheetml/2006/main" count="246" uniqueCount="99">
  <si>
    <t>Total general</t>
  </si>
  <si>
    <t>Almería</t>
  </si>
  <si>
    <t>EDAR ADRA</t>
  </si>
  <si>
    <t>EDAR BALERMA</t>
  </si>
  <si>
    <t>EDAR CABO DE GATA</t>
  </si>
  <si>
    <t>EDAR EL BOBAR</t>
  </si>
  <si>
    <t>EDAR EL EJIDO</t>
  </si>
  <si>
    <t>EDAR MOJACAR</t>
  </si>
  <si>
    <t>EDAR ROQUETAS DE MAR</t>
  </si>
  <si>
    <t>EDAR SAN JUAN DE LOS TERREROS</t>
  </si>
  <si>
    <t>EDAR VERA</t>
  </si>
  <si>
    <t>SANEAMIENTO GUAINOS BAJOS Urbano</t>
  </si>
  <si>
    <t>SANEAMIENTO LA ALCAZABA Urbano</t>
  </si>
  <si>
    <t>Cádiz</t>
  </si>
  <si>
    <t>EDAR BARBATE</t>
  </si>
  <si>
    <t>EDAR CADIZ SAN FERNANDO</t>
  </si>
  <si>
    <t>EDAR CONIL DE LA FRONTERA</t>
  </si>
  <si>
    <t>EDAR EL FARO</t>
  </si>
  <si>
    <t>EDAR EL TORNO</t>
  </si>
  <si>
    <t>EDAR EL TROCADERO</t>
  </si>
  <si>
    <t>EDAR GUADACORTE</t>
  </si>
  <si>
    <t>EDAR GUADALQUIVIR</t>
  </si>
  <si>
    <t>EDAR LA BARROSA</t>
  </si>
  <si>
    <t>EDAR LA LÍNEA</t>
  </si>
  <si>
    <t>EDAR LAS GALERAS</t>
  </si>
  <si>
    <t>EDAR PLAYA DE SOTOGRANDE</t>
  </si>
  <si>
    <t>EDAR PUERTO DE SOTOGRANDE</t>
  </si>
  <si>
    <t>EDAR TARIFA</t>
  </si>
  <si>
    <t>SANEAMIENTO ALGECIRAS Urbano Isla Verde</t>
  </si>
  <si>
    <t>SANEAMIENTO CHIPIONA urbano</t>
  </si>
  <si>
    <t>Granada</t>
  </si>
  <si>
    <t>EDAR MOTRIL VARADERO</t>
  </si>
  <si>
    <t>EDAR RÍO VERDE</t>
  </si>
  <si>
    <t>SANEAMIENTO CASTILLO DE BAÑOS Urbano</t>
  </si>
  <si>
    <t>SANEAMIENTO LA MAMOLA Urbano</t>
  </si>
  <si>
    <t>SANEAMIENTO LA RÁBITA Urbano</t>
  </si>
  <si>
    <t>SANEAMIENTO LOS YESOS Urbano</t>
  </si>
  <si>
    <t>SANEAMIENTO MELICENA Urbano</t>
  </si>
  <si>
    <t>Huelva</t>
  </si>
  <si>
    <t>EDAR AYAMONTE</t>
  </si>
  <si>
    <t>EDAR EL ROMPIDO</t>
  </si>
  <si>
    <t>EDAR GIBRALEÓN</t>
  </si>
  <si>
    <t>EDAR HUELVA</t>
  </si>
  <si>
    <t>EDAR ISLA CRISTINA</t>
  </si>
  <si>
    <t>EDAR MATALASCAÑAS</t>
  </si>
  <si>
    <t>EDAR MAZAGÓN</t>
  </si>
  <si>
    <t>EDAR MOGUER</t>
  </si>
  <si>
    <t>EDAR PALOS DE LA FRONTERA</t>
  </si>
  <si>
    <t>EDAR PUENTE ESURI</t>
  </si>
  <si>
    <t>EDAR PUNTA UMBRÍA</t>
  </si>
  <si>
    <t>EDAR SAN JUAN DEL PUERTO-BEAS-TRIGUEROS</t>
  </si>
  <si>
    <t>EDAR SUBSISTEMA PIEDRAS</t>
  </si>
  <si>
    <t>SANEAMIENTO ALJARAQUE urbano Aljaraque</t>
  </si>
  <si>
    <t>Málaga</t>
  </si>
  <si>
    <t>EDAR ALGARROBO</t>
  </si>
  <si>
    <t>EDAR ARROYO DE LA MIEL</t>
  </si>
  <si>
    <t>EDAR CALA DEL MORAL</t>
  </si>
  <si>
    <t>EDAR ESTEPONA</t>
  </si>
  <si>
    <t>EDAR FUENGIROLA</t>
  </si>
  <si>
    <t>EDAR GUADALHORCE</t>
  </si>
  <si>
    <t>EDAR LA VÍBORA</t>
  </si>
  <si>
    <t>EDAR MANILVA</t>
  </si>
  <si>
    <t>EDAR PEÑON DEL CUERVO</t>
  </si>
  <si>
    <t>EDAR RINCÓN DE LA VICTORIA</t>
  </si>
  <si>
    <t>EDAR VÉLEZ-MÁLAGA</t>
  </si>
  <si>
    <t>SANEAMIENTO NERJA urbano Torrecilla</t>
  </si>
  <si>
    <t>Sevilla</t>
  </si>
  <si>
    <t>ALJARAFESA EDAR GUADALQUIVIR</t>
  </si>
  <si>
    <t>EDAR EL COPERO</t>
  </si>
  <si>
    <t>EDAR ISLA MAYOR</t>
  </si>
  <si>
    <t>EDAR TABLADA</t>
  </si>
  <si>
    <t>SANEAMIENTO CORIA DEL RÍO urbano Sur</t>
  </si>
  <si>
    <t>Focos</t>
  </si>
  <si>
    <t>UC (DQO)</t>
  </si>
  <si>
    <t>UC Pt</t>
  </si>
  <si>
    <t>UC Nt</t>
  </si>
  <si>
    <t>UC SS</t>
  </si>
  <si>
    <t>Si Autorizado</t>
  </si>
  <si>
    <t>No Autorizado</t>
  </si>
  <si>
    <t>Autorizado</t>
  </si>
  <si>
    <t>Andalucía</t>
  </si>
  <si>
    <t>No autorizado</t>
  </si>
  <si>
    <t>% autorizado</t>
  </si>
  <si>
    <t>% no autorizado</t>
  </si>
  <si>
    <t>VERTIDOS</t>
  </si>
  <si>
    <t>Fuente: Consejería de Agricultura, Pesca y Medio Ambiente. Red de Información Ambiental de Andalucía, 2013.</t>
  </si>
  <si>
    <t>CARGA CONTAMINANTE DE EFLUENTES URBANOS SEGÚN AUTORIZACIÓN DE VERTIDOS, 2011.</t>
  </si>
  <si>
    <t>Caudal de vertidos urbanos provinciales, 2011</t>
  </si>
  <si>
    <t>Provincia</t>
  </si>
  <si>
    <t>Caudal (m3/año)</t>
  </si>
  <si>
    <t>Caudal (Miles m3/año)</t>
  </si>
  <si>
    <t>-</t>
  </si>
  <si>
    <t>Indicador evolutivo de la carga contaminante (UC) procedente de vertidos no autorizados, 2005-2011.</t>
  </si>
  <si>
    <t>DQO t/año</t>
  </si>
  <si>
    <t>Pt t/año</t>
  </si>
  <si>
    <t>Nt t/año</t>
  </si>
  <si>
    <t>SS t/año</t>
  </si>
  <si>
    <t>Efluentes urbanos vertidos al litoral andaluz por parámetros, 2011.</t>
  </si>
  <si>
    <t>Carga contaminante de efluentes urbanos vertidos al litoral andaluz (UC), 2001-2011.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</si>
</sst>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0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i/>
      <sz val="11"/>
      <color indexed="30"/>
      <name val="Calibri"/>
      <family val="2"/>
    </font>
    <font>
      <b/>
      <sz val="11"/>
      <color indexed="10"/>
      <name val="Calibri"/>
      <family val="2"/>
    </font>
    <font>
      <sz val="10"/>
      <name val="Tahoma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6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3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3" borderId="1" xfId="0" applyFont="1" applyFill="1" applyBorder="1" applyAlignment="1">
      <alignment horizontal="left"/>
    </xf>
    <xf numFmtId="164" fontId="2" fillId="3" borderId="1" xfId="0" applyNumberFormat="1" applyFont="1" applyFill="1" applyBorder="1" applyAlignment="1">
      <alignment horizontal="right"/>
    </xf>
    <xf numFmtId="1" fontId="0" fillId="0" borderId="0" xfId="0" applyNumberFormat="1"/>
    <xf numFmtId="1" fontId="1" fillId="2" borderId="2" xfId="0" applyNumberFormat="1" applyFont="1" applyFill="1" applyBorder="1"/>
    <xf numFmtId="165" fontId="0" fillId="0" borderId="0" xfId="0" applyNumberFormat="1"/>
    <xf numFmtId="1" fontId="1" fillId="0" borderId="0" xfId="0" applyNumberFormat="1" applyFont="1"/>
    <xf numFmtId="1" fontId="3" fillId="0" borderId="0" xfId="0" applyNumberFormat="1" applyFont="1"/>
    <xf numFmtId="0" fontId="1" fillId="0" borderId="3" xfId="0" applyFont="1" applyBorder="1" applyAlignment="1">
      <alignment horizontal="left" indent="1"/>
    </xf>
    <xf numFmtId="1" fontId="1" fillId="0" borderId="3" xfId="0" applyNumberFormat="1" applyFont="1" applyBorder="1"/>
    <xf numFmtId="0" fontId="0" fillId="0" borderId="0" xfId="0" applyFont="1" applyAlignment="1">
      <alignment horizontal="right"/>
    </xf>
    <xf numFmtId="0" fontId="4" fillId="0" borderId="0" xfId="0" applyFont="1"/>
    <xf numFmtId="9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" fontId="3" fillId="0" borderId="4" xfId="0" applyNumberFormat="1" applyFont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0" fontId="0" fillId="0" borderId="0" xfId="0" applyAlignment="1">
      <alignment horizontal="right" indent="1"/>
    </xf>
    <xf numFmtId="0" fontId="9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 vertical="center"/>
    </xf>
    <xf numFmtId="3" fontId="0" fillId="0" borderId="0" xfId="0" applyNumberFormat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3" fontId="0" fillId="0" borderId="0" xfId="0" applyNumberFormat="1" applyFont="1" applyAlignment="1">
      <alignment horizontal="right"/>
    </xf>
    <xf numFmtId="0" fontId="8" fillId="0" borderId="0" xfId="0" applyFont="1"/>
    <xf numFmtId="3" fontId="0" fillId="0" borderId="0" xfId="0" applyNumberFormat="1" applyFill="1"/>
    <xf numFmtId="0" fontId="1" fillId="0" borderId="1" xfId="0" applyFont="1" applyBorder="1" applyAlignment="1">
      <alignment horizontal="left"/>
    </xf>
    <xf numFmtId="3" fontId="0" fillId="0" borderId="0" xfId="0" applyNumberFormat="1" applyFill="1" applyAlignment="1">
      <alignment horizontal="center"/>
    </xf>
    <xf numFmtId="0" fontId="1" fillId="0" borderId="0" xfId="0" applyFont="1" applyFill="1" applyAlignment="1">
      <alignment horizontal="left" indent="1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3" fontId="1" fillId="0" borderId="2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 sz="1500" b="1" i="0" baseline="0">
                <a:solidFill>
                  <a:schemeClr val="bg1"/>
                </a:solidFill>
                <a:latin typeface="Arial Black" pitchFamily="34" charset="0"/>
              </a:rPr>
              <a:t>Carga contaminante de efluentes urbanos vertidos al litoral andaluz (UC), 2001-2011</a:t>
            </a:r>
          </a:p>
        </c:rich>
      </c:tx>
      <c:layout>
        <c:manualLayout>
          <c:xMode val="edge"/>
          <c:yMode val="edge"/>
          <c:x val="0.20105367723834999"/>
          <c:y val="1.8518370030630081E-2"/>
        </c:manualLayout>
      </c:layout>
      <c:spPr>
        <a:solidFill>
          <a:srgbClr val="78B832"/>
        </a:solidFill>
      </c:spPr>
    </c:title>
    <c:plotArea>
      <c:layout>
        <c:manualLayout>
          <c:layoutTarget val="inner"/>
          <c:xMode val="edge"/>
          <c:yMode val="edge"/>
          <c:x val="0.11893601901166836"/>
          <c:y val="0.16870435788551288"/>
          <c:w val="0.85602634736029715"/>
          <c:h val="0.67481743154205154"/>
        </c:manualLayout>
      </c:layout>
      <c:lineChart>
        <c:grouping val="standard"/>
        <c:ser>
          <c:idx val="0"/>
          <c:order val="0"/>
          <c:tx>
            <c:v>Huelva</c:v>
          </c:tx>
          <c:spPr>
            <a:ln w="19050"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cat>
            <c:numLit>
              <c:formatCode>General</c:formatCode>
              <c:ptCount val="11"/>
              <c:pt idx="0">
                <c:v>2001</c:v>
              </c:pt>
              <c:pt idx="1">
                <c:v>2002</c:v>
              </c:pt>
              <c:pt idx="2">
                <c:v>2003</c:v>
              </c:pt>
              <c:pt idx="3">
                <c:v>2004</c:v>
              </c:pt>
              <c:pt idx="4">
                <c:v>2005</c:v>
              </c:pt>
              <c:pt idx="5">
                <c:v>2006</c:v>
              </c:pt>
              <c:pt idx="6">
                <c:v>2007</c:v>
              </c:pt>
              <c:pt idx="7">
                <c:v>2008</c:v>
              </c:pt>
              <c:pt idx="8">
                <c:v>2009</c:v>
              </c:pt>
              <c:pt idx="9">
                <c:v>2010</c:v>
              </c:pt>
              <c:pt idx="10">
                <c:v>2011</c:v>
              </c:pt>
            </c:numLit>
          </c:cat>
          <c:val>
            <c:numLit>
              <c:formatCode>General</c:formatCode>
              <c:ptCount val="11"/>
              <c:pt idx="0">
                <c:v>1</c:v>
              </c:pt>
              <c:pt idx="1">
                <c:v>0.92112474759105989</c:v>
              </c:pt>
              <c:pt idx="2">
                <c:v>0.40864503091936583</c:v>
              </c:pt>
              <c:pt idx="3">
                <c:v>0.43286249295448243</c:v>
              </c:pt>
              <c:pt idx="4">
                <c:v>0.46214437044069856</c:v>
              </c:pt>
              <c:pt idx="5">
                <c:v>0.45345113889317085</c:v>
              </c:pt>
              <c:pt idx="6">
                <c:v>0.44283392788801668</c:v>
              </c:pt>
              <c:pt idx="7">
                <c:v>0.42948635213430442</c:v>
              </c:pt>
              <c:pt idx="8">
                <c:v>0.3750360020291531</c:v>
              </c:pt>
              <c:pt idx="9">
                <c:v>0.33527238637112988</c:v>
              </c:pt>
              <c:pt idx="10">
                <c:v>0.37978042724171718</c:v>
              </c:pt>
            </c:numLit>
          </c:val>
          <c:smooth val="1"/>
        </c:ser>
        <c:ser>
          <c:idx val="1"/>
          <c:order val="1"/>
          <c:tx>
            <c:v>Sevilla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numLit>
              <c:formatCode>General</c:formatCode>
              <c:ptCount val="11"/>
              <c:pt idx="0">
                <c:v>2001</c:v>
              </c:pt>
              <c:pt idx="1">
                <c:v>2002</c:v>
              </c:pt>
              <c:pt idx="2">
                <c:v>2003</c:v>
              </c:pt>
              <c:pt idx="3">
                <c:v>2004</c:v>
              </c:pt>
              <c:pt idx="4">
                <c:v>2005</c:v>
              </c:pt>
              <c:pt idx="5">
                <c:v>2006</c:v>
              </c:pt>
              <c:pt idx="6">
                <c:v>2007</c:v>
              </c:pt>
              <c:pt idx="7">
                <c:v>2008</c:v>
              </c:pt>
              <c:pt idx="8">
                <c:v>2009</c:v>
              </c:pt>
              <c:pt idx="9">
                <c:v>2010</c:v>
              </c:pt>
              <c:pt idx="10">
                <c:v>2011</c:v>
              </c:pt>
            </c:numLit>
          </c:cat>
          <c:val>
            <c:numLit>
              <c:formatCode>General</c:formatCode>
              <c:ptCount val="11"/>
              <c:pt idx="0">
                <c:v>1</c:v>
              </c:pt>
              <c:pt idx="1">
                <c:v>0.94996558500009598</c:v>
              </c:pt>
              <c:pt idx="2">
                <c:v>0.89726093930959461</c:v>
              </c:pt>
              <c:pt idx="3">
                <c:v>0.93370835836241661</c:v>
              </c:pt>
              <c:pt idx="4">
                <c:v>0.89841577135713169</c:v>
              </c:pt>
              <c:pt idx="5">
                <c:v>0.77045540944425772</c:v>
              </c:pt>
              <c:pt idx="6">
                <c:v>0.76642984315895224</c:v>
              </c:pt>
              <c:pt idx="7">
                <c:v>0.68558055927294703</c:v>
              </c:pt>
              <c:pt idx="8">
                <c:v>0.61847601676388786</c:v>
              </c:pt>
              <c:pt idx="9">
                <c:v>0.62549769441847591</c:v>
              </c:pt>
              <c:pt idx="10">
                <c:v>0.57114703882422269</c:v>
              </c:pt>
            </c:numLit>
          </c:val>
          <c:smooth val="1"/>
        </c:ser>
        <c:ser>
          <c:idx val="2"/>
          <c:order val="2"/>
          <c:tx>
            <c:v>Cádiz</c:v>
          </c:tx>
          <c:spPr>
            <a:ln w="19050">
              <a:solidFill>
                <a:srgbClr val="DD09C4"/>
              </a:solidFill>
            </a:ln>
          </c:spPr>
          <c:marker>
            <c:symbol val="none"/>
          </c:marker>
          <c:cat>
            <c:numLit>
              <c:formatCode>General</c:formatCode>
              <c:ptCount val="11"/>
              <c:pt idx="0">
                <c:v>2001</c:v>
              </c:pt>
              <c:pt idx="1">
                <c:v>2002</c:v>
              </c:pt>
              <c:pt idx="2">
                <c:v>2003</c:v>
              </c:pt>
              <c:pt idx="3">
                <c:v>2004</c:v>
              </c:pt>
              <c:pt idx="4">
                <c:v>2005</c:v>
              </c:pt>
              <c:pt idx="5">
                <c:v>2006</c:v>
              </c:pt>
              <c:pt idx="6">
                <c:v>2007</c:v>
              </c:pt>
              <c:pt idx="7">
                <c:v>2008</c:v>
              </c:pt>
              <c:pt idx="8">
                <c:v>2009</c:v>
              </c:pt>
              <c:pt idx="9">
                <c:v>2010</c:v>
              </c:pt>
              <c:pt idx="10">
                <c:v>2011</c:v>
              </c:pt>
            </c:numLit>
          </c:cat>
          <c:val>
            <c:numLit>
              <c:formatCode>General</c:formatCode>
              <c:ptCount val="11"/>
              <c:pt idx="0">
                <c:v>1</c:v>
              </c:pt>
              <c:pt idx="1">
                <c:v>0.71386616861445562</c:v>
              </c:pt>
              <c:pt idx="2">
                <c:v>0.72091935893405601</c:v>
              </c:pt>
              <c:pt idx="3">
                <c:v>0.70927805273003008</c:v>
              </c:pt>
              <c:pt idx="4">
                <c:v>0.71792973717300312</c:v>
              </c:pt>
              <c:pt idx="5">
                <c:v>0.75112536181644152</c:v>
              </c:pt>
              <c:pt idx="6">
                <c:v>0.65974790957757812</c:v>
              </c:pt>
              <c:pt idx="7">
                <c:v>0.67777508846194634</c:v>
              </c:pt>
              <c:pt idx="8">
                <c:v>0.62871054139487725</c:v>
              </c:pt>
              <c:pt idx="9">
                <c:v>0.50827649468736558</c:v>
              </c:pt>
              <c:pt idx="10">
                <c:v>0.65113588077901041</c:v>
              </c:pt>
            </c:numLit>
          </c:val>
          <c:smooth val="1"/>
        </c:ser>
        <c:ser>
          <c:idx val="3"/>
          <c:order val="3"/>
          <c:tx>
            <c:v>Málaga</c:v>
          </c:tx>
          <c:spPr>
            <a:ln w="19050">
              <a:solidFill>
                <a:srgbClr val="FF9900"/>
              </a:solidFill>
            </a:ln>
          </c:spPr>
          <c:marker>
            <c:symbol val="none"/>
          </c:marker>
          <c:cat>
            <c:numLit>
              <c:formatCode>General</c:formatCode>
              <c:ptCount val="11"/>
              <c:pt idx="0">
                <c:v>2001</c:v>
              </c:pt>
              <c:pt idx="1">
                <c:v>2002</c:v>
              </c:pt>
              <c:pt idx="2">
                <c:v>2003</c:v>
              </c:pt>
              <c:pt idx="3">
                <c:v>2004</c:v>
              </c:pt>
              <c:pt idx="4">
                <c:v>2005</c:v>
              </c:pt>
              <c:pt idx="5">
                <c:v>2006</c:v>
              </c:pt>
              <c:pt idx="6">
                <c:v>2007</c:v>
              </c:pt>
              <c:pt idx="7">
                <c:v>2008</c:v>
              </c:pt>
              <c:pt idx="8">
                <c:v>2009</c:v>
              </c:pt>
              <c:pt idx="9">
                <c:v>2010</c:v>
              </c:pt>
              <c:pt idx="10">
                <c:v>2011</c:v>
              </c:pt>
            </c:numLit>
          </c:cat>
          <c:val>
            <c:numLit>
              <c:formatCode>General</c:formatCode>
              <c:ptCount val="11"/>
              <c:pt idx="0">
                <c:v>1</c:v>
              </c:pt>
              <c:pt idx="1">
                <c:v>0.81313882609635224</c:v>
              </c:pt>
              <c:pt idx="2">
                <c:v>0.95512935983732072</c:v>
              </c:pt>
              <c:pt idx="3">
                <c:v>1.3650348676969073</c:v>
              </c:pt>
              <c:pt idx="4">
                <c:v>1.4005166192082841</c:v>
              </c:pt>
              <c:pt idx="5">
                <c:v>1.6096206889426306</c:v>
              </c:pt>
              <c:pt idx="6">
                <c:v>1.4715799927484858</c:v>
              </c:pt>
              <c:pt idx="7">
                <c:v>1.3935102499742513</c:v>
              </c:pt>
              <c:pt idx="8">
                <c:v>1.4826910905851494</c:v>
              </c:pt>
              <c:pt idx="9">
                <c:v>1.0628154426969378</c:v>
              </c:pt>
              <c:pt idx="10">
                <c:v>1.2036748054921154</c:v>
              </c:pt>
            </c:numLit>
          </c:val>
          <c:smooth val="1"/>
        </c:ser>
        <c:ser>
          <c:idx val="4"/>
          <c:order val="4"/>
          <c:tx>
            <c:v>Granada</c:v>
          </c:tx>
          <c:spPr>
            <a:ln w="19050">
              <a:solidFill>
                <a:srgbClr val="92D050"/>
              </a:solidFill>
            </a:ln>
          </c:spPr>
          <c:marker>
            <c:symbol val="none"/>
          </c:marker>
          <c:cat>
            <c:numLit>
              <c:formatCode>General</c:formatCode>
              <c:ptCount val="11"/>
              <c:pt idx="0">
                <c:v>2001</c:v>
              </c:pt>
              <c:pt idx="1">
                <c:v>2002</c:v>
              </c:pt>
              <c:pt idx="2">
                <c:v>2003</c:v>
              </c:pt>
              <c:pt idx="3">
                <c:v>2004</c:v>
              </c:pt>
              <c:pt idx="4">
                <c:v>2005</c:v>
              </c:pt>
              <c:pt idx="5">
                <c:v>2006</c:v>
              </c:pt>
              <c:pt idx="6">
                <c:v>2007</c:v>
              </c:pt>
              <c:pt idx="7">
                <c:v>2008</c:v>
              </c:pt>
              <c:pt idx="8">
                <c:v>2009</c:v>
              </c:pt>
              <c:pt idx="9">
                <c:v>2010</c:v>
              </c:pt>
              <c:pt idx="10">
                <c:v>2011</c:v>
              </c:pt>
            </c:numLit>
          </c:cat>
          <c:val>
            <c:numLit>
              <c:formatCode>General</c:formatCode>
              <c:ptCount val="11"/>
              <c:pt idx="0">
                <c:v>1</c:v>
              </c:pt>
              <c:pt idx="1">
                <c:v>0.8233539578684167</c:v>
              </c:pt>
              <c:pt idx="2">
                <c:v>0.50176033274469134</c:v>
              </c:pt>
              <c:pt idx="3">
                <c:v>0.46484286008667541</c:v>
              </c:pt>
              <c:pt idx="4">
                <c:v>0.37794932238257489</c:v>
              </c:pt>
              <c:pt idx="5">
                <c:v>0.35342262009616748</c:v>
              </c:pt>
              <c:pt idx="6">
                <c:v>0.25653293852827025</c:v>
              </c:pt>
              <c:pt idx="7">
                <c:v>0.22319993444678271</c:v>
              </c:pt>
              <c:pt idx="8">
                <c:v>0.28548364753264077</c:v>
              </c:pt>
              <c:pt idx="9">
                <c:v>0.26663488359129706</c:v>
              </c:pt>
              <c:pt idx="10">
                <c:v>0.31227016692521486</c:v>
              </c:pt>
            </c:numLit>
          </c:val>
          <c:smooth val="1"/>
        </c:ser>
        <c:ser>
          <c:idx val="5"/>
          <c:order val="5"/>
          <c:tx>
            <c:v>Almería</c:v>
          </c:tx>
          <c:spPr>
            <a:ln w="19050">
              <a:solidFill>
                <a:srgbClr val="7030A0"/>
              </a:solidFill>
            </a:ln>
          </c:spPr>
          <c:marker>
            <c:symbol val="none"/>
          </c:marker>
          <c:cat>
            <c:numLit>
              <c:formatCode>General</c:formatCode>
              <c:ptCount val="11"/>
              <c:pt idx="0">
                <c:v>2001</c:v>
              </c:pt>
              <c:pt idx="1">
                <c:v>2002</c:v>
              </c:pt>
              <c:pt idx="2">
                <c:v>2003</c:v>
              </c:pt>
              <c:pt idx="3">
                <c:v>2004</c:v>
              </c:pt>
              <c:pt idx="4">
                <c:v>2005</c:v>
              </c:pt>
              <c:pt idx="5">
                <c:v>2006</c:v>
              </c:pt>
              <c:pt idx="6">
                <c:v>2007</c:v>
              </c:pt>
              <c:pt idx="7">
                <c:v>2008</c:v>
              </c:pt>
              <c:pt idx="8">
                <c:v>2009</c:v>
              </c:pt>
              <c:pt idx="9">
                <c:v>2010</c:v>
              </c:pt>
              <c:pt idx="10">
                <c:v>2011</c:v>
              </c:pt>
            </c:numLit>
          </c:cat>
          <c:val>
            <c:numLit>
              <c:formatCode>General</c:formatCode>
              <c:ptCount val="11"/>
              <c:pt idx="0">
                <c:v>1</c:v>
              </c:pt>
              <c:pt idx="1">
                <c:v>0.68163525296876171</c:v>
              </c:pt>
              <c:pt idx="2">
                <c:v>0.7679821419859455</c:v>
              </c:pt>
              <c:pt idx="3">
                <c:v>0.8734930325830994</c:v>
              </c:pt>
              <c:pt idx="4">
                <c:v>0.71839646339707064</c:v>
              </c:pt>
              <c:pt idx="5">
                <c:v>1.2990375342245661</c:v>
              </c:pt>
              <c:pt idx="6">
                <c:v>0.99713932002941508</c:v>
              </c:pt>
              <c:pt idx="7">
                <c:v>0.93375918266722091</c:v>
              </c:pt>
              <c:pt idx="8">
                <c:v>0.35887965000290639</c:v>
              </c:pt>
              <c:pt idx="9">
                <c:v>0.32748657878935156</c:v>
              </c:pt>
              <c:pt idx="10">
                <c:v>0.34847430705502958</c:v>
              </c:pt>
            </c:numLit>
          </c:val>
          <c:smooth val="1"/>
        </c:ser>
        <c:ser>
          <c:idx val="6"/>
          <c:order val="6"/>
          <c:tx>
            <c:v>Andalucía</c:v>
          </c:tx>
          <c:spPr>
            <a:ln w="19050">
              <a:solidFill>
                <a:schemeClr val="tx1"/>
              </a:solidFill>
              <a:prstDash val="lgDashDotDot"/>
            </a:ln>
          </c:spPr>
          <c:marker>
            <c:symbol val="none"/>
          </c:marker>
          <c:cat>
            <c:numLit>
              <c:formatCode>General</c:formatCode>
              <c:ptCount val="11"/>
              <c:pt idx="0">
                <c:v>2001</c:v>
              </c:pt>
              <c:pt idx="1">
                <c:v>2002</c:v>
              </c:pt>
              <c:pt idx="2">
                <c:v>2003</c:v>
              </c:pt>
              <c:pt idx="3">
                <c:v>2004</c:v>
              </c:pt>
              <c:pt idx="4">
                <c:v>2005</c:v>
              </c:pt>
              <c:pt idx="5">
                <c:v>2006</c:v>
              </c:pt>
              <c:pt idx="6">
                <c:v>2007</c:v>
              </c:pt>
              <c:pt idx="7">
                <c:v>2008</c:v>
              </c:pt>
              <c:pt idx="8">
                <c:v>2009</c:v>
              </c:pt>
              <c:pt idx="9">
                <c:v>2010</c:v>
              </c:pt>
              <c:pt idx="10">
                <c:v>2011</c:v>
              </c:pt>
            </c:numLit>
          </c:cat>
          <c:val>
            <c:numLit>
              <c:formatCode>General</c:formatCode>
              <c:ptCount val="11"/>
              <c:pt idx="0">
                <c:v>1</c:v>
              </c:pt>
              <c:pt idx="1">
                <c:v>0.81047103388875241</c:v>
              </c:pt>
              <c:pt idx="2">
                <c:v>0.75084566541800946</c:v>
              </c:pt>
              <c:pt idx="3">
                <c:v>0.84625662640440746</c:v>
              </c:pt>
              <c:pt idx="4">
                <c:v>0.83250195413477934</c:v>
              </c:pt>
              <c:pt idx="5">
                <c:v>0.91787025037149073</c:v>
              </c:pt>
              <c:pt idx="6">
                <c:v>0.82341129175289951</c:v>
              </c:pt>
              <c:pt idx="7">
                <c:v>0.78800994015920467</c:v>
              </c:pt>
              <c:pt idx="8">
                <c:v>0.7101440607799776</c:v>
              </c:pt>
              <c:pt idx="9">
                <c:v>0.58278604213549168</c:v>
              </c:pt>
              <c:pt idx="10">
                <c:v>0.65504228398568598</c:v>
              </c:pt>
            </c:numLit>
          </c:val>
          <c:smooth val="1"/>
        </c:ser>
        <c:marker val="1"/>
        <c:axId val="164354688"/>
        <c:axId val="104927616"/>
      </c:lineChart>
      <c:catAx>
        <c:axId val="164354688"/>
        <c:scaling>
          <c:orientation val="minMax"/>
        </c:scaling>
        <c:axPos val="b"/>
        <c:numFmt formatCode="General" sourceLinked="1"/>
        <c:majorTickMark val="none"/>
        <c:tickLblPos val="nextTo"/>
        <c:crossAx val="104927616"/>
        <c:crosses val="autoZero"/>
        <c:auto val="1"/>
        <c:lblAlgn val="ctr"/>
        <c:lblOffset val="100"/>
      </c:catAx>
      <c:valAx>
        <c:axId val="10492761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 b="0"/>
                  <a:t>Índice (2001</a:t>
                </a:r>
                <a:r>
                  <a:rPr lang="es-ES" b="0" baseline="0"/>
                  <a:t> = 100%)</a:t>
                </a:r>
                <a:endParaRPr lang="es-ES" b="0"/>
              </a:p>
            </c:rich>
          </c:tx>
          <c:layout/>
          <c:spPr>
            <a:noFill/>
            <a:ln w="25400">
              <a:noFill/>
            </a:ln>
          </c:spPr>
        </c:title>
        <c:numFmt formatCode="0%" sourceLinked="0"/>
        <c:majorTickMark val="none"/>
        <c:tickLblPos val="nextTo"/>
        <c:crossAx val="1643546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3.2863899990066253E-2"/>
          <c:y val="0.92176149163533849"/>
          <c:w val="0.93114383305187753"/>
          <c:h val="5.8679776655830546E-2"/>
        </c:manualLayout>
      </c:layout>
    </c:legend>
    <c:plotVisOnly val="1"/>
    <c:dispBlanksAs val="gap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 sz="1800" b="1" i="0" baseline="0"/>
              <a:t>Carga contaminante de los efluentes urbanos vertidos al litoral andaluz, según parámetros analizados, 2011</a:t>
            </a:r>
            <a:endParaRPr lang="es-ES"/>
          </a:p>
        </c:rich>
      </c:tx>
      <c:layout/>
      <c:overlay val="1"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245365321701202E-2"/>
          <c:y val="0.15076335877862607"/>
          <c:w val="0.4416575790621593"/>
          <c:h val="0.62213740458015265"/>
        </c:manualLayout>
      </c:layout>
      <c:barChart>
        <c:barDir val="bar"/>
        <c:grouping val="clustered"/>
        <c:ser>
          <c:idx val="0"/>
          <c:order val="0"/>
          <c:tx>
            <c:v>DQO (t/año)</c:v>
          </c:tx>
          <c:spPr>
            <a:solidFill>
              <a:srgbClr val="FFC000"/>
            </a:solidFill>
          </c:spPr>
          <c:cat>
            <c:strRef>
              <c:f>Vertidos_parametros!$A$5:$A$10</c:f>
              <c:strCache>
                <c:ptCount val="6"/>
                <c:pt idx="0">
                  <c:v>Almería</c:v>
                </c:pt>
                <c:pt idx="1">
                  <c:v>Cádiz</c:v>
                </c:pt>
                <c:pt idx="2">
                  <c:v>Granada</c:v>
                </c:pt>
                <c:pt idx="3">
                  <c:v>Huelva</c:v>
                </c:pt>
                <c:pt idx="4">
                  <c:v>Málaga</c:v>
                </c:pt>
                <c:pt idx="5">
                  <c:v>Sevilla</c:v>
                </c:pt>
              </c:strCache>
            </c:strRef>
          </c:cat>
          <c:val>
            <c:numRef>
              <c:f>Vertidos_parametros!$B$5:$B$10</c:f>
              <c:numCache>
                <c:formatCode>#,##0</c:formatCode>
                <c:ptCount val="6"/>
                <c:pt idx="0">
                  <c:v>2178.8742099327396</c:v>
                </c:pt>
                <c:pt idx="1">
                  <c:v>16457.403011366765</c:v>
                </c:pt>
                <c:pt idx="2">
                  <c:v>634.52283994770369</c:v>
                </c:pt>
                <c:pt idx="3">
                  <c:v>4840.5784533852493</c:v>
                </c:pt>
                <c:pt idx="4">
                  <c:v>15105.217502562537</c:v>
                </c:pt>
                <c:pt idx="5">
                  <c:v>4951.2636301072953</c:v>
                </c:pt>
              </c:numCache>
            </c:numRef>
          </c:val>
        </c:ser>
        <c:ser>
          <c:idx val="1"/>
          <c:order val="1"/>
          <c:tx>
            <c:v>Fósforo total (t/año)</c:v>
          </c:tx>
          <c:spPr>
            <a:solidFill>
              <a:srgbClr val="92D050"/>
            </a:solidFill>
          </c:spPr>
          <c:cat>
            <c:strRef>
              <c:f>Vertidos_parametros!$A$5:$A$10</c:f>
              <c:strCache>
                <c:ptCount val="6"/>
                <c:pt idx="0">
                  <c:v>Almería</c:v>
                </c:pt>
                <c:pt idx="1">
                  <c:v>Cádiz</c:v>
                </c:pt>
                <c:pt idx="2">
                  <c:v>Granada</c:v>
                </c:pt>
                <c:pt idx="3">
                  <c:v>Huelva</c:v>
                </c:pt>
                <c:pt idx="4">
                  <c:v>Málaga</c:v>
                </c:pt>
                <c:pt idx="5">
                  <c:v>Sevilla</c:v>
                </c:pt>
              </c:strCache>
            </c:strRef>
          </c:cat>
          <c:val>
            <c:numRef>
              <c:f>Vertidos_parametros!$C$5:$C$10</c:f>
              <c:numCache>
                <c:formatCode>#,##0</c:formatCode>
                <c:ptCount val="6"/>
                <c:pt idx="0">
                  <c:v>68.630811102880784</c:v>
                </c:pt>
                <c:pt idx="1">
                  <c:v>338.65103303486688</c:v>
                </c:pt>
                <c:pt idx="2">
                  <c:v>24.584051173571435</c:v>
                </c:pt>
                <c:pt idx="3">
                  <c:v>58.32306950461097</c:v>
                </c:pt>
                <c:pt idx="4">
                  <c:v>413.03866849998809</c:v>
                </c:pt>
                <c:pt idx="5">
                  <c:v>213.75579366075092</c:v>
                </c:pt>
              </c:numCache>
            </c:numRef>
          </c:val>
        </c:ser>
        <c:ser>
          <c:idx val="2"/>
          <c:order val="2"/>
          <c:tx>
            <c:v>Nitrógeno total (t/año)</c:v>
          </c:tx>
          <c:spPr>
            <a:solidFill>
              <a:schemeClr val="accent5">
                <a:lumMod val="75000"/>
              </a:schemeClr>
            </a:solidFill>
          </c:spPr>
          <c:cat>
            <c:strRef>
              <c:f>Vertidos_parametros!$A$5:$A$10</c:f>
              <c:strCache>
                <c:ptCount val="6"/>
                <c:pt idx="0">
                  <c:v>Almería</c:v>
                </c:pt>
                <c:pt idx="1">
                  <c:v>Cádiz</c:v>
                </c:pt>
                <c:pt idx="2">
                  <c:v>Granada</c:v>
                </c:pt>
                <c:pt idx="3">
                  <c:v>Huelva</c:v>
                </c:pt>
                <c:pt idx="4">
                  <c:v>Málaga</c:v>
                </c:pt>
                <c:pt idx="5">
                  <c:v>Sevilla</c:v>
                </c:pt>
              </c:strCache>
            </c:strRef>
          </c:cat>
          <c:val>
            <c:numRef>
              <c:f>Vertidos_parametros!$D$5:$D$10</c:f>
              <c:numCache>
                <c:formatCode>#,##0</c:formatCode>
                <c:ptCount val="6"/>
                <c:pt idx="0">
                  <c:v>664.15169062656435</c:v>
                </c:pt>
                <c:pt idx="1">
                  <c:v>2947.884009953762</c:v>
                </c:pt>
                <c:pt idx="2">
                  <c:v>306.94753942119053</c:v>
                </c:pt>
                <c:pt idx="3">
                  <c:v>860.18073180402848</c:v>
                </c:pt>
                <c:pt idx="4">
                  <c:v>3841.9012486199999</c:v>
                </c:pt>
                <c:pt idx="5">
                  <c:v>2350.472296550497</c:v>
                </c:pt>
              </c:numCache>
            </c:numRef>
          </c:val>
        </c:ser>
        <c:ser>
          <c:idx val="3"/>
          <c:order val="3"/>
          <c:tx>
            <c:v>Solidos en suspensión (t/año)</c:v>
          </c:tx>
          <c:spPr>
            <a:solidFill>
              <a:srgbClr val="DF41A7"/>
            </a:solidFill>
          </c:spPr>
          <c:cat>
            <c:strRef>
              <c:f>Vertidos_parametros!$A$5:$A$10</c:f>
              <c:strCache>
                <c:ptCount val="6"/>
                <c:pt idx="0">
                  <c:v>Almería</c:v>
                </c:pt>
                <c:pt idx="1">
                  <c:v>Cádiz</c:v>
                </c:pt>
                <c:pt idx="2">
                  <c:v>Granada</c:v>
                </c:pt>
                <c:pt idx="3">
                  <c:v>Huelva</c:v>
                </c:pt>
                <c:pt idx="4">
                  <c:v>Málaga</c:v>
                </c:pt>
                <c:pt idx="5">
                  <c:v>Sevilla</c:v>
                </c:pt>
              </c:strCache>
            </c:strRef>
          </c:cat>
          <c:val>
            <c:numRef>
              <c:f>Vertidos_parametros!$E$5:$E$10</c:f>
              <c:numCache>
                <c:formatCode>#,##0</c:formatCode>
                <c:ptCount val="6"/>
                <c:pt idx="0">
                  <c:v>724.50063569277177</c:v>
                </c:pt>
                <c:pt idx="1">
                  <c:v>5727.3084659940287</c:v>
                </c:pt>
                <c:pt idx="2">
                  <c:v>177.53972786890475</c:v>
                </c:pt>
                <c:pt idx="3">
                  <c:v>1367.0102027873122</c:v>
                </c:pt>
                <c:pt idx="4">
                  <c:v>5303.006813291694</c:v>
                </c:pt>
                <c:pt idx="5">
                  <c:v>1145.1145632315097</c:v>
                </c:pt>
              </c:numCache>
            </c:numRef>
          </c:val>
        </c:ser>
        <c:axId val="84995072"/>
        <c:axId val="86844160"/>
      </c:barChart>
      <c:catAx>
        <c:axId val="84995072"/>
        <c:scaling>
          <c:orientation val="minMax"/>
        </c:scaling>
        <c:axPos val="l"/>
        <c:numFmt formatCode="General" sourceLinked="1"/>
        <c:tickLblPos val="nextTo"/>
        <c:crossAx val="86844160"/>
        <c:crosses val="autoZero"/>
        <c:auto val="1"/>
        <c:lblAlgn val="ctr"/>
        <c:lblOffset val="100"/>
      </c:catAx>
      <c:valAx>
        <c:axId val="86844160"/>
        <c:scaling>
          <c:orientation val="minMax"/>
        </c:scaling>
        <c:axPos val="b"/>
        <c:majorGridlines/>
        <c:numFmt formatCode="#,##0" sourceLinked="1"/>
        <c:tickLblPos val="nextTo"/>
        <c:crossAx val="849950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5921483097055622"/>
          <c:y val="0.93702290076335859"/>
          <c:w val="0.6804798255179938"/>
          <c:h val="4.5801526717557321E-2"/>
        </c:manualLayout>
      </c:layout>
    </c:legend>
    <c:plotVisOnly val="1"/>
    <c:dispBlanksAs val="gap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autoTitleDeleted val="1"/>
    <c:plotArea>
      <c:layout>
        <c:manualLayout>
          <c:layoutTarget val="inner"/>
          <c:xMode val="edge"/>
          <c:yMode val="edge"/>
          <c:x val="0.21317910148339658"/>
          <c:y val="4.1666807952229712E-2"/>
          <c:w val="0.72868492870688262"/>
          <c:h val="0.8541695630207079"/>
        </c:manualLayout>
      </c:layout>
      <c:barChart>
        <c:barDir val="col"/>
        <c:grouping val="clustered"/>
        <c:ser>
          <c:idx val="0"/>
          <c:order val="0"/>
          <c:tx>
            <c:strRef>
              <c:f>Vertidos_parametros!$A$4</c:f>
              <c:strCache>
                <c:ptCount val="1"/>
                <c:pt idx="0">
                  <c:v>Andalucía</c:v>
                </c:pt>
              </c:strCache>
            </c:strRef>
          </c:tx>
          <c:spPr>
            <a:solidFill>
              <a:srgbClr val="FFC000"/>
            </a:solidFill>
          </c:spPr>
          <c:dPt>
            <c:idx val="1"/>
            <c:spPr>
              <a:solidFill>
                <a:srgbClr val="92D050"/>
              </a:solidFill>
            </c:spPr>
          </c:dPt>
          <c:dPt>
            <c:idx val="2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3"/>
            <c:spPr>
              <a:solidFill>
                <a:srgbClr val="DF41A7"/>
              </a:solidFill>
            </c:spPr>
          </c:dPt>
          <c:dLbls>
            <c:spPr>
              <a:noFill/>
              <a:ln w="25400">
                <a:noFill/>
              </a:ln>
            </c:spPr>
            <c:showVal val="1"/>
          </c:dLbls>
          <c:val>
            <c:numRef>
              <c:f>Vertidos_parametros!$B$4:$E$4</c:f>
              <c:numCache>
                <c:formatCode>#,##0</c:formatCode>
                <c:ptCount val="4"/>
                <c:pt idx="0">
                  <c:v>44167.859647302292</c:v>
                </c:pt>
                <c:pt idx="1">
                  <c:v>1116.9834269766691</c:v>
                </c:pt>
                <c:pt idx="2">
                  <c:v>10971.537516976043</c:v>
                </c:pt>
                <c:pt idx="3">
                  <c:v>14444.48040886622</c:v>
                </c:pt>
              </c:numCache>
            </c:numRef>
          </c:val>
        </c:ser>
        <c:axId val="84954112"/>
        <c:axId val="84964096"/>
      </c:barChart>
      <c:catAx>
        <c:axId val="84954112"/>
        <c:scaling>
          <c:orientation val="minMax"/>
        </c:scaling>
        <c:axPos val="b"/>
        <c:numFmt formatCode="General" sourceLinked="1"/>
        <c:tickLblPos val="nextTo"/>
        <c:crossAx val="84964096"/>
        <c:crosses val="autoZero"/>
        <c:auto val="1"/>
        <c:lblAlgn val="ctr"/>
        <c:lblOffset val="100"/>
      </c:catAx>
      <c:valAx>
        <c:axId val="84964096"/>
        <c:scaling>
          <c:orientation val="minMax"/>
        </c:scaling>
        <c:axPos val="l"/>
        <c:majorGridlines/>
        <c:numFmt formatCode="#,##0" sourceLinked="1"/>
        <c:tickLblPos val="nextTo"/>
        <c:crossAx val="84954112"/>
        <c:crosses val="autoZero"/>
        <c:crossBetween val="between"/>
      </c:valAx>
    </c:plotArea>
    <c:plotVisOnly val="1"/>
    <c:dispBlanksAs val="gap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 sz="1500">
                <a:solidFill>
                  <a:schemeClr val="bg1"/>
                </a:solidFill>
                <a:latin typeface="Arial Black" pitchFamily="34" charset="0"/>
              </a:rPr>
              <a:t>Evolución de la carga contaminante procedente de vertidos</a:t>
            </a:r>
            <a:r>
              <a:rPr lang="es-ES" sz="1500" baseline="0">
                <a:solidFill>
                  <a:schemeClr val="bg1"/>
                </a:solidFill>
                <a:latin typeface="Arial Black" pitchFamily="34" charset="0"/>
              </a:rPr>
              <a:t> NO autorizados, 2005-2011</a:t>
            </a:r>
            <a:endParaRPr lang="es-ES" sz="1500">
              <a:solidFill>
                <a:schemeClr val="bg1"/>
              </a:solidFill>
              <a:latin typeface="Arial Black" pitchFamily="34" charset="0"/>
            </a:endParaRPr>
          </a:p>
        </c:rich>
      </c:tx>
      <c:layout/>
      <c:spPr>
        <a:solidFill>
          <a:srgbClr val="6EA92D"/>
        </a:solidFill>
      </c:spPr>
    </c:title>
    <c:plotArea>
      <c:layout>
        <c:manualLayout>
          <c:layoutTarget val="inner"/>
          <c:xMode val="edge"/>
          <c:yMode val="edge"/>
          <c:x val="9.4684385382059949E-2"/>
          <c:y val="0.2026433897510303"/>
          <c:w val="0.88039867109634551"/>
          <c:h val="0.58810635938614109"/>
        </c:manualLayout>
      </c:layout>
      <c:barChart>
        <c:barDir val="col"/>
        <c:grouping val="clustered"/>
        <c:ser>
          <c:idx val="0"/>
          <c:order val="0"/>
          <c:tx>
            <c:strRef>
              <c:f>'Foco_no autorizado'!$C$3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cat>
            <c:strRef>
              <c:f>'Foco_no autorizado'!$A$4:$A$10</c:f>
              <c:strCache>
                <c:ptCount val="7"/>
                <c:pt idx="0">
                  <c:v>Huelva</c:v>
                </c:pt>
                <c:pt idx="1">
                  <c:v>Sevilla</c:v>
                </c:pt>
                <c:pt idx="2">
                  <c:v>Cádiz</c:v>
                </c:pt>
                <c:pt idx="3">
                  <c:v>Málaga</c:v>
                </c:pt>
                <c:pt idx="4">
                  <c:v>Granada</c:v>
                </c:pt>
                <c:pt idx="5">
                  <c:v>Almería</c:v>
                </c:pt>
                <c:pt idx="6">
                  <c:v>Andalucía</c:v>
                </c:pt>
              </c:strCache>
            </c:strRef>
          </c:cat>
          <c:val>
            <c:numRef>
              <c:f>'Foco_no autorizado'!$C$4:$C$10</c:f>
              <c:numCache>
                <c:formatCode>#,##0</c:formatCode>
                <c:ptCount val="7"/>
                <c:pt idx="0">
                  <c:v>13.237997352751499</c:v>
                </c:pt>
                <c:pt idx="1">
                  <c:v>18.1409730158081</c:v>
                </c:pt>
                <c:pt idx="2">
                  <c:v>124.963255818753</c:v>
                </c:pt>
                <c:pt idx="3">
                  <c:v>42.7726513424074</c:v>
                </c:pt>
                <c:pt idx="4">
                  <c:v>17.186781006828301</c:v>
                </c:pt>
                <c:pt idx="5">
                  <c:v>0</c:v>
                </c:pt>
                <c:pt idx="6">
                  <c:v>216.3016585365483</c:v>
                </c:pt>
              </c:numCache>
            </c:numRef>
          </c:val>
        </c:ser>
        <c:ser>
          <c:idx val="1"/>
          <c:order val="1"/>
          <c:tx>
            <c:strRef>
              <c:f>'Foco_no autorizado'!$D$3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rgbClr val="C00000"/>
            </a:solidFill>
          </c:spPr>
          <c:cat>
            <c:strRef>
              <c:f>'Foco_no autorizado'!$A$4:$A$10</c:f>
              <c:strCache>
                <c:ptCount val="7"/>
                <c:pt idx="0">
                  <c:v>Huelva</c:v>
                </c:pt>
                <c:pt idx="1">
                  <c:v>Sevilla</c:v>
                </c:pt>
                <c:pt idx="2">
                  <c:v>Cádiz</c:v>
                </c:pt>
                <c:pt idx="3">
                  <c:v>Málaga</c:v>
                </c:pt>
                <c:pt idx="4">
                  <c:v>Granada</c:v>
                </c:pt>
                <c:pt idx="5">
                  <c:v>Almería</c:v>
                </c:pt>
                <c:pt idx="6">
                  <c:v>Andalucía</c:v>
                </c:pt>
              </c:strCache>
            </c:strRef>
          </c:cat>
          <c:val>
            <c:numRef>
              <c:f>'Foco_no autorizado'!$D$4:$D$10</c:f>
              <c:numCache>
                <c:formatCode>#,##0</c:formatCode>
                <c:ptCount val="7"/>
                <c:pt idx="0">
                  <c:v>13.8449123112848</c:v>
                </c:pt>
                <c:pt idx="1">
                  <c:v>11.899000624232301</c:v>
                </c:pt>
                <c:pt idx="2">
                  <c:v>116.96395210121</c:v>
                </c:pt>
                <c:pt idx="3">
                  <c:v>47.913174591494901</c:v>
                </c:pt>
                <c:pt idx="4">
                  <c:v>0</c:v>
                </c:pt>
                <c:pt idx="5">
                  <c:v>18.394151864548501</c:v>
                </c:pt>
                <c:pt idx="6">
                  <c:v>209.0151914927705</c:v>
                </c:pt>
              </c:numCache>
            </c:numRef>
          </c:val>
        </c:ser>
        <c:ser>
          <c:idx val="2"/>
          <c:order val="2"/>
          <c:tx>
            <c:strRef>
              <c:f>'Foco_no autorizado'!$E$3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FFC000"/>
            </a:solidFill>
          </c:spPr>
          <c:cat>
            <c:strRef>
              <c:f>'Foco_no autorizado'!$A$4:$A$10</c:f>
              <c:strCache>
                <c:ptCount val="7"/>
                <c:pt idx="0">
                  <c:v>Huelva</c:v>
                </c:pt>
                <c:pt idx="1">
                  <c:v>Sevilla</c:v>
                </c:pt>
                <c:pt idx="2">
                  <c:v>Cádiz</c:v>
                </c:pt>
                <c:pt idx="3">
                  <c:v>Málaga</c:v>
                </c:pt>
                <c:pt idx="4">
                  <c:v>Granada</c:v>
                </c:pt>
                <c:pt idx="5">
                  <c:v>Almería</c:v>
                </c:pt>
                <c:pt idx="6">
                  <c:v>Andalucía</c:v>
                </c:pt>
              </c:strCache>
            </c:strRef>
          </c:cat>
          <c:val>
            <c:numRef>
              <c:f>'Foco_no autorizado'!$E$4:$E$10</c:f>
              <c:numCache>
                <c:formatCode>#,##0</c:formatCode>
                <c:ptCount val="7"/>
                <c:pt idx="0">
                  <c:v>11.8241564783544</c:v>
                </c:pt>
                <c:pt idx="1">
                  <c:v>6.19602706250505</c:v>
                </c:pt>
                <c:pt idx="2">
                  <c:v>97.063213476431002</c:v>
                </c:pt>
                <c:pt idx="3">
                  <c:v>48.328851708111095</c:v>
                </c:pt>
                <c:pt idx="4">
                  <c:v>0</c:v>
                </c:pt>
                <c:pt idx="5">
                  <c:v>20.2025691604419</c:v>
                </c:pt>
                <c:pt idx="6">
                  <c:v>183.61481788584345</c:v>
                </c:pt>
              </c:numCache>
            </c:numRef>
          </c:val>
        </c:ser>
        <c:ser>
          <c:idx val="3"/>
          <c:order val="3"/>
          <c:tx>
            <c:strRef>
              <c:f>'Foco_no autorizado'!$F$3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00B050"/>
            </a:solidFill>
          </c:spPr>
          <c:cat>
            <c:strRef>
              <c:f>'Foco_no autorizado'!$A$4:$A$10</c:f>
              <c:strCache>
                <c:ptCount val="7"/>
                <c:pt idx="0">
                  <c:v>Huelva</c:v>
                </c:pt>
                <c:pt idx="1">
                  <c:v>Sevilla</c:v>
                </c:pt>
                <c:pt idx="2">
                  <c:v>Cádiz</c:v>
                </c:pt>
                <c:pt idx="3">
                  <c:v>Málaga</c:v>
                </c:pt>
                <c:pt idx="4">
                  <c:v>Granada</c:v>
                </c:pt>
                <c:pt idx="5">
                  <c:v>Almería</c:v>
                </c:pt>
                <c:pt idx="6">
                  <c:v>Andalucía</c:v>
                </c:pt>
              </c:strCache>
            </c:strRef>
          </c:cat>
          <c:val>
            <c:numRef>
              <c:f>'Foco_no autorizado'!$F$4:$F$10</c:f>
              <c:numCache>
                <c:formatCode>#,##0</c:formatCode>
                <c:ptCount val="7"/>
                <c:pt idx="0">
                  <c:v>12.3995655754539</c:v>
                </c:pt>
                <c:pt idx="1">
                  <c:v>0</c:v>
                </c:pt>
                <c:pt idx="2">
                  <c:v>99.995206011630899</c:v>
                </c:pt>
                <c:pt idx="3">
                  <c:v>40.317204346031801</c:v>
                </c:pt>
                <c:pt idx="4">
                  <c:v>0</c:v>
                </c:pt>
                <c:pt idx="5">
                  <c:v>63.922088765663297</c:v>
                </c:pt>
                <c:pt idx="6">
                  <c:v>216.63406469877989</c:v>
                </c:pt>
              </c:numCache>
            </c:numRef>
          </c:val>
        </c:ser>
        <c:ser>
          <c:idx val="4"/>
          <c:order val="4"/>
          <c:tx>
            <c:strRef>
              <c:f>'Foco_no autorizado'!$G$3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cat>
            <c:strRef>
              <c:f>'Foco_no autorizado'!$A$4:$A$10</c:f>
              <c:strCache>
                <c:ptCount val="7"/>
                <c:pt idx="0">
                  <c:v>Huelva</c:v>
                </c:pt>
                <c:pt idx="1">
                  <c:v>Sevilla</c:v>
                </c:pt>
                <c:pt idx="2">
                  <c:v>Cádiz</c:v>
                </c:pt>
                <c:pt idx="3">
                  <c:v>Málaga</c:v>
                </c:pt>
                <c:pt idx="4">
                  <c:v>Granada</c:v>
                </c:pt>
                <c:pt idx="5">
                  <c:v>Almería</c:v>
                </c:pt>
                <c:pt idx="6">
                  <c:v>Andalucía</c:v>
                </c:pt>
              </c:strCache>
            </c:strRef>
          </c:cat>
          <c:val>
            <c:numRef>
              <c:f>'Foco_no autorizado'!$G$4:$G$10</c:f>
              <c:numCache>
                <c:formatCode>#,##0</c:formatCode>
                <c:ptCount val="7"/>
                <c:pt idx="0">
                  <c:v>10.2741783827049</c:v>
                </c:pt>
                <c:pt idx="1">
                  <c:v>1</c:v>
                </c:pt>
                <c:pt idx="2">
                  <c:v>59</c:v>
                </c:pt>
                <c:pt idx="3">
                  <c:v>56.746522822611702</c:v>
                </c:pt>
                <c:pt idx="4">
                  <c:v>0</c:v>
                </c:pt>
                <c:pt idx="5">
                  <c:v>19</c:v>
                </c:pt>
                <c:pt idx="6">
                  <c:v>146.02070120531661</c:v>
                </c:pt>
              </c:numCache>
            </c:numRef>
          </c:val>
        </c:ser>
        <c:ser>
          <c:idx val="5"/>
          <c:order val="5"/>
          <c:tx>
            <c:strRef>
              <c:f>'Foco_no autorizado'!$H$3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00B0F0"/>
            </a:solidFill>
          </c:spPr>
          <c:cat>
            <c:strRef>
              <c:f>'Foco_no autorizado'!$A$4:$A$10</c:f>
              <c:strCache>
                <c:ptCount val="7"/>
                <c:pt idx="0">
                  <c:v>Huelva</c:v>
                </c:pt>
                <c:pt idx="1">
                  <c:v>Sevilla</c:v>
                </c:pt>
                <c:pt idx="2">
                  <c:v>Cádiz</c:v>
                </c:pt>
                <c:pt idx="3">
                  <c:v>Málaga</c:v>
                </c:pt>
                <c:pt idx="4">
                  <c:v>Granada</c:v>
                </c:pt>
                <c:pt idx="5">
                  <c:v>Almería</c:v>
                </c:pt>
                <c:pt idx="6">
                  <c:v>Andalucía</c:v>
                </c:pt>
              </c:strCache>
            </c:strRef>
          </c:cat>
          <c:val>
            <c:numRef>
              <c:f>'Foco_no autorizado'!$H$4:$H$10</c:f>
              <c:numCache>
                <c:formatCode>#,##0</c:formatCode>
                <c:ptCount val="7"/>
                <c:pt idx="0">
                  <c:v>11.364560839017379</c:v>
                </c:pt>
                <c:pt idx="1">
                  <c:v>0.76289864193013479</c:v>
                </c:pt>
                <c:pt idx="2">
                  <c:v>45.339992238585857</c:v>
                </c:pt>
                <c:pt idx="3">
                  <c:v>34.117225933817799</c:v>
                </c:pt>
                <c:pt idx="4">
                  <c:v>6.3182294475433678E-2</c:v>
                </c:pt>
                <c:pt idx="5">
                  <c:v>15.435179006886479</c:v>
                </c:pt>
                <c:pt idx="6">
                  <c:v>107.08303895471307</c:v>
                </c:pt>
              </c:numCache>
            </c:numRef>
          </c:val>
        </c:ser>
        <c:ser>
          <c:idx val="6"/>
          <c:order val="6"/>
          <c:tx>
            <c:strRef>
              <c:f>'Foco_no autorizado'!$I$3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tx1"/>
            </a:solidFill>
          </c:spPr>
          <c:cat>
            <c:strRef>
              <c:f>'Foco_no autorizado'!$A$4:$A$10</c:f>
              <c:strCache>
                <c:ptCount val="7"/>
                <c:pt idx="0">
                  <c:v>Huelva</c:v>
                </c:pt>
                <c:pt idx="1">
                  <c:v>Sevilla</c:v>
                </c:pt>
                <c:pt idx="2">
                  <c:v>Cádiz</c:v>
                </c:pt>
                <c:pt idx="3">
                  <c:v>Málaga</c:v>
                </c:pt>
                <c:pt idx="4">
                  <c:v>Granada</c:v>
                </c:pt>
                <c:pt idx="5">
                  <c:v>Almería</c:v>
                </c:pt>
                <c:pt idx="6">
                  <c:v>Andalucía</c:v>
                </c:pt>
              </c:strCache>
            </c:strRef>
          </c:cat>
          <c:val>
            <c:numRef>
              <c:f>'Foco_no autorizado'!$I$4:$I$10</c:f>
              <c:numCache>
                <c:formatCode>#,##0</c:formatCode>
                <c:ptCount val="7"/>
                <c:pt idx="0">
                  <c:v>12.062711445952468</c:v>
                </c:pt>
                <c:pt idx="1">
                  <c:v>1.198235526439394</c:v>
                </c:pt>
                <c:pt idx="2">
                  <c:v>76.183929043884561</c:v>
                </c:pt>
                <c:pt idx="3">
                  <c:v>37.934679937858078</c:v>
                </c:pt>
                <c:pt idx="4">
                  <c:v>0.13058358471138634</c:v>
                </c:pt>
                <c:pt idx="5">
                  <c:v>16.649135052459929</c:v>
                </c:pt>
                <c:pt idx="6">
                  <c:v>144.15927459130586</c:v>
                </c:pt>
              </c:numCache>
            </c:numRef>
          </c:val>
        </c:ser>
        <c:gapWidth val="75"/>
        <c:axId val="85038208"/>
        <c:axId val="85040128"/>
      </c:barChart>
      <c:catAx>
        <c:axId val="850382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 b="0"/>
                  <a:t>Vertidos</a:t>
                </a:r>
                <a:r>
                  <a:rPr lang="es-ES" b="0" baseline="0"/>
                  <a:t>  NO autorizados (UC/1000)</a:t>
                </a:r>
                <a:endParaRPr lang="es-ES" b="0"/>
              </a:p>
            </c:rich>
          </c:tx>
          <c:layout>
            <c:manualLayout>
              <c:xMode val="edge"/>
              <c:yMode val="edge"/>
              <c:x val="0.38470034268972192"/>
              <c:y val="0.2830351382288667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crossAx val="85040128"/>
        <c:crosses val="autoZero"/>
        <c:auto val="1"/>
        <c:lblAlgn val="ctr"/>
        <c:lblOffset val="100"/>
      </c:catAx>
      <c:valAx>
        <c:axId val="8504012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b="0"/>
                  <a:t>Unidades de contaminación/1000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9525">
            <a:solidFill>
              <a:schemeClr val="bg1">
                <a:lumMod val="65000"/>
              </a:schemeClr>
            </a:solidFill>
          </a:ln>
        </c:spPr>
        <c:crossAx val="850382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0265780730897007"/>
          <c:y val="0.9295163434967102"/>
          <c:w val="0.57973421926910329"/>
          <c:h val="5.2863436123348123E-2"/>
        </c:manualLayout>
      </c:layout>
    </c:legend>
    <c:plotVisOnly val="1"/>
    <c:dispBlanksAs val="gap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 sz="1400"/>
              <a:t>Carga contaminante de efluentes urbanos según autorización de vertidos.</a:t>
            </a:r>
            <a:r>
              <a:rPr lang="es-ES" sz="1400" baseline="0"/>
              <a:t> 2011 (en % y UC)</a:t>
            </a:r>
            <a:endParaRPr lang="es-ES" sz="1400"/>
          </a:p>
        </c:rich>
      </c:tx>
      <c:layout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9016152716593268E-2"/>
          <c:y val="0.13168724279835392"/>
          <c:w val="0.91042584434654938"/>
          <c:h val="0.73662551440329282"/>
        </c:manualLayout>
      </c:layout>
      <c:barChart>
        <c:barDir val="col"/>
        <c:grouping val="percentStacked"/>
        <c:ser>
          <c:idx val="0"/>
          <c:order val="0"/>
          <c:tx>
            <c:v>Autorizados</c:v>
          </c:tx>
          <c:cat>
            <c:strRef>
              <c:f>Foco_autorizado!$H$5:$H$10</c:f>
              <c:strCache>
                <c:ptCount val="6"/>
                <c:pt idx="0">
                  <c:v>Almería</c:v>
                </c:pt>
                <c:pt idx="1">
                  <c:v>Cádiz</c:v>
                </c:pt>
                <c:pt idx="2">
                  <c:v>Granada</c:v>
                </c:pt>
                <c:pt idx="3">
                  <c:v>Huelva</c:v>
                </c:pt>
                <c:pt idx="4">
                  <c:v>Málaga</c:v>
                </c:pt>
                <c:pt idx="5">
                  <c:v>Sevilla</c:v>
                </c:pt>
              </c:strCache>
            </c:strRef>
          </c:cat>
          <c:val>
            <c:numRef>
              <c:f>Foco_autorizado!$L$5:$L$10</c:f>
              <c:numCache>
                <c:formatCode>0%</c:formatCode>
                <c:ptCount val="6"/>
                <c:pt idx="0">
                  <c:v>0.30361125379303933</c:v>
                </c:pt>
                <c:pt idx="1">
                  <c:v>0.422138346847587</c:v>
                </c:pt>
                <c:pt idx="2">
                  <c:v>0.98583945700492703</c:v>
                </c:pt>
                <c:pt idx="3">
                  <c:v>0.65378220061272174</c:v>
                </c:pt>
                <c:pt idx="4">
                  <c:v>0.74477533657259687</c:v>
                </c:pt>
                <c:pt idx="5">
                  <c:v>0.98331290127380111</c:v>
                </c:pt>
              </c:numCache>
            </c:numRef>
          </c:val>
        </c:ser>
        <c:ser>
          <c:idx val="1"/>
          <c:order val="1"/>
          <c:tx>
            <c:v>No Autorizados</c:v>
          </c:tx>
          <c:cat>
            <c:strRef>
              <c:f>Foco_autorizado!$H$5:$H$10</c:f>
              <c:strCache>
                <c:ptCount val="6"/>
                <c:pt idx="0">
                  <c:v>Almería</c:v>
                </c:pt>
                <c:pt idx="1">
                  <c:v>Cádiz</c:v>
                </c:pt>
                <c:pt idx="2">
                  <c:v>Granada</c:v>
                </c:pt>
                <c:pt idx="3">
                  <c:v>Huelva</c:v>
                </c:pt>
                <c:pt idx="4">
                  <c:v>Málaga</c:v>
                </c:pt>
                <c:pt idx="5">
                  <c:v>Sevilla</c:v>
                </c:pt>
              </c:strCache>
            </c:strRef>
          </c:cat>
          <c:val>
            <c:numRef>
              <c:f>Foco_autorizado!$M$5:$M$10</c:f>
              <c:numCache>
                <c:formatCode>0%</c:formatCode>
                <c:ptCount val="6"/>
                <c:pt idx="0">
                  <c:v>0.69638874620696056</c:v>
                </c:pt>
                <c:pt idx="1">
                  <c:v>0.577861653152413</c:v>
                </c:pt>
                <c:pt idx="2">
                  <c:v>1.4160542995072889E-2</c:v>
                </c:pt>
                <c:pt idx="3">
                  <c:v>0.3462177993872782</c:v>
                </c:pt>
                <c:pt idx="4">
                  <c:v>0.2552246634274033</c:v>
                </c:pt>
                <c:pt idx="5">
                  <c:v>1.6687098726198862E-2</c:v>
                </c:pt>
              </c:numCache>
            </c:numRef>
          </c:val>
        </c:ser>
        <c:gapWidth val="75"/>
        <c:overlap val="100"/>
        <c:axId val="85127936"/>
        <c:axId val="85129472"/>
      </c:barChart>
      <c:catAx>
        <c:axId val="85127936"/>
        <c:scaling>
          <c:orientation val="minMax"/>
        </c:scaling>
        <c:axPos val="b"/>
        <c:numFmt formatCode="General" sourceLinked="1"/>
        <c:majorTickMark val="none"/>
        <c:tickLblPos val="nextTo"/>
        <c:crossAx val="85129472"/>
        <c:crosses val="autoZero"/>
        <c:auto val="1"/>
        <c:lblAlgn val="ctr"/>
        <c:lblOffset val="100"/>
      </c:catAx>
      <c:valAx>
        <c:axId val="85129472"/>
        <c:scaling>
          <c:orientation val="minMax"/>
        </c:scaling>
        <c:axPos val="l"/>
        <c:majorGridlines/>
        <c:numFmt formatCode="0%" sourceLinked="1"/>
        <c:majorTickMark val="none"/>
        <c:tickLblPos val="nextTo"/>
        <c:spPr>
          <a:ln w="9525">
            <a:noFill/>
          </a:ln>
        </c:spPr>
        <c:crossAx val="85127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4361279729901623"/>
          <c:y val="0.93415832280224209"/>
          <c:w val="0.31277579289372942"/>
          <c:h val="4.9382716049382727E-2"/>
        </c:manualLayout>
      </c:layout>
    </c:legend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 sz="1200">
                <a:solidFill>
                  <a:schemeClr val="bg1"/>
                </a:solidFill>
                <a:latin typeface="Arial Black" pitchFamily="34" charset="0"/>
              </a:rPr>
              <a:t>Caudal de vertidos urbanos provinciales, 2011</a:t>
            </a:r>
          </a:p>
        </c:rich>
      </c:tx>
      <c:layout/>
      <c:spPr>
        <a:solidFill>
          <a:srgbClr val="92D050"/>
        </a:solidFill>
      </c:spPr>
    </c:title>
    <c:plotArea>
      <c:layout>
        <c:manualLayout>
          <c:layoutTarget val="inner"/>
          <c:xMode val="edge"/>
          <c:yMode val="edge"/>
          <c:x val="0.11849192100538605"/>
          <c:y val="0.11597952739852735"/>
          <c:w val="0.81867145421903142"/>
          <c:h val="0.73453700685733958"/>
        </c:manualLayout>
      </c:layout>
      <c:barChart>
        <c:barDir val="bar"/>
        <c:grouping val="clustered"/>
        <c:ser>
          <c:idx val="0"/>
          <c:order val="0"/>
          <c:dLbls>
            <c:spPr>
              <a:noFill/>
              <a:ln w="25400">
                <a:noFill/>
              </a:ln>
            </c:spPr>
            <c:showVal val="1"/>
          </c:dLbls>
          <c:cat>
            <c:strRef>
              <c:f>Caudal_vertidos!$A$5:$A$10</c:f>
              <c:strCache>
                <c:ptCount val="6"/>
                <c:pt idx="0">
                  <c:v>Granada</c:v>
                </c:pt>
                <c:pt idx="1">
                  <c:v>Almería</c:v>
                </c:pt>
                <c:pt idx="2">
                  <c:v>Huelva</c:v>
                </c:pt>
                <c:pt idx="3">
                  <c:v>Cádiz</c:v>
                </c:pt>
                <c:pt idx="4">
                  <c:v>Sevilla</c:v>
                </c:pt>
                <c:pt idx="5">
                  <c:v>Málaga</c:v>
                </c:pt>
              </c:strCache>
            </c:strRef>
          </c:cat>
          <c:val>
            <c:numRef>
              <c:f>Caudal_vertidos!$D$5:$D$10</c:f>
              <c:numCache>
                <c:formatCode>#,##0</c:formatCode>
                <c:ptCount val="6"/>
                <c:pt idx="0">
                  <c:v>10932</c:v>
                </c:pt>
                <c:pt idx="1">
                  <c:v>24945</c:v>
                </c:pt>
                <c:pt idx="2">
                  <c:v>32471</c:v>
                </c:pt>
                <c:pt idx="3">
                  <c:v>68307</c:v>
                </c:pt>
                <c:pt idx="4">
                  <c:v>72053</c:v>
                </c:pt>
                <c:pt idx="5">
                  <c:v>133188</c:v>
                </c:pt>
              </c:numCache>
            </c:numRef>
          </c:val>
        </c:ser>
        <c:gapWidth val="75"/>
        <c:overlap val="-25"/>
        <c:axId val="85171200"/>
        <c:axId val="85172992"/>
      </c:barChart>
      <c:catAx>
        <c:axId val="85171200"/>
        <c:scaling>
          <c:orientation val="minMax"/>
        </c:scaling>
        <c:axPos val="l"/>
        <c:numFmt formatCode="General" sourceLinked="1"/>
        <c:tickLblPos val="nextTo"/>
        <c:spPr>
          <a:noFill/>
          <a:ln>
            <a:solidFill>
              <a:schemeClr val="tx1"/>
            </a:solidFill>
            <a:prstDash val="solid"/>
          </a:ln>
        </c:spPr>
        <c:crossAx val="85172992"/>
        <c:crosses val="autoZero"/>
        <c:auto val="1"/>
        <c:lblAlgn val="ctr"/>
        <c:lblOffset val="100"/>
      </c:catAx>
      <c:valAx>
        <c:axId val="85172992"/>
        <c:scaling>
          <c:orientation val="minMax"/>
        </c:scaling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Miles m3/año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9525">
            <a:solidFill>
              <a:schemeClr val="tx1"/>
            </a:solidFill>
          </a:ln>
        </c:spPr>
        <c:crossAx val="85171200"/>
        <c:crosses val="autoZero"/>
        <c:crossBetween val="between"/>
      </c:valAx>
      <c:spPr>
        <a:ln cmpd="sng"/>
      </c:spPr>
    </c:plotArea>
    <c:plotVisOnly val="1"/>
    <c:dispBlanksAs val="gap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276225</xdr:colOff>
      <xdr:row>14</xdr:row>
      <xdr:rowOff>104775</xdr:rowOff>
    </xdr:from>
    <xdr:to>
      <xdr:col>14</xdr:col>
      <xdr:colOff>695325</xdr:colOff>
      <xdr:row>35</xdr:row>
      <xdr:rowOff>0</xdr:rowOff>
    </xdr:to>
    <xdr:graphicFrame macro="">
      <xdr:nvGraphicFramePr>
        <xdr:cNvPr id="2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257175</xdr:colOff>
      <xdr:row>0</xdr:row>
      <xdr:rowOff>76200</xdr:rowOff>
    </xdr:from>
    <xdr:to>
      <xdr:col>1</xdr:col>
      <xdr:colOff>368011</xdr:colOff>
      <xdr:row>0</xdr:row>
      <xdr:rowOff>1028700</xdr:rowOff>
    </xdr:to>
    <xdr:pic>
      <xdr:nvPicPr>
        <xdr:cNvPr id="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57175" y="76200"/>
          <a:ext cx="3120736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11</xdr:row>
      <xdr:rowOff>66675</xdr:rowOff>
    </xdr:from>
    <xdr:to>
      <xdr:col>12</xdr:col>
      <xdr:colOff>66675</xdr:colOff>
      <xdr:row>37</xdr:row>
      <xdr:rowOff>104775</xdr:rowOff>
    </xdr:to>
    <xdr:graphicFrame macro="">
      <xdr:nvGraphicFramePr>
        <xdr:cNvPr id="19466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542925</xdr:colOff>
      <xdr:row>17</xdr:row>
      <xdr:rowOff>47625</xdr:rowOff>
    </xdr:from>
    <xdr:to>
      <xdr:col>10</xdr:col>
      <xdr:colOff>714375</xdr:colOff>
      <xdr:row>31</xdr:row>
      <xdr:rowOff>123825</xdr:rowOff>
    </xdr:to>
    <xdr:graphicFrame macro="">
      <xdr:nvGraphicFramePr>
        <xdr:cNvPr id="19467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209550</xdr:colOff>
      <xdr:row>0</xdr:row>
      <xdr:rowOff>66675</xdr:rowOff>
    </xdr:from>
    <xdr:to>
      <xdr:col>4</xdr:col>
      <xdr:colOff>285750</xdr:colOff>
      <xdr:row>0</xdr:row>
      <xdr:rowOff>1019175</xdr:rowOff>
    </xdr:to>
    <xdr:pic>
      <xdr:nvPicPr>
        <xdr:cNvPr id="19468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9550" y="6667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12</xdr:row>
      <xdr:rowOff>85725</xdr:rowOff>
    </xdr:from>
    <xdr:to>
      <xdr:col>8</xdr:col>
      <xdr:colOff>219075</xdr:colOff>
      <xdr:row>35</xdr:row>
      <xdr:rowOff>38100</xdr:rowOff>
    </xdr:to>
    <xdr:graphicFrame macro="">
      <xdr:nvGraphicFramePr>
        <xdr:cNvPr id="12299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200025</xdr:colOff>
      <xdr:row>0</xdr:row>
      <xdr:rowOff>152400</xdr:rowOff>
    </xdr:from>
    <xdr:to>
      <xdr:col>4</xdr:col>
      <xdr:colOff>276225</xdr:colOff>
      <xdr:row>0</xdr:row>
      <xdr:rowOff>1104900</xdr:rowOff>
    </xdr:to>
    <xdr:pic>
      <xdr:nvPicPr>
        <xdr:cNvPr id="12300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0025" y="15240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13</xdr:row>
      <xdr:rowOff>161925</xdr:rowOff>
    </xdr:from>
    <xdr:to>
      <xdr:col>15</xdr:col>
      <xdr:colOff>390525</xdr:colOff>
      <xdr:row>38</xdr:row>
      <xdr:rowOff>28575</xdr:rowOff>
    </xdr:to>
    <xdr:graphicFrame macro="">
      <xdr:nvGraphicFramePr>
        <xdr:cNvPr id="104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142875</xdr:colOff>
      <xdr:row>0</xdr:row>
      <xdr:rowOff>180975</xdr:rowOff>
    </xdr:from>
    <xdr:to>
      <xdr:col>1</xdr:col>
      <xdr:colOff>257175</xdr:colOff>
      <xdr:row>0</xdr:row>
      <xdr:rowOff>1133475</xdr:rowOff>
    </xdr:to>
    <xdr:pic>
      <xdr:nvPicPr>
        <xdr:cNvPr id="1043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2875" y="18097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11</xdr:row>
      <xdr:rowOff>9525</xdr:rowOff>
    </xdr:from>
    <xdr:to>
      <xdr:col>6</xdr:col>
      <xdr:colOff>238125</xdr:colOff>
      <xdr:row>30</xdr:row>
      <xdr:rowOff>85725</xdr:rowOff>
    </xdr:to>
    <xdr:graphicFrame macro="">
      <xdr:nvGraphicFramePr>
        <xdr:cNvPr id="9229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466725</xdr:colOff>
      <xdr:row>0</xdr:row>
      <xdr:rowOff>952500</xdr:rowOff>
    </xdr:to>
    <xdr:pic>
      <xdr:nvPicPr>
        <xdr:cNvPr id="9230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6"/>
  <sheetViews>
    <sheetView tabSelected="1" zoomScaleNormal="100" workbookViewId="0">
      <selection activeCell="C31" sqref="C31"/>
    </sheetView>
  </sheetViews>
  <sheetFormatPr baseColWidth="10" defaultRowHeight="15"/>
  <cols>
    <col min="1" max="1" width="45.140625" bestFit="1" customWidth="1"/>
    <col min="6" max="6" width="14.85546875" customWidth="1"/>
    <col min="10" max="10" width="13.42578125" bestFit="1" customWidth="1"/>
    <col min="11" max="11" width="13.42578125" customWidth="1"/>
    <col min="12" max="12" width="12.42578125" bestFit="1" customWidth="1"/>
    <col min="257" max="257" width="45.140625" bestFit="1" customWidth="1"/>
    <col min="262" max="262" width="14.85546875" customWidth="1"/>
    <col min="266" max="266" width="13.42578125" bestFit="1" customWidth="1"/>
    <col min="267" max="267" width="13.42578125" customWidth="1"/>
    <col min="268" max="268" width="12.42578125" bestFit="1" customWidth="1"/>
    <col min="513" max="513" width="45.140625" bestFit="1" customWidth="1"/>
    <col min="518" max="518" width="14.85546875" customWidth="1"/>
    <col min="522" max="522" width="13.42578125" bestFit="1" customWidth="1"/>
    <col min="523" max="523" width="13.42578125" customWidth="1"/>
    <col min="524" max="524" width="12.42578125" bestFit="1" customWidth="1"/>
    <col min="769" max="769" width="45.140625" bestFit="1" customWidth="1"/>
    <col min="774" max="774" width="14.85546875" customWidth="1"/>
    <col min="778" max="778" width="13.42578125" bestFit="1" customWidth="1"/>
    <col min="779" max="779" width="13.42578125" customWidth="1"/>
    <col min="780" max="780" width="12.42578125" bestFit="1" customWidth="1"/>
    <col min="1025" max="1025" width="45.140625" bestFit="1" customWidth="1"/>
    <col min="1030" max="1030" width="14.85546875" customWidth="1"/>
    <col min="1034" max="1034" width="13.42578125" bestFit="1" customWidth="1"/>
    <col min="1035" max="1035" width="13.42578125" customWidth="1"/>
    <col min="1036" max="1036" width="12.42578125" bestFit="1" customWidth="1"/>
    <col min="1281" max="1281" width="45.140625" bestFit="1" customWidth="1"/>
    <col min="1286" max="1286" width="14.85546875" customWidth="1"/>
    <col min="1290" max="1290" width="13.42578125" bestFit="1" customWidth="1"/>
    <col min="1291" max="1291" width="13.42578125" customWidth="1"/>
    <col min="1292" max="1292" width="12.42578125" bestFit="1" customWidth="1"/>
    <col min="1537" max="1537" width="45.140625" bestFit="1" customWidth="1"/>
    <col min="1542" max="1542" width="14.85546875" customWidth="1"/>
    <col min="1546" max="1546" width="13.42578125" bestFit="1" customWidth="1"/>
    <col min="1547" max="1547" width="13.42578125" customWidth="1"/>
    <col min="1548" max="1548" width="12.42578125" bestFit="1" customWidth="1"/>
    <col min="1793" max="1793" width="45.140625" bestFit="1" customWidth="1"/>
    <col min="1798" max="1798" width="14.85546875" customWidth="1"/>
    <col min="1802" max="1802" width="13.42578125" bestFit="1" customWidth="1"/>
    <col min="1803" max="1803" width="13.42578125" customWidth="1"/>
    <col min="1804" max="1804" width="12.42578125" bestFit="1" customWidth="1"/>
    <col min="2049" max="2049" width="45.140625" bestFit="1" customWidth="1"/>
    <col min="2054" max="2054" width="14.85546875" customWidth="1"/>
    <col min="2058" max="2058" width="13.42578125" bestFit="1" customWidth="1"/>
    <col min="2059" max="2059" width="13.42578125" customWidth="1"/>
    <col min="2060" max="2060" width="12.42578125" bestFit="1" customWidth="1"/>
    <col min="2305" max="2305" width="45.140625" bestFit="1" customWidth="1"/>
    <col min="2310" max="2310" width="14.85546875" customWidth="1"/>
    <col min="2314" max="2314" width="13.42578125" bestFit="1" customWidth="1"/>
    <col min="2315" max="2315" width="13.42578125" customWidth="1"/>
    <col min="2316" max="2316" width="12.42578125" bestFit="1" customWidth="1"/>
    <col min="2561" max="2561" width="45.140625" bestFit="1" customWidth="1"/>
    <col min="2566" max="2566" width="14.85546875" customWidth="1"/>
    <col min="2570" max="2570" width="13.42578125" bestFit="1" customWidth="1"/>
    <col min="2571" max="2571" width="13.42578125" customWidth="1"/>
    <col min="2572" max="2572" width="12.42578125" bestFit="1" customWidth="1"/>
    <col min="2817" max="2817" width="45.140625" bestFit="1" customWidth="1"/>
    <col min="2822" max="2822" width="14.85546875" customWidth="1"/>
    <col min="2826" max="2826" width="13.42578125" bestFit="1" customWidth="1"/>
    <col min="2827" max="2827" width="13.42578125" customWidth="1"/>
    <col min="2828" max="2828" width="12.42578125" bestFit="1" customWidth="1"/>
    <col min="3073" max="3073" width="45.140625" bestFit="1" customWidth="1"/>
    <col min="3078" max="3078" width="14.85546875" customWidth="1"/>
    <col min="3082" max="3082" width="13.42578125" bestFit="1" customWidth="1"/>
    <col min="3083" max="3083" width="13.42578125" customWidth="1"/>
    <col min="3084" max="3084" width="12.42578125" bestFit="1" customWidth="1"/>
    <col min="3329" max="3329" width="45.140625" bestFit="1" customWidth="1"/>
    <col min="3334" max="3334" width="14.85546875" customWidth="1"/>
    <col min="3338" max="3338" width="13.42578125" bestFit="1" customWidth="1"/>
    <col min="3339" max="3339" width="13.42578125" customWidth="1"/>
    <col min="3340" max="3340" width="12.42578125" bestFit="1" customWidth="1"/>
    <col min="3585" max="3585" width="45.140625" bestFit="1" customWidth="1"/>
    <col min="3590" max="3590" width="14.85546875" customWidth="1"/>
    <col min="3594" max="3594" width="13.42578125" bestFit="1" customWidth="1"/>
    <col min="3595" max="3595" width="13.42578125" customWidth="1"/>
    <col min="3596" max="3596" width="12.42578125" bestFit="1" customWidth="1"/>
    <col min="3841" max="3841" width="45.140625" bestFit="1" customWidth="1"/>
    <col min="3846" max="3846" width="14.85546875" customWidth="1"/>
    <col min="3850" max="3850" width="13.42578125" bestFit="1" customWidth="1"/>
    <col min="3851" max="3851" width="13.42578125" customWidth="1"/>
    <col min="3852" max="3852" width="12.42578125" bestFit="1" customWidth="1"/>
    <col min="4097" max="4097" width="45.140625" bestFit="1" customWidth="1"/>
    <col min="4102" max="4102" width="14.85546875" customWidth="1"/>
    <col min="4106" max="4106" width="13.42578125" bestFit="1" customWidth="1"/>
    <col min="4107" max="4107" width="13.42578125" customWidth="1"/>
    <col min="4108" max="4108" width="12.42578125" bestFit="1" customWidth="1"/>
    <col min="4353" max="4353" width="45.140625" bestFit="1" customWidth="1"/>
    <col min="4358" max="4358" width="14.85546875" customWidth="1"/>
    <col min="4362" max="4362" width="13.42578125" bestFit="1" customWidth="1"/>
    <col min="4363" max="4363" width="13.42578125" customWidth="1"/>
    <col min="4364" max="4364" width="12.42578125" bestFit="1" customWidth="1"/>
    <col min="4609" max="4609" width="45.140625" bestFit="1" customWidth="1"/>
    <col min="4614" max="4614" width="14.85546875" customWidth="1"/>
    <col min="4618" max="4618" width="13.42578125" bestFit="1" customWidth="1"/>
    <col min="4619" max="4619" width="13.42578125" customWidth="1"/>
    <col min="4620" max="4620" width="12.42578125" bestFit="1" customWidth="1"/>
    <col min="4865" max="4865" width="45.140625" bestFit="1" customWidth="1"/>
    <col min="4870" max="4870" width="14.85546875" customWidth="1"/>
    <col min="4874" max="4874" width="13.42578125" bestFit="1" customWidth="1"/>
    <col min="4875" max="4875" width="13.42578125" customWidth="1"/>
    <col min="4876" max="4876" width="12.42578125" bestFit="1" customWidth="1"/>
    <col min="5121" max="5121" width="45.140625" bestFit="1" customWidth="1"/>
    <col min="5126" max="5126" width="14.85546875" customWidth="1"/>
    <col min="5130" max="5130" width="13.42578125" bestFit="1" customWidth="1"/>
    <col min="5131" max="5131" width="13.42578125" customWidth="1"/>
    <col min="5132" max="5132" width="12.42578125" bestFit="1" customWidth="1"/>
    <col min="5377" max="5377" width="45.140625" bestFit="1" customWidth="1"/>
    <col min="5382" max="5382" width="14.85546875" customWidth="1"/>
    <col min="5386" max="5386" width="13.42578125" bestFit="1" customWidth="1"/>
    <col min="5387" max="5387" width="13.42578125" customWidth="1"/>
    <col min="5388" max="5388" width="12.42578125" bestFit="1" customWidth="1"/>
    <col min="5633" max="5633" width="45.140625" bestFit="1" customWidth="1"/>
    <col min="5638" max="5638" width="14.85546875" customWidth="1"/>
    <col min="5642" max="5642" width="13.42578125" bestFit="1" customWidth="1"/>
    <col min="5643" max="5643" width="13.42578125" customWidth="1"/>
    <col min="5644" max="5644" width="12.42578125" bestFit="1" customWidth="1"/>
    <col min="5889" max="5889" width="45.140625" bestFit="1" customWidth="1"/>
    <col min="5894" max="5894" width="14.85546875" customWidth="1"/>
    <col min="5898" max="5898" width="13.42578125" bestFit="1" customWidth="1"/>
    <col min="5899" max="5899" width="13.42578125" customWidth="1"/>
    <col min="5900" max="5900" width="12.42578125" bestFit="1" customWidth="1"/>
    <col min="6145" max="6145" width="45.140625" bestFit="1" customWidth="1"/>
    <col min="6150" max="6150" width="14.85546875" customWidth="1"/>
    <col min="6154" max="6154" width="13.42578125" bestFit="1" customWidth="1"/>
    <col min="6155" max="6155" width="13.42578125" customWidth="1"/>
    <col min="6156" max="6156" width="12.42578125" bestFit="1" customWidth="1"/>
    <col min="6401" max="6401" width="45.140625" bestFit="1" customWidth="1"/>
    <col min="6406" max="6406" width="14.85546875" customWidth="1"/>
    <col min="6410" max="6410" width="13.42578125" bestFit="1" customWidth="1"/>
    <col min="6411" max="6411" width="13.42578125" customWidth="1"/>
    <col min="6412" max="6412" width="12.42578125" bestFit="1" customWidth="1"/>
    <col min="6657" max="6657" width="45.140625" bestFit="1" customWidth="1"/>
    <col min="6662" max="6662" width="14.85546875" customWidth="1"/>
    <col min="6666" max="6666" width="13.42578125" bestFit="1" customWidth="1"/>
    <col min="6667" max="6667" width="13.42578125" customWidth="1"/>
    <col min="6668" max="6668" width="12.42578125" bestFit="1" customWidth="1"/>
    <col min="6913" max="6913" width="45.140625" bestFit="1" customWidth="1"/>
    <col min="6918" max="6918" width="14.85546875" customWidth="1"/>
    <col min="6922" max="6922" width="13.42578125" bestFit="1" customWidth="1"/>
    <col min="6923" max="6923" width="13.42578125" customWidth="1"/>
    <col min="6924" max="6924" width="12.42578125" bestFit="1" customWidth="1"/>
    <col min="7169" max="7169" width="45.140625" bestFit="1" customWidth="1"/>
    <col min="7174" max="7174" width="14.85546875" customWidth="1"/>
    <col min="7178" max="7178" width="13.42578125" bestFit="1" customWidth="1"/>
    <col min="7179" max="7179" width="13.42578125" customWidth="1"/>
    <col min="7180" max="7180" width="12.42578125" bestFit="1" customWidth="1"/>
    <col min="7425" max="7425" width="45.140625" bestFit="1" customWidth="1"/>
    <col min="7430" max="7430" width="14.85546875" customWidth="1"/>
    <col min="7434" max="7434" width="13.42578125" bestFit="1" customWidth="1"/>
    <col min="7435" max="7435" width="13.42578125" customWidth="1"/>
    <col min="7436" max="7436" width="12.42578125" bestFit="1" customWidth="1"/>
    <col min="7681" max="7681" width="45.140625" bestFit="1" customWidth="1"/>
    <col min="7686" max="7686" width="14.85546875" customWidth="1"/>
    <col min="7690" max="7690" width="13.42578125" bestFit="1" customWidth="1"/>
    <col min="7691" max="7691" width="13.42578125" customWidth="1"/>
    <col min="7692" max="7692" width="12.42578125" bestFit="1" customWidth="1"/>
    <col min="7937" max="7937" width="45.140625" bestFit="1" customWidth="1"/>
    <col min="7942" max="7942" width="14.85546875" customWidth="1"/>
    <col min="7946" max="7946" width="13.42578125" bestFit="1" customWidth="1"/>
    <col min="7947" max="7947" width="13.42578125" customWidth="1"/>
    <col min="7948" max="7948" width="12.42578125" bestFit="1" customWidth="1"/>
    <col min="8193" max="8193" width="45.140625" bestFit="1" customWidth="1"/>
    <col min="8198" max="8198" width="14.85546875" customWidth="1"/>
    <col min="8202" max="8202" width="13.42578125" bestFit="1" customWidth="1"/>
    <col min="8203" max="8203" width="13.42578125" customWidth="1"/>
    <col min="8204" max="8204" width="12.42578125" bestFit="1" customWidth="1"/>
    <col min="8449" max="8449" width="45.140625" bestFit="1" customWidth="1"/>
    <col min="8454" max="8454" width="14.85546875" customWidth="1"/>
    <col min="8458" max="8458" width="13.42578125" bestFit="1" customWidth="1"/>
    <col min="8459" max="8459" width="13.42578125" customWidth="1"/>
    <col min="8460" max="8460" width="12.42578125" bestFit="1" customWidth="1"/>
    <col min="8705" max="8705" width="45.140625" bestFit="1" customWidth="1"/>
    <col min="8710" max="8710" width="14.85546875" customWidth="1"/>
    <col min="8714" max="8714" width="13.42578125" bestFit="1" customWidth="1"/>
    <col min="8715" max="8715" width="13.42578125" customWidth="1"/>
    <col min="8716" max="8716" width="12.42578125" bestFit="1" customWidth="1"/>
    <col min="8961" max="8961" width="45.140625" bestFit="1" customWidth="1"/>
    <col min="8966" max="8966" width="14.85546875" customWidth="1"/>
    <col min="8970" max="8970" width="13.42578125" bestFit="1" customWidth="1"/>
    <col min="8971" max="8971" width="13.42578125" customWidth="1"/>
    <col min="8972" max="8972" width="12.42578125" bestFit="1" customWidth="1"/>
    <col min="9217" max="9217" width="45.140625" bestFit="1" customWidth="1"/>
    <col min="9222" max="9222" width="14.85546875" customWidth="1"/>
    <col min="9226" max="9226" width="13.42578125" bestFit="1" customWidth="1"/>
    <col min="9227" max="9227" width="13.42578125" customWidth="1"/>
    <col min="9228" max="9228" width="12.42578125" bestFit="1" customWidth="1"/>
    <col min="9473" max="9473" width="45.140625" bestFit="1" customWidth="1"/>
    <col min="9478" max="9478" width="14.85546875" customWidth="1"/>
    <col min="9482" max="9482" width="13.42578125" bestFit="1" customWidth="1"/>
    <col min="9483" max="9483" width="13.42578125" customWidth="1"/>
    <col min="9484" max="9484" width="12.42578125" bestFit="1" customWidth="1"/>
    <col min="9729" max="9729" width="45.140625" bestFit="1" customWidth="1"/>
    <col min="9734" max="9734" width="14.85546875" customWidth="1"/>
    <col min="9738" max="9738" width="13.42578125" bestFit="1" customWidth="1"/>
    <col min="9739" max="9739" width="13.42578125" customWidth="1"/>
    <col min="9740" max="9740" width="12.42578125" bestFit="1" customWidth="1"/>
    <col min="9985" max="9985" width="45.140625" bestFit="1" customWidth="1"/>
    <col min="9990" max="9990" width="14.85546875" customWidth="1"/>
    <col min="9994" max="9994" width="13.42578125" bestFit="1" customWidth="1"/>
    <col min="9995" max="9995" width="13.42578125" customWidth="1"/>
    <col min="9996" max="9996" width="12.42578125" bestFit="1" customWidth="1"/>
    <col min="10241" max="10241" width="45.140625" bestFit="1" customWidth="1"/>
    <col min="10246" max="10246" width="14.85546875" customWidth="1"/>
    <col min="10250" max="10250" width="13.42578125" bestFit="1" customWidth="1"/>
    <col min="10251" max="10251" width="13.42578125" customWidth="1"/>
    <col min="10252" max="10252" width="12.42578125" bestFit="1" customWidth="1"/>
    <col min="10497" max="10497" width="45.140625" bestFit="1" customWidth="1"/>
    <col min="10502" max="10502" width="14.85546875" customWidth="1"/>
    <col min="10506" max="10506" width="13.42578125" bestFit="1" customWidth="1"/>
    <col min="10507" max="10507" width="13.42578125" customWidth="1"/>
    <col min="10508" max="10508" width="12.42578125" bestFit="1" customWidth="1"/>
    <col min="10753" max="10753" width="45.140625" bestFit="1" customWidth="1"/>
    <col min="10758" max="10758" width="14.85546875" customWidth="1"/>
    <col min="10762" max="10762" width="13.42578125" bestFit="1" customWidth="1"/>
    <col min="10763" max="10763" width="13.42578125" customWidth="1"/>
    <col min="10764" max="10764" width="12.42578125" bestFit="1" customWidth="1"/>
    <col min="11009" max="11009" width="45.140625" bestFit="1" customWidth="1"/>
    <col min="11014" max="11014" width="14.85546875" customWidth="1"/>
    <col min="11018" max="11018" width="13.42578125" bestFit="1" customWidth="1"/>
    <col min="11019" max="11019" width="13.42578125" customWidth="1"/>
    <col min="11020" max="11020" width="12.42578125" bestFit="1" customWidth="1"/>
    <col min="11265" max="11265" width="45.140625" bestFit="1" customWidth="1"/>
    <col min="11270" max="11270" width="14.85546875" customWidth="1"/>
    <col min="11274" max="11274" width="13.42578125" bestFit="1" customWidth="1"/>
    <col min="11275" max="11275" width="13.42578125" customWidth="1"/>
    <col min="11276" max="11276" width="12.42578125" bestFit="1" customWidth="1"/>
    <col min="11521" max="11521" width="45.140625" bestFit="1" customWidth="1"/>
    <col min="11526" max="11526" width="14.85546875" customWidth="1"/>
    <col min="11530" max="11530" width="13.42578125" bestFit="1" customWidth="1"/>
    <col min="11531" max="11531" width="13.42578125" customWidth="1"/>
    <col min="11532" max="11532" width="12.42578125" bestFit="1" customWidth="1"/>
    <col min="11777" max="11777" width="45.140625" bestFit="1" customWidth="1"/>
    <col min="11782" max="11782" width="14.85546875" customWidth="1"/>
    <col min="11786" max="11786" width="13.42578125" bestFit="1" customWidth="1"/>
    <col min="11787" max="11787" width="13.42578125" customWidth="1"/>
    <col min="11788" max="11788" width="12.42578125" bestFit="1" customWidth="1"/>
    <col min="12033" max="12033" width="45.140625" bestFit="1" customWidth="1"/>
    <col min="12038" max="12038" width="14.85546875" customWidth="1"/>
    <col min="12042" max="12042" width="13.42578125" bestFit="1" customWidth="1"/>
    <col min="12043" max="12043" width="13.42578125" customWidth="1"/>
    <col min="12044" max="12044" width="12.42578125" bestFit="1" customWidth="1"/>
    <col min="12289" max="12289" width="45.140625" bestFit="1" customWidth="1"/>
    <col min="12294" max="12294" width="14.85546875" customWidth="1"/>
    <col min="12298" max="12298" width="13.42578125" bestFit="1" customWidth="1"/>
    <col min="12299" max="12299" width="13.42578125" customWidth="1"/>
    <col min="12300" max="12300" width="12.42578125" bestFit="1" customWidth="1"/>
    <col min="12545" max="12545" width="45.140625" bestFit="1" customWidth="1"/>
    <col min="12550" max="12550" width="14.85546875" customWidth="1"/>
    <col min="12554" max="12554" width="13.42578125" bestFit="1" customWidth="1"/>
    <col min="12555" max="12555" width="13.42578125" customWidth="1"/>
    <col min="12556" max="12556" width="12.42578125" bestFit="1" customWidth="1"/>
    <col min="12801" max="12801" width="45.140625" bestFit="1" customWidth="1"/>
    <col min="12806" max="12806" width="14.85546875" customWidth="1"/>
    <col min="12810" max="12810" width="13.42578125" bestFit="1" customWidth="1"/>
    <col min="12811" max="12811" width="13.42578125" customWidth="1"/>
    <col min="12812" max="12812" width="12.42578125" bestFit="1" customWidth="1"/>
    <col min="13057" max="13057" width="45.140625" bestFit="1" customWidth="1"/>
    <col min="13062" max="13062" width="14.85546875" customWidth="1"/>
    <col min="13066" max="13066" width="13.42578125" bestFit="1" customWidth="1"/>
    <col min="13067" max="13067" width="13.42578125" customWidth="1"/>
    <col min="13068" max="13068" width="12.42578125" bestFit="1" customWidth="1"/>
    <col min="13313" max="13313" width="45.140625" bestFit="1" customWidth="1"/>
    <col min="13318" max="13318" width="14.85546875" customWidth="1"/>
    <col min="13322" max="13322" width="13.42578125" bestFit="1" customWidth="1"/>
    <col min="13323" max="13323" width="13.42578125" customWidth="1"/>
    <col min="13324" max="13324" width="12.42578125" bestFit="1" customWidth="1"/>
    <col min="13569" max="13569" width="45.140625" bestFit="1" customWidth="1"/>
    <col min="13574" max="13574" width="14.85546875" customWidth="1"/>
    <col min="13578" max="13578" width="13.42578125" bestFit="1" customWidth="1"/>
    <col min="13579" max="13579" width="13.42578125" customWidth="1"/>
    <col min="13580" max="13580" width="12.42578125" bestFit="1" customWidth="1"/>
    <col min="13825" max="13825" width="45.140625" bestFit="1" customWidth="1"/>
    <col min="13830" max="13830" width="14.85546875" customWidth="1"/>
    <col min="13834" max="13834" width="13.42578125" bestFit="1" customWidth="1"/>
    <col min="13835" max="13835" width="13.42578125" customWidth="1"/>
    <col min="13836" max="13836" width="12.42578125" bestFit="1" customWidth="1"/>
    <col min="14081" max="14081" width="45.140625" bestFit="1" customWidth="1"/>
    <col min="14086" max="14086" width="14.85546875" customWidth="1"/>
    <col min="14090" max="14090" width="13.42578125" bestFit="1" customWidth="1"/>
    <col min="14091" max="14091" width="13.42578125" customWidth="1"/>
    <col min="14092" max="14092" width="12.42578125" bestFit="1" customWidth="1"/>
    <col min="14337" max="14337" width="45.140625" bestFit="1" customWidth="1"/>
    <col min="14342" max="14342" width="14.85546875" customWidth="1"/>
    <col min="14346" max="14346" width="13.42578125" bestFit="1" customWidth="1"/>
    <col min="14347" max="14347" width="13.42578125" customWidth="1"/>
    <col min="14348" max="14348" width="12.42578125" bestFit="1" customWidth="1"/>
    <col min="14593" max="14593" width="45.140625" bestFit="1" customWidth="1"/>
    <col min="14598" max="14598" width="14.85546875" customWidth="1"/>
    <col min="14602" max="14602" width="13.42578125" bestFit="1" customWidth="1"/>
    <col min="14603" max="14603" width="13.42578125" customWidth="1"/>
    <col min="14604" max="14604" width="12.42578125" bestFit="1" customWidth="1"/>
    <col min="14849" max="14849" width="45.140625" bestFit="1" customWidth="1"/>
    <col min="14854" max="14854" width="14.85546875" customWidth="1"/>
    <col min="14858" max="14858" width="13.42578125" bestFit="1" customWidth="1"/>
    <col min="14859" max="14859" width="13.42578125" customWidth="1"/>
    <col min="14860" max="14860" width="12.42578125" bestFit="1" customWidth="1"/>
    <col min="15105" max="15105" width="45.140625" bestFit="1" customWidth="1"/>
    <col min="15110" max="15110" width="14.85546875" customWidth="1"/>
    <col min="15114" max="15114" width="13.42578125" bestFit="1" customWidth="1"/>
    <col min="15115" max="15115" width="13.42578125" customWidth="1"/>
    <col min="15116" max="15116" width="12.42578125" bestFit="1" customWidth="1"/>
    <col min="15361" max="15361" width="45.140625" bestFit="1" customWidth="1"/>
    <col min="15366" max="15366" width="14.85546875" customWidth="1"/>
    <col min="15370" max="15370" width="13.42578125" bestFit="1" customWidth="1"/>
    <col min="15371" max="15371" width="13.42578125" customWidth="1"/>
    <col min="15372" max="15372" width="12.42578125" bestFit="1" customWidth="1"/>
    <col min="15617" max="15617" width="45.140625" bestFit="1" customWidth="1"/>
    <col min="15622" max="15622" width="14.85546875" customWidth="1"/>
    <col min="15626" max="15626" width="13.42578125" bestFit="1" customWidth="1"/>
    <col min="15627" max="15627" width="13.42578125" customWidth="1"/>
    <col min="15628" max="15628" width="12.42578125" bestFit="1" customWidth="1"/>
    <col min="15873" max="15873" width="45.140625" bestFit="1" customWidth="1"/>
    <col min="15878" max="15878" width="14.85546875" customWidth="1"/>
    <col min="15882" max="15882" width="13.42578125" bestFit="1" customWidth="1"/>
    <col min="15883" max="15883" width="13.42578125" customWidth="1"/>
    <col min="15884" max="15884" width="12.42578125" bestFit="1" customWidth="1"/>
    <col min="16129" max="16129" width="45.140625" bestFit="1" customWidth="1"/>
    <col min="16134" max="16134" width="14.85546875" customWidth="1"/>
    <col min="16138" max="16138" width="13.42578125" bestFit="1" customWidth="1"/>
    <col min="16139" max="16139" width="13.42578125" customWidth="1"/>
    <col min="16140" max="16140" width="12.42578125" bestFit="1" customWidth="1"/>
  </cols>
  <sheetData>
    <row r="1" spans="1:13" ht="122.45" customHeight="1"/>
    <row r="2" spans="1:13" ht="22.5" customHeight="1">
      <c r="A2" s="24" t="s">
        <v>98</v>
      </c>
    </row>
    <row r="3" spans="1:13">
      <c r="A3" s="1" t="s">
        <v>72</v>
      </c>
      <c r="B3" s="3" t="s">
        <v>73</v>
      </c>
      <c r="C3" s="3" t="s">
        <v>74</v>
      </c>
      <c r="D3" s="3" t="s">
        <v>75</v>
      </c>
      <c r="E3" s="3" t="s">
        <v>76</v>
      </c>
      <c r="F3" s="3" t="s">
        <v>0</v>
      </c>
      <c r="I3" s="16"/>
      <c r="J3" s="16"/>
      <c r="K3" s="16"/>
      <c r="L3" s="41" t="s">
        <v>82</v>
      </c>
      <c r="M3" s="41" t="s">
        <v>83</v>
      </c>
    </row>
    <row r="4" spans="1:13">
      <c r="A4" s="6" t="s">
        <v>77</v>
      </c>
      <c r="B4" s="7">
        <v>51097.8583619743</v>
      </c>
      <c r="C4" s="7">
        <v>49802.424319137594</v>
      </c>
      <c r="D4" s="7">
        <v>151688.2087256384</v>
      </c>
      <c r="E4" s="7">
        <v>23499.36335482516</v>
      </c>
      <c r="F4" s="7">
        <v>276087.85476157547</v>
      </c>
      <c r="I4" s="16" t="s">
        <v>79</v>
      </c>
      <c r="J4" s="16" t="s">
        <v>81</v>
      </c>
      <c r="K4" s="18" t="s">
        <v>84</v>
      </c>
      <c r="L4" s="41"/>
      <c r="M4" s="41"/>
    </row>
    <row r="5" spans="1:13">
      <c r="A5" s="4" t="s">
        <v>1</v>
      </c>
      <c r="B5" s="11">
        <v>1068.0309150416426</v>
      </c>
      <c r="C5" s="11">
        <v>1832.1395975522094</v>
      </c>
      <c r="D5" s="11">
        <v>3700.1204824726001</v>
      </c>
      <c r="E5" s="11">
        <v>658.39145116701729</v>
      </c>
      <c r="F5" s="11">
        <v>7258.6824462334689</v>
      </c>
      <c r="H5" s="4" t="s">
        <v>1</v>
      </c>
      <c r="I5" s="11">
        <v>7258.6824462334689</v>
      </c>
      <c r="J5" s="11">
        <v>16649.135052459929</v>
      </c>
      <c r="K5" s="21">
        <f t="shared" ref="K5:K10" si="0">SUM(I5:J5)</f>
        <v>23907.817498693399</v>
      </c>
      <c r="L5" s="17">
        <f>I5/K5</f>
        <v>0.30361125379303933</v>
      </c>
      <c r="M5" s="17">
        <f t="shared" ref="M5:M10" si="1">J5/K5</f>
        <v>0.69638874620696056</v>
      </c>
    </row>
    <row r="6" spans="1:13">
      <c r="A6" s="5" t="s">
        <v>2</v>
      </c>
      <c r="B6" s="8">
        <v>67.230734222222225</v>
      </c>
      <c r="C6" s="8">
        <v>89.638520715447157</v>
      </c>
      <c r="D6" s="8">
        <v>353.61541989304823</v>
      </c>
      <c r="E6" s="8">
        <v>50.233950967741933</v>
      </c>
      <c r="F6" s="8">
        <v>560.71862579845958</v>
      </c>
      <c r="H6" s="4" t="s">
        <v>13</v>
      </c>
      <c r="I6" s="11">
        <v>55653.732493747848</v>
      </c>
      <c r="J6" s="11">
        <v>76183.929043884564</v>
      </c>
      <c r="K6" s="21">
        <f t="shared" si="0"/>
        <v>131837.6615376324</v>
      </c>
      <c r="L6" s="17">
        <f t="shared" ref="L6:L11" si="2">I6/K6</f>
        <v>0.422138346847587</v>
      </c>
      <c r="M6" s="17">
        <f t="shared" si="1"/>
        <v>0.577861653152413</v>
      </c>
    </row>
    <row r="7" spans="1:13">
      <c r="A7" s="5" t="s">
        <v>4</v>
      </c>
      <c r="B7" s="8">
        <v>58.42</v>
      </c>
      <c r="C7" s="8">
        <v>59.583333333333336</v>
      </c>
      <c r="D7" s="8">
        <v>87.989876033057854</v>
      </c>
      <c r="E7" s="8">
        <v>24.558</v>
      </c>
      <c r="F7" s="8">
        <v>230.55120936639116</v>
      </c>
      <c r="H7" s="4" t="s">
        <v>30</v>
      </c>
      <c r="I7" s="11">
        <v>9091.0673616416207</v>
      </c>
      <c r="J7" s="11">
        <v>130.58358471138635</v>
      </c>
      <c r="K7" s="21">
        <f t="shared" si="0"/>
        <v>9221.6509463530074</v>
      </c>
      <c r="L7" s="17">
        <f t="shared" si="2"/>
        <v>0.98583945700492703</v>
      </c>
      <c r="M7" s="17">
        <f t="shared" si="1"/>
        <v>1.4160542995072889E-2</v>
      </c>
    </row>
    <row r="8" spans="1:13">
      <c r="A8" s="5" t="s">
        <v>5</v>
      </c>
      <c r="B8" s="8">
        <v>766.82768115942031</v>
      </c>
      <c r="C8" s="8">
        <v>1201.5644285714291</v>
      </c>
      <c r="D8" s="8">
        <v>2594.1564935064939</v>
      </c>
      <c r="E8" s="8">
        <v>524.77743478260868</v>
      </c>
      <c r="F8" s="8">
        <v>5087.3260380199517</v>
      </c>
      <c r="H8" s="4" t="s">
        <v>38</v>
      </c>
      <c r="I8" s="11">
        <v>22778.684540332899</v>
      </c>
      <c r="J8" s="11">
        <v>12062.711445952467</v>
      </c>
      <c r="K8" s="21">
        <f t="shared" si="0"/>
        <v>34841.395986285366</v>
      </c>
      <c r="L8" s="17">
        <f t="shared" si="2"/>
        <v>0.65378220061272174</v>
      </c>
      <c r="M8" s="17">
        <f t="shared" si="1"/>
        <v>0.3462177993872782</v>
      </c>
    </row>
    <row r="9" spans="1:13">
      <c r="A9" s="5" t="s">
        <v>9</v>
      </c>
      <c r="B9" s="8">
        <v>8.7362721600000004</v>
      </c>
      <c r="C9" s="8">
        <v>23.205152431999998</v>
      </c>
      <c r="D9" s="8">
        <v>41.45774303999999</v>
      </c>
      <c r="E9" s="8">
        <v>2.5610841666666668</v>
      </c>
      <c r="F9" s="8">
        <v>75.960251798666647</v>
      </c>
      <c r="H9" s="4" t="s">
        <v>53</v>
      </c>
      <c r="I9" s="11">
        <v>110697.82065371705</v>
      </c>
      <c r="J9" s="11">
        <v>37934.679937858076</v>
      </c>
      <c r="K9" s="21">
        <f t="shared" si="0"/>
        <v>148632.50059157511</v>
      </c>
      <c r="L9" s="17">
        <f t="shared" si="2"/>
        <v>0.74477533657259687</v>
      </c>
      <c r="M9" s="17">
        <f t="shared" si="1"/>
        <v>0.2552246634274033</v>
      </c>
    </row>
    <row r="10" spans="1:13" ht="15.75" thickBot="1">
      <c r="A10" s="5" t="s">
        <v>10</v>
      </c>
      <c r="B10" s="8">
        <v>166.8162275</v>
      </c>
      <c r="C10" s="8">
        <v>458.14816249999996</v>
      </c>
      <c r="D10" s="8">
        <v>622.90094999999997</v>
      </c>
      <c r="E10" s="8">
        <v>56.260981249999993</v>
      </c>
      <c r="F10" s="8">
        <v>1304.1263212499998</v>
      </c>
      <c r="H10" s="13" t="s">
        <v>66</v>
      </c>
      <c r="I10" s="14">
        <v>70607.867265902561</v>
      </c>
      <c r="J10" s="14">
        <v>1198.2355264393941</v>
      </c>
      <c r="K10" s="21">
        <f t="shared" si="0"/>
        <v>71806.102792341961</v>
      </c>
      <c r="L10" s="17">
        <f t="shared" si="2"/>
        <v>0.98331290127380111</v>
      </c>
      <c r="M10" s="17">
        <f t="shared" si="1"/>
        <v>1.6687098726198862E-2</v>
      </c>
    </row>
    <row r="11" spans="1:13">
      <c r="A11" s="4" t="s">
        <v>13</v>
      </c>
      <c r="B11" s="11">
        <v>11308.118818910267</v>
      </c>
      <c r="C11" s="11">
        <v>8985.0202522133441</v>
      </c>
      <c r="D11" s="11">
        <v>29662.135597644145</v>
      </c>
      <c r="E11" s="11">
        <v>5698.4578249800988</v>
      </c>
      <c r="F11" s="11">
        <v>55653.732493747848</v>
      </c>
      <c r="H11" s="22" t="s">
        <v>80</v>
      </c>
      <c r="I11" s="12">
        <f>SUM(I5:I10)</f>
        <v>276087.85476157547</v>
      </c>
      <c r="J11" s="12">
        <f>SUM(J5:J10)</f>
        <v>144159.27459130582</v>
      </c>
      <c r="K11" s="19">
        <f>SUM(K5:K10)</f>
        <v>420247.12935288122</v>
      </c>
      <c r="L11" s="17">
        <f t="shared" si="2"/>
        <v>0.65696547454520426</v>
      </c>
      <c r="M11" s="20"/>
    </row>
    <row r="12" spans="1:13">
      <c r="A12" s="5" t="s">
        <v>15</v>
      </c>
      <c r="B12" s="8">
        <v>2743.7900765536237</v>
      </c>
      <c r="C12" s="8">
        <v>2705.1331578818567</v>
      </c>
      <c r="D12" s="8">
        <v>12147.947231783213</v>
      </c>
      <c r="E12" s="8">
        <v>1213.5174269871795</v>
      </c>
      <c r="F12" s="8">
        <v>18810.387893205872</v>
      </c>
      <c r="H12" s="15"/>
      <c r="I12" s="12"/>
    </row>
    <row r="13" spans="1:13">
      <c r="A13" s="5" t="s">
        <v>16</v>
      </c>
      <c r="B13" s="8">
        <v>408.18823499999996</v>
      </c>
      <c r="C13" s="8">
        <v>535.78587600000003</v>
      </c>
      <c r="D13" s="8">
        <v>763.70378236363638</v>
      </c>
      <c r="E13" s="8">
        <v>176.76793368</v>
      </c>
      <c r="F13" s="8">
        <v>1884.4458270436364</v>
      </c>
    </row>
    <row r="14" spans="1:13">
      <c r="A14" s="5" t="s">
        <v>17</v>
      </c>
      <c r="B14" s="8">
        <v>2.8333913043478263</v>
      </c>
      <c r="C14" s="8">
        <v>6.6461538461538465</v>
      </c>
      <c r="D14" s="8">
        <v>10.63888111888112</v>
      </c>
      <c r="E14" s="8">
        <v>2.1714782608695655</v>
      </c>
      <c r="F14" s="8">
        <v>22.289904530252361</v>
      </c>
    </row>
    <row r="15" spans="1:13">
      <c r="A15" s="5" t="s">
        <v>18</v>
      </c>
      <c r="B15" s="8">
        <v>738.81991444444441</v>
      </c>
      <c r="C15" s="8">
        <v>764.131719613889</v>
      </c>
      <c r="D15" s="8">
        <v>2047.8894809848484</v>
      </c>
      <c r="E15" s="8">
        <v>377.76811547222229</v>
      </c>
      <c r="F15" s="8">
        <v>3928.6092305154043</v>
      </c>
    </row>
    <row r="16" spans="1:13">
      <c r="A16" s="5" t="s">
        <v>19</v>
      </c>
      <c r="B16" s="8">
        <v>1016.8806119199999</v>
      </c>
      <c r="C16" s="8">
        <v>554.80715838789479</v>
      </c>
      <c r="D16" s="8">
        <v>1689.2357360727269</v>
      </c>
      <c r="E16" s="8">
        <v>364.99196375999992</v>
      </c>
      <c r="F16" s="8">
        <v>3625.9154701406219</v>
      </c>
    </row>
    <row r="17" spans="1:6">
      <c r="A17" s="5" t="s">
        <v>20</v>
      </c>
      <c r="B17" s="8">
        <v>126.74870666666666</v>
      </c>
      <c r="C17" s="8">
        <v>115.72708000000003</v>
      </c>
      <c r="D17" s="8">
        <v>245.8448975454545</v>
      </c>
      <c r="E17" s="8">
        <v>117.67882638888889</v>
      </c>
      <c r="F17" s="8">
        <v>605.99951060101012</v>
      </c>
    </row>
    <row r="18" spans="1:6">
      <c r="A18" s="5" t="s">
        <v>21</v>
      </c>
      <c r="B18" s="8">
        <v>3284.5206268518523</v>
      </c>
      <c r="C18" s="8">
        <v>1267.6397375438601</v>
      </c>
      <c r="D18" s="8">
        <v>3358.6947299999993</v>
      </c>
      <c r="E18" s="8">
        <v>2177.777051388889</v>
      </c>
      <c r="F18" s="8">
        <v>10088.632145784601</v>
      </c>
    </row>
    <row r="19" spans="1:6">
      <c r="A19" s="5" t="s">
        <v>22</v>
      </c>
      <c r="B19" s="8">
        <v>264.12966166666666</v>
      </c>
      <c r="C19" s="8">
        <v>474.43318049999999</v>
      </c>
      <c r="D19" s="8">
        <v>834.41803227272726</v>
      </c>
      <c r="E19" s="8">
        <v>89.963377750000006</v>
      </c>
      <c r="F19" s="8">
        <v>1662.9442521893941</v>
      </c>
    </row>
    <row r="20" spans="1:6">
      <c r="A20" s="5" t="s">
        <v>23</v>
      </c>
      <c r="B20" s="8">
        <v>380.45504533333337</v>
      </c>
      <c r="C20" s="8">
        <v>1024.2686245977011</v>
      </c>
      <c r="D20" s="8">
        <v>491.31090909090869</v>
      </c>
      <c r="E20" s="8">
        <v>350.35848799999997</v>
      </c>
      <c r="F20" s="8">
        <v>2246.3930670219429</v>
      </c>
    </row>
    <row r="21" spans="1:6">
      <c r="A21" s="5" t="s">
        <v>24</v>
      </c>
      <c r="B21" s="8">
        <v>2296.8925491693312</v>
      </c>
      <c r="C21" s="8">
        <v>1456.7002391666663</v>
      </c>
      <c r="D21" s="8">
        <v>7970.3156236136365</v>
      </c>
      <c r="E21" s="8">
        <v>798.13816329204894</v>
      </c>
      <c r="F21" s="8">
        <v>12522.046575241682</v>
      </c>
    </row>
    <row r="22" spans="1:6">
      <c r="A22" s="5" t="s">
        <v>25</v>
      </c>
      <c r="B22" s="8">
        <v>26.449999999999996</v>
      </c>
      <c r="C22" s="8">
        <v>26.690181818181813</v>
      </c>
      <c r="D22" s="8">
        <v>53.625123966942148</v>
      </c>
      <c r="E22" s="8">
        <v>20.010000000000002</v>
      </c>
      <c r="F22" s="8">
        <v>126.77530578512396</v>
      </c>
    </row>
    <row r="23" spans="1:6">
      <c r="A23" s="5" t="s">
        <v>26</v>
      </c>
      <c r="B23" s="8">
        <v>18.41</v>
      </c>
      <c r="C23" s="8">
        <v>53.057142857142857</v>
      </c>
      <c r="D23" s="8">
        <v>48.511168831168845</v>
      </c>
      <c r="E23" s="8">
        <v>9.3149999999999977</v>
      </c>
      <c r="F23" s="8">
        <v>129.29331168831169</v>
      </c>
    </row>
    <row r="24" spans="1:6">
      <c r="A24" s="4" t="s">
        <v>30</v>
      </c>
      <c r="B24" s="11">
        <v>1373.2728662950551</v>
      </c>
      <c r="C24" s="11">
        <v>1605.0971305555561</v>
      </c>
      <c r="D24" s="11">
        <v>5540.4022215454552</v>
      </c>
      <c r="E24" s="11">
        <v>572.29514324555555</v>
      </c>
      <c r="F24" s="11">
        <v>9091.0673616416207</v>
      </c>
    </row>
    <row r="25" spans="1:6">
      <c r="A25" s="5" t="s">
        <v>31</v>
      </c>
      <c r="B25" s="8">
        <v>904.96100121719053</v>
      </c>
      <c r="C25" s="8">
        <v>1125.2316622222227</v>
      </c>
      <c r="D25" s="8">
        <v>4536.5414344545461</v>
      </c>
      <c r="E25" s="8">
        <v>361.86126455111111</v>
      </c>
      <c r="F25" s="8">
        <v>6928.5953624450704</v>
      </c>
    </row>
    <row r="26" spans="1:6">
      <c r="A26" s="5" t="s">
        <v>32</v>
      </c>
      <c r="B26" s="8">
        <v>226.82339659259256</v>
      </c>
      <c r="C26" s="8">
        <v>393.85012333333339</v>
      </c>
      <c r="D26" s="8">
        <v>877.93774472727273</v>
      </c>
      <c r="E26" s="8">
        <v>95.570624333333328</v>
      </c>
      <c r="F26" s="8">
        <v>1594.1818889865322</v>
      </c>
    </row>
    <row r="27" spans="1:6">
      <c r="A27" s="5" t="s">
        <v>33</v>
      </c>
      <c r="B27" s="8">
        <v>51.510026661077895</v>
      </c>
      <c r="C27" s="8">
        <v>17.885520000000003</v>
      </c>
      <c r="D27" s="8">
        <v>37.279566181818176</v>
      </c>
      <c r="E27" s="8">
        <v>26.510867222222224</v>
      </c>
      <c r="F27" s="8">
        <v>133.18598006511831</v>
      </c>
    </row>
    <row r="28" spans="1:6">
      <c r="A28" s="5" t="s">
        <v>34</v>
      </c>
      <c r="B28" s="8">
        <v>51.654262222222215</v>
      </c>
      <c r="C28" s="8">
        <v>14.440420000000001</v>
      </c>
      <c r="D28" s="8">
        <v>30.570496181818186</v>
      </c>
      <c r="E28" s="8">
        <v>20.190062138888887</v>
      </c>
      <c r="F28" s="8">
        <v>116.85524054292929</v>
      </c>
    </row>
    <row r="29" spans="1:6">
      <c r="A29" s="5" t="s">
        <v>35</v>
      </c>
      <c r="B29" s="8">
        <v>138.32417960197174</v>
      </c>
      <c r="C29" s="8">
        <v>53.689405000000001</v>
      </c>
      <c r="D29" s="8">
        <v>58.072980000000001</v>
      </c>
      <c r="E29" s="8">
        <v>68.16232500000001</v>
      </c>
      <c r="F29" s="8">
        <v>318.24888960197177</v>
      </c>
    </row>
    <row r="30" spans="1:6">
      <c r="A30" s="4" t="s">
        <v>38</v>
      </c>
      <c r="B30" s="11">
        <v>5803.8239980166027</v>
      </c>
      <c r="C30" s="11">
        <v>2422.8436741505348</v>
      </c>
      <c r="D30" s="11">
        <v>12364.881071588397</v>
      </c>
      <c r="E30" s="11">
        <v>2187.1357965773655</v>
      </c>
      <c r="F30" s="11">
        <v>22778.684540332899</v>
      </c>
    </row>
    <row r="31" spans="1:6">
      <c r="A31" s="5" t="s">
        <v>39</v>
      </c>
      <c r="B31" s="8">
        <v>289.6336164324324</v>
      </c>
      <c r="C31" s="8">
        <v>402.96564000000006</v>
      </c>
      <c r="D31" s="8">
        <v>685.57051713368992</v>
      </c>
      <c r="E31" s="8">
        <v>99.92733800000002</v>
      </c>
      <c r="F31" s="8">
        <v>1478.0971115661223</v>
      </c>
    </row>
    <row r="32" spans="1:6">
      <c r="A32" s="5" t="s">
        <v>40</v>
      </c>
      <c r="B32" s="8">
        <v>100.61752433633634</v>
      </c>
      <c r="C32" s="8">
        <v>140.34320888888891</v>
      </c>
      <c r="D32" s="8">
        <v>2519.3290253689847</v>
      </c>
      <c r="E32" s="8">
        <v>30.784248514035085</v>
      </c>
      <c r="F32" s="8">
        <v>2791.074007108245</v>
      </c>
    </row>
    <row r="33" spans="1:6">
      <c r="A33" s="5" t="s">
        <v>41</v>
      </c>
      <c r="B33" s="8">
        <v>61.460952709876544</v>
      </c>
      <c r="C33" s="8">
        <v>98.971918911111089</v>
      </c>
      <c r="D33" s="8">
        <v>159.68602583333333</v>
      </c>
      <c r="E33" s="8">
        <v>23.499386013888891</v>
      </c>
      <c r="F33" s="8">
        <v>343.61828346820988</v>
      </c>
    </row>
    <row r="34" spans="1:6">
      <c r="A34" s="5" t="s">
        <v>42</v>
      </c>
      <c r="B34" s="8">
        <v>917.44044725512958</v>
      </c>
      <c r="C34" s="8">
        <v>585.89442908333331</v>
      </c>
      <c r="D34" s="8">
        <v>2628.5404020624146</v>
      </c>
      <c r="E34" s="8">
        <v>257.27544111111109</v>
      </c>
      <c r="F34" s="8">
        <v>4389.1507195119884</v>
      </c>
    </row>
    <row r="35" spans="1:6">
      <c r="A35" s="5" t="s">
        <v>45</v>
      </c>
      <c r="B35" s="8">
        <v>275.99564933333335</v>
      </c>
      <c r="C35" s="8">
        <v>60.163800133333332</v>
      </c>
      <c r="D35" s="8">
        <v>476.68565212121206</v>
      </c>
      <c r="E35" s="8">
        <v>104.29559199999998</v>
      </c>
      <c r="F35" s="8">
        <v>917.14069358787867</v>
      </c>
    </row>
    <row r="36" spans="1:6">
      <c r="A36" s="5" t="s">
        <v>46</v>
      </c>
      <c r="B36" s="8">
        <v>101.19243425925927</v>
      </c>
      <c r="C36" s="8">
        <v>108.53552499999998</v>
      </c>
      <c r="D36" s="8">
        <v>218.92331363636364</v>
      </c>
      <c r="E36" s="8">
        <v>31.346000000000004</v>
      </c>
      <c r="F36" s="8">
        <v>459.99727289562293</v>
      </c>
    </row>
    <row r="37" spans="1:6">
      <c r="A37" s="5" t="s">
        <v>47</v>
      </c>
      <c r="B37" s="8">
        <v>707.3183216161616</v>
      </c>
      <c r="C37" s="8">
        <v>262.17191054545452</v>
      </c>
      <c r="D37" s="8">
        <v>530.62027438016526</v>
      </c>
      <c r="E37" s="8">
        <v>392.01526424242428</v>
      </c>
      <c r="F37" s="8">
        <v>1892.1257707842058</v>
      </c>
    </row>
    <row r="38" spans="1:6">
      <c r="A38" s="5" t="s">
        <v>48</v>
      </c>
      <c r="B38" s="8">
        <v>29.52552296296296</v>
      </c>
      <c r="C38" s="8">
        <v>27.86542204444444</v>
      </c>
      <c r="D38" s="8">
        <v>45.341292606060605</v>
      </c>
      <c r="E38" s="8">
        <v>14.191414222222223</v>
      </c>
      <c r="F38" s="8">
        <v>116.92365183569022</v>
      </c>
    </row>
    <row r="39" spans="1:6">
      <c r="A39" s="5" t="s">
        <v>49</v>
      </c>
      <c r="B39" s="8">
        <v>1508.4095016666668</v>
      </c>
      <c r="C39" s="8">
        <v>239.79784568771933</v>
      </c>
      <c r="D39" s="8">
        <v>1906.6100166507176</v>
      </c>
      <c r="E39" s="8">
        <v>479.77911947368432</v>
      </c>
      <c r="F39" s="8">
        <v>4134.5964834787883</v>
      </c>
    </row>
    <row r="40" spans="1:6">
      <c r="A40" s="5" t="s">
        <v>50</v>
      </c>
      <c r="B40" s="8">
        <v>117.05143044444443</v>
      </c>
      <c r="C40" s="8">
        <v>154.65884150000002</v>
      </c>
      <c r="D40" s="8">
        <v>429.85368636363631</v>
      </c>
      <c r="E40" s="8">
        <v>87.139678499999988</v>
      </c>
      <c r="F40" s="8">
        <v>788.70363680808077</v>
      </c>
    </row>
    <row r="41" spans="1:6">
      <c r="A41" s="5" t="s">
        <v>51</v>
      </c>
      <c r="B41" s="8">
        <v>1695.1785969999999</v>
      </c>
      <c r="C41" s="8">
        <v>341.47513235624996</v>
      </c>
      <c r="D41" s="8">
        <v>2763.7208654318183</v>
      </c>
      <c r="E41" s="8">
        <v>666.88231450000001</v>
      </c>
      <c r="F41" s="8">
        <v>5467.2569092880676</v>
      </c>
    </row>
    <row r="42" spans="1:6">
      <c r="A42" s="4" t="s">
        <v>53</v>
      </c>
      <c r="B42" s="11">
        <v>20931.606163472305</v>
      </c>
      <c r="C42" s="11">
        <v>20919.013549782536</v>
      </c>
      <c r="D42" s="11">
        <v>58096.801882378786</v>
      </c>
      <c r="E42" s="11">
        <v>10750.399058083423</v>
      </c>
      <c r="F42" s="11">
        <v>110697.82065371705</v>
      </c>
    </row>
    <row r="43" spans="1:6">
      <c r="A43" s="5" t="s">
        <v>55</v>
      </c>
      <c r="B43" s="8">
        <v>986.83433782716065</v>
      </c>
      <c r="C43" s="8">
        <v>1569.5688139130436</v>
      </c>
      <c r="D43" s="8">
        <v>1937.1614883636362</v>
      </c>
      <c r="E43" s="8">
        <v>317.84725748148151</v>
      </c>
      <c r="F43" s="8">
        <v>4811.4118975853225</v>
      </c>
    </row>
    <row r="44" spans="1:6">
      <c r="A44" s="5" t="s">
        <v>56</v>
      </c>
      <c r="B44" s="8">
        <v>373.62997594444454</v>
      </c>
      <c r="C44" s="8">
        <v>349.83329428571426</v>
      </c>
      <c r="D44" s="8">
        <v>551.03103272727276</v>
      </c>
      <c r="E44" s="8">
        <v>106.27061658333331</v>
      </c>
      <c r="F44" s="8">
        <v>1380.7649195407648</v>
      </c>
    </row>
    <row r="45" spans="1:6">
      <c r="A45" s="5" t="s">
        <v>57</v>
      </c>
      <c r="B45" s="8">
        <v>6908.6206591025639</v>
      </c>
      <c r="C45" s="8">
        <v>3605.9744839999989</v>
      </c>
      <c r="D45" s="8">
        <v>6352.8261046969701</v>
      </c>
      <c r="E45" s="8">
        <v>4444.9626603205124</v>
      </c>
      <c r="F45" s="8">
        <v>21312.383908120042</v>
      </c>
    </row>
    <row r="46" spans="1:6">
      <c r="A46" s="5" t="s">
        <v>58</v>
      </c>
      <c r="B46" s="8">
        <v>2169.8614359259259</v>
      </c>
      <c r="C46" s="8">
        <v>2704.5691238095242</v>
      </c>
      <c r="D46" s="8">
        <v>5129.5948381818171</v>
      </c>
      <c r="E46" s="8">
        <v>1059.6652080925924</v>
      </c>
      <c r="F46" s="8">
        <v>11063.690606009859</v>
      </c>
    </row>
    <row r="47" spans="1:6">
      <c r="A47" s="5" t="s">
        <v>59</v>
      </c>
      <c r="B47" s="8">
        <v>5765.1289955714074</v>
      </c>
      <c r="C47" s="8">
        <v>9632.2226277300015</v>
      </c>
      <c r="D47" s="8">
        <v>30915.279464545452</v>
      </c>
      <c r="E47" s="8">
        <v>3036.6021017369862</v>
      </c>
      <c r="F47" s="8">
        <v>49349.233189583851</v>
      </c>
    </row>
    <row r="48" spans="1:6">
      <c r="A48" s="5" t="s">
        <v>60</v>
      </c>
      <c r="B48" s="8">
        <v>3580.6882941975318</v>
      </c>
      <c r="C48" s="8">
        <v>1835.7299710144928</v>
      </c>
      <c r="D48" s="8">
        <v>7115.6133199999986</v>
      </c>
      <c r="E48" s="8">
        <v>1243.5524753607306</v>
      </c>
      <c r="F48" s="8">
        <v>13775.584060572754</v>
      </c>
    </row>
    <row r="49" spans="1:6">
      <c r="A49" s="5" t="s">
        <v>61</v>
      </c>
      <c r="B49" s="8">
        <v>165.29346335185184</v>
      </c>
      <c r="C49" s="8">
        <v>292.49758190476189</v>
      </c>
      <c r="D49" s="8">
        <v>432.69037818181823</v>
      </c>
      <c r="E49" s="8">
        <v>57.112747740740744</v>
      </c>
      <c r="F49" s="8">
        <v>947.59417117917269</v>
      </c>
    </row>
    <row r="50" spans="1:6">
      <c r="A50" s="5" t="s">
        <v>62</v>
      </c>
      <c r="B50" s="8">
        <v>981.54900155141843</v>
      </c>
      <c r="C50" s="8">
        <v>928.61765312499972</v>
      </c>
      <c r="D50" s="8">
        <v>5662.6052556818186</v>
      </c>
      <c r="E50" s="8">
        <v>484.38599076704537</v>
      </c>
      <c r="F50" s="8">
        <v>8057.1579011252825</v>
      </c>
    </row>
    <row r="51" spans="1:6">
      <c r="A51" s="4" t="s">
        <v>66</v>
      </c>
      <c r="B51" s="11">
        <v>10613.005600238434</v>
      </c>
      <c r="C51" s="11">
        <v>14038.310114883396</v>
      </c>
      <c r="D51" s="11">
        <v>42323.867470009034</v>
      </c>
      <c r="E51" s="11">
        <v>3632.6840807716994</v>
      </c>
      <c r="F51" s="11">
        <v>70607.867265902561</v>
      </c>
    </row>
    <row r="52" spans="1:6">
      <c r="A52" s="5" t="s">
        <v>67</v>
      </c>
      <c r="B52" s="8">
        <v>2240.5794310624046</v>
      </c>
      <c r="C52" s="8">
        <v>2258.8051388456593</v>
      </c>
      <c r="D52" s="8">
        <v>6376.9761064069744</v>
      </c>
      <c r="E52" s="8">
        <v>633.89321142465747</v>
      </c>
      <c r="F52" s="8">
        <v>11510.253887739696</v>
      </c>
    </row>
    <row r="53" spans="1:6">
      <c r="A53" s="5" t="s">
        <v>68</v>
      </c>
      <c r="B53" s="8">
        <v>7224.2288401872656</v>
      </c>
      <c r="C53" s="8">
        <v>10259.825928113209</v>
      </c>
      <c r="D53" s="8">
        <v>29532.657326346485</v>
      </c>
      <c r="E53" s="8">
        <v>2629.1748328301878</v>
      </c>
      <c r="F53" s="8">
        <v>49645.88692747715</v>
      </c>
    </row>
    <row r="54" spans="1:6">
      <c r="A54" s="5" t="s">
        <v>70</v>
      </c>
      <c r="B54" s="8">
        <v>1148.1973289887637</v>
      </c>
      <c r="C54" s="8">
        <v>1519.6790479245285</v>
      </c>
      <c r="D54" s="8">
        <v>6414.2340372555764</v>
      </c>
      <c r="E54" s="8">
        <v>369.61603651685391</v>
      </c>
      <c r="F54" s="8">
        <v>9451.7264506857227</v>
      </c>
    </row>
    <row r="55" spans="1:6">
      <c r="A55" s="6" t="s">
        <v>78</v>
      </c>
      <c r="B55" s="7">
        <v>47052.940854252993</v>
      </c>
      <c r="C55" s="7">
        <v>24663.137479307021</v>
      </c>
      <c r="D55" s="7">
        <v>47794.291583016893</v>
      </c>
      <c r="E55" s="7">
        <v>24648.904674728918</v>
      </c>
      <c r="F55" s="7">
        <v>144159.27459130585</v>
      </c>
    </row>
    <row r="56" spans="1:6">
      <c r="A56" s="4" t="s">
        <v>1</v>
      </c>
      <c r="B56" s="11">
        <v>3773.9117736977778</v>
      </c>
      <c r="C56" s="11">
        <v>2743.2478093065101</v>
      </c>
      <c r="D56" s="11">
        <v>8375.3648016467523</v>
      </c>
      <c r="E56" s="11">
        <v>1756.610667808889</v>
      </c>
      <c r="F56" s="11">
        <v>16649.135052459929</v>
      </c>
    </row>
    <row r="57" spans="1:6">
      <c r="A57" s="5" t="s">
        <v>3</v>
      </c>
      <c r="B57" s="8">
        <v>73.202214777777769</v>
      </c>
      <c r="C57" s="8">
        <v>56.217819444444437</v>
      </c>
      <c r="D57" s="8">
        <v>96.798066181818172</v>
      </c>
      <c r="E57" s="8">
        <v>32.513741222222222</v>
      </c>
      <c r="F57" s="8">
        <v>258.73184162626262</v>
      </c>
    </row>
    <row r="58" spans="1:6">
      <c r="A58" s="5" t="s">
        <v>6</v>
      </c>
      <c r="B58" s="8">
        <v>768.97809614222228</v>
      </c>
      <c r="C58" s="8">
        <v>694.80625932873568</v>
      </c>
      <c r="D58" s="8">
        <v>1609.9478325194802</v>
      </c>
      <c r="E58" s="8">
        <v>485.24589109333328</v>
      </c>
      <c r="F58" s="8">
        <v>3558.9780790837717</v>
      </c>
    </row>
    <row r="59" spans="1:6">
      <c r="A59" s="5" t="s">
        <v>7</v>
      </c>
      <c r="B59" s="8">
        <v>299.67217833333336</v>
      </c>
      <c r="C59" s="8">
        <v>381.16208319999998</v>
      </c>
      <c r="D59" s="8">
        <v>859.77720999999997</v>
      </c>
      <c r="E59" s="8">
        <v>416.22750666666667</v>
      </c>
      <c r="F59" s="8">
        <v>1956.8389781999999</v>
      </c>
    </row>
    <row r="60" spans="1:6">
      <c r="A60" s="5" t="s">
        <v>8</v>
      </c>
      <c r="B60" s="8">
        <v>2617.4733333333334</v>
      </c>
      <c r="C60" s="8">
        <v>1602.5333333333297</v>
      </c>
      <c r="D60" s="8">
        <v>5792.7276929454547</v>
      </c>
      <c r="E60" s="8">
        <v>814.56864216000008</v>
      </c>
      <c r="F60" s="8">
        <v>10827.303001772118</v>
      </c>
    </row>
    <row r="61" spans="1:6">
      <c r="A61" s="5" t="s">
        <v>11</v>
      </c>
      <c r="B61" s="8">
        <v>9.5366177777777779</v>
      </c>
      <c r="C61" s="8">
        <v>5.2823139999999995</v>
      </c>
      <c r="D61" s="8">
        <v>12.868</v>
      </c>
      <c r="E61" s="8">
        <v>4.2678866666666666</v>
      </c>
      <c r="F61" s="8">
        <v>31.954818444444445</v>
      </c>
    </row>
    <row r="62" spans="1:6">
      <c r="A62" s="5" t="s">
        <v>12</v>
      </c>
      <c r="B62" s="8">
        <v>5.0493333333333341</v>
      </c>
      <c r="C62" s="10">
        <v>3.246</v>
      </c>
      <c r="D62" s="8">
        <v>3.246</v>
      </c>
      <c r="E62" s="8">
        <v>3.7870000000000004</v>
      </c>
      <c r="F62" s="8">
        <v>15.328333333333335</v>
      </c>
    </row>
    <row r="63" spans="1:6">
      <c r="A63" s="4" t="s">
        <v>13</v>
      </c>
      <c r="B63" s="11">
        <v>25263.887873015872</v>
      </c>
      <c r="C63" s="11">
        <v>13591.715283444446</v>
      </c>
      <c r="D63" s="11">
        <v>23935.755492424247</v>
      </c>
      <c r="E63" s="11">
        <v>13392.570395000002</v>
      </c>
      <c r="F63" s="11">
        <v>76183.929043884564</v>
      </c>
    </row>
    <row r="64" spans="1:6">
      <c r="A64" s="5" t="s">
        <v>14</v>
      </c>
      <c r="B64" s="8">
        <v>1990.065873015873</v>
      </c>
      <c r="C64" s="8">
        <v>340.14386816666678</v>
      </c>
      <c r="D64" s="8">
        <v>1606.0324999999998</v>
      </c>
      <c r="E64" s="8">
        <v>667.96561027777773</v>
      </c>
      <c r="F64" s="8">
        <v>4604.2078514603172</v>
      </c>
    </row>
    <row r="65" spans="1:6">
      <c r="A65" s="5" t="s">
        <v>27</v>
      </c>
      <c r="B65" s="8">
        <v>3478.8888888888887</v>
      </c>
      <c r="C65" s="8">
        <v>1286.5555555555552</v>
      </c>
      <c r="D65" s="8">
        <v>3095.757575757576</v>
      </c>
      <c r="E65" s="8">
        <v>1757.7777777777778</v>
      </c>
      <c r="F65" s="8">
        <v>9618.9797979797968</v>
      </c>
    </row>
    <row r="66" spans="1:6">
      <c r="A66" s="5" t="s">
        <v>28</v>
      </c>
      <c r="B66" s="8">
        <v>16732.816666666666</v>
      </c>
      <c r="C66" s="8">
        <v>11029.387500000001</v>
      </c>
      <c r="D66" s="8">
        <v>16970.675000000003</v>
      </c>
      <c r="E66" s="8">
        <v>8738.7083333333339</v>
      </c>
      <c r="F66" s="8">
        <v>53471.587500000001</v>
      </c>
    </row>
    <row r="67" spans="1:6">
      <c r="A67" s="5" t="s">
        <v>29</v>
      </c>
      <c r="B67" s="8">
        <v>3062.1164444444444</v>
      </c>
      <c r="C67" s="8">
        <v>935.62835972222229</v>
      </c>
      <c r="D67" s="8">
        <v>2263.2904166666667</v>
      </c>
      <c r="E67" s="8">
        <v>2228.1186736111113</v>
      </c>
      <c r="F67" s="8">
        <v>8489.1538944444437</v>
      </c>
    </row>
    <row r="68" spans="1:6">
      <c r="A68" s="4" t="s">
        <v>30</v>
      </c>
      <c r="B68" s="11">
        <v>36.777889144286782</v>
      </c>
      <c r="C68" s="11">
        <v>33.83961434920635</v>
      </c>
      <c r="D68" s="11">
        <v>40.462131567099568</v>
      </c>
      <c r="E68" s="11">
        <v>19.503949650793647</v>
      </c>
      <c r="F68" s="11">
        <v>130.58358471138635</v>
      </c>
    </row>
    <row r="69" spans="1:6">
      <c r="A69" s="5" t="s">
        <v>36</v>
      </c>
      <c r="B69" s="8">
        <v>29.754239703122881</v>
      </c>
      <c r="C69" s="8">
        <v>31.386057777777776</v>
      </c>
      <c r="D69" s="8">
        <v>37.057245333333334</v>
      </c>
      <c r="E69" s="8">
        <v>15.488482428571427</v>
      </c>
      <c r="F69" s="8">
        <v>113.68602524280543</v>
      </c>
    </row>
    <row r="70" spans="1:6">
      <c r="A70" s="5" t="s">
        <v>37</v>
      </c>
      <c r="B70" s="8">
        <v>7.0236494411639034</v>
      </c>
      <c r="C70" s="8">
        <v>2.4535565714285719</v>
      </c>
      <c r="D70" s="8">
        <v>3.4048862337662342</v>
      </c>
      <c r="E70" s="8">
        <v>4.0154672222222212</v>
      </c>
      <c r="F70" s="8">
        <v>16.89755946858093</v>
      </c>
    </row>
    <row r="71" spans="1:6">
      <c r="A71" s="4" t="s">
        <v>38</v>
      </c>
      <c r="B71" s="11">
        <v>4953.0170095061731</v>
      </c>
      <c r="C71" s="11">
        <v>1465.3609594901959</v>
      </c>
      <c r="D71" s="11">
        <v>3274.7685975757577</v>
      </c>
      <c r="E71" s="11">
        <v>2369.5648793803421</v>
      </c>
      <c r="F71" s="11">
        <v>12062.711445952467</v>
      </c>
    </row>
    <row r="72" spans="1:6">
      <c r="A72" s="5" t="s">
        <v>43</v>
      </c>
      <c r="B72" s="8">
        <v>2163.2661166666667</v>
      </c>
      <c r="C72" s="8">
        <v>247.70682082352934</v>
      </c>
      <c r="D72" s="8">
        <v>967.22117818181835</v>
      </c>
      <c r="E72" s="8">
        <v>616.31361493589748</v>
      </c>
      <c r="F72" s="8">
        <v>3994.5077306079115</v>
      </c>
    </row>
    <row r="73" spans="1:6">
      <c r="A73" s="5" t="s">
        <v>44</v>
      </c>
      <c r="B73" s="8">
        <v>1184.0364483950616</v>
      </c>
      <c r="C73" s="8">
        <v>185.40913866666668</v>
      </c>
      <c r="D73" s="8">
        <v>1275.3024193939393</v>
      </c>
      <c r="E73" s="8">
        <v>548.965431111111</v>
      </c>
      <c r="F73" s="8">
        <v>3193.7134375667783</v>
      </c>
    </row>
    <row r="74" spans="1:6">
      <c r="A74" s="5" t="s">
        <v>52</v>
      </c>
      <c r="B74" s="8">
        <v>1605.7144444444446</v>
      </c>
      <c r="C74" s="8">
        <v>1032.2449999999999</v>
      </c>
      <c r="D74" s="8">
        <v>1032.2449999999999</v>
      </c>
      <c r="E74" s="8">
        <v>1204.2858333333334</v>
      </c>
      <c r="F74" s="8">
        <v>4874.4902777777779</v>
      </c>
    </row>
    <row r="75" spans="1:6">
      <c r="A75" s="4" t="s">
        <v>53</v>
      </c>
      <c r="B75" s="11">
        <v>12635.543842222221</v>
      </c>
      <c r="C75" s="11">
        <v>6616.8976835499998</v>
      </c>
      <c r="D75" s="11">
        <v>11755.948092530303</v>
      </c>
      <c r="E75" s="11">
        <v>6926.2903195555555</v>
      </c>
      <c r="F75" s="11">
        <v>37934.679937858076</v>
      </c>
    </row>
    <row r="76" spans="1:6">
      <c r="A76" s="5" t="s">
        <v>54</v>
      </c>
      <c r="B76" s="8">
        <v>366.52717000000007</v>
      </c>
      <c r="C76" s="8">
        <v>262.94112404999998</v>
      </c>
      <c r="D76" s="8">
        <v>287.90863813636355</v>
      </c>
      <c r="E76" s="8">
        <v>396.67903649999988</v>
      </c>
      <c r="F76" s="8">
        <v>1314.0559686863635</v>
      </c>
    </row>
    <row r="77" spans="1:6">
      <c r="A77" s="5" t="s">
        <v>63</v>
      </c>
      <c r="B77" s="8">
        <v>799.56762000000003</v>
      </c>
      <c r="C77" s="8">
        <v>1006.4395259999999</v>
      </c>
      <c r="D77" s="8">
        <v>1282.2673090909088</v>
      </c>
      <c r="E77" s="8">
        <v>623.22128999999995</v>
      </c>
      <c r="F77" s="8">
        <v>3711.4957450909087</v>
      </c>
    </row>
    <row r="78" spans="1:6">
      <c r="A78" s="5" t="s">
        <v>64</v>
      </c>
      <c r="B78" s="8">
        <v>2210.2737222222217</v>
      </c>
      <c r="C78" s="8">
        <v>1784.0662233333328</v>
      </c>
      <c r="D78" s="8">
        <v>3725.9983090909086</v>
      </c>
      <c r="E78" s="8">
        <v>1403.4436150000004</v>
      </c>
      <c r="F78" s="8">
        <v>9123.7818696464637</v>
      </c>
    </row>
    <row r="79" spans="1:6">
      <c r="A79" s="5" t="s">
        <v>65</v>
      </c>
      <c r="B79" s="8">
        <v>9259.17533</v>
      </c>
      <c r="C79" s="8">
        <v>3563.4508101666665</v>
      </c>
      <c r="D79" s="8">
        <v>6459.7738362121218</v>
      </c>
      <c r="E79" s="8">
        <v>4502.9463780555552</v>
      </c>
      <c r="F79" s="8">
        <v>23785.346354434343</v>
      </c>
    </row>
    <row r="80" spans="1:6">
      <c r="A80" s="4" t="s">
        <v>66</v>
      </c>
      <c r="B80" s="11">
        <v>389.8024666666667</v>
      </c>
      <c r="C80" s="11">
        <v>212.07612916666668</v>
      </c>
      <c r="D80" s="11">
        <v>411.99246727272731</v>
      </c>
      <c r="E80" s="11">
        <v>184.36446333333333</v>
      </c>
      <c r="F80" s="11">
        <v>1198.2355264393941</v>
      </c>
    </row>
    <row r="81" spans="1:6">
      <c r="A81" s="5" t="s">
        <v>69</v>
      </c>
      <c r="B81" s="8">
        <v>169.32016111111113</v>
      </c>
      <c r="C81" s="8">
        <v>94.571679166666684</v>
      </c>
      <c r="D81" s="8">
        <v>186.88128886363637</v>
      </c>
      <c r="E81" s="8">
        <v>85.490221666666685</v>
      </c>
      <c r="F81" s="8">
        <v>536.26335080808087</v>
      </c>
    </row>
    <row r="82" spans="1:6">
      <c r="A82" s="5" t="s">
        <v>71</v>
      </c>
      <c r="B82" s="8">
        <v>220.48230555555557</v>
      </c>
      <c r="C82" s="8">
        <v>117.50444999999999</v>
      </c>
      <c r="D82" s="8">
        <v>225.11117840909094</v>
      </c>
      <c r="E82" s="8">
        <v>98.874241666666663</v>
      </c>
      <c r="F82" s="8">
        <v>661.97217563131312</v>
      </c>
    </row>
    <row r="83" spans="1:6">
      <c r="A83" s="2" t="s">
        <v>0</v>
      </c>
      <c r="B83" s="9">
        <v>98150.7992162273</v>
      </c>
      <c r="C83" s="9">
        <v>74465.561798444614</v>
      </c>
      <c r="D83" s="9">
        <v>199482.50030865526</v>
      </c>
      <c r="E83" s="9">
        <v>48148.26802955407</v>
      </c>
      <c r="F83" s="9">
        <v>420247.12935288128</v>
      </c>
    </row>
    <row r="86" spans="1:6">
      <c r="A86" t="s">
        <v>85</v>
      </c>
    </row>
  </sheetData>
  <mergeCells count="2">
    <mergeCell ref="L3:L4"/>
    <mergeCell ref="M3:M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1"/>
  <sheetViews>
    <sheetView workbookViewId="0">
      <selection activeCell="J9" sqref="J9"/>
    </sheetView>
  </sheetViews>
  <sheetFormatPr baseColWidth="10" defaultRowHeight="15"/>
  <sheetData>
    <row r="1" spans="1:5" ht="109.15" customHeight="1"/>
    <row r="2" spans="1:5" ht="14.25" customHeight="1">
      <c r="A2" s="23" t="s">
        <v>97</v>
      </c>
    </row>
    <row r="3" spans="1:5">
      <c r="A3" s="37"/>
      <c r="B3" s="38" t="s">
        <v>93</v>
      </c>
      <c r="C3" s="38" t="s">
        <v>94</v>
      </c>
      <c r="D3" s="38" t="s">
        <v>95</v>
      </c>
      <c r="E3" s="38" t="s">
        <v>96</v>
      </c>
    </row>
    <row r="4" spans="1:5">
      <c r="A4" s="39" t="s">
        <v>80</v>
      </c>
      <c r="B4" s="40">
        <v>44167.859647302292</v>
      </c>
      <c r="C4" s="40">
        <v>1116.9834269766691</v>
      </c>
      <c r="D4" s="40">
        <v>10971.537516976043</v>
      </c>
      <c r="E4" s="40">
        <v>14444.48040886622</v>
      </c>
    </row>
    <row r="5" spans="1:5">
      <c r="A5" s="35" t="s">
        <v>1</v>
      </c>
      <c r="B5" s="36">
        <v>2178.8742099327396</v>
      </c>
      <c r="C5" s="36">
        <v>68.630811102880784</v>
      </c>
      <c r="D5" s="36">
        <v>664.15169062656435</v>
      </c>
      <c r="E5" s="36">
        <v>724.50063569277177</v>
      </c>
    </row>
    <row r="6" spans="1:5">
      <c r="A6" s="35" t="s">
        <v>13</v>
      </c>
      <c r="B6" s="36">
        <v>16457.403011366765</v>
      </c>
      <c r="C6" s="36">
        <v>338.65103303486688</v>
      </c>
      <c r="D6" s="36">
        <v>2947.884009953762</v>
      </c>
      <c r="E6" s="36">
        <v>5727.3084659940287</v>
      </c>
    </row>
    <row r="7" spans="1:5">
      <c r="A7" s="35" t="s">
        <v>30</v>
      </c>
      <c r="B7" s="36">
        <v>634.52283994770369</v>
      </c>
      <c r="C7" s="36">
        <v>24.584051173571435</v>
      </c>
      <c r="D7" s="36">
        <v>306.94753942119053</v>
      </c>
      <c r="E7" s="36">
        <v>177.53972786890475</v>
      </c>
    </row>
    <row r="8" spans="1:5">
      <c r="A8" s="35" t="s">
        <v>38</v>
      </c>
      <c r="B8" s="36">
        <v>4840.5784533852493</v>
      </c>
      <c r="C8" s="36">
        <v>58.32306950461097</v>
      </c>
      <c r="D8" s="36">
        <v>860.18073180402848</v>
      </c>
      <c r="E8" s="36">
        <v>1367.0102027873122</v>
      </c>
    </row>
    <row r="9" spans="1:5">
      <c r="A9" s="35" t="s">
        <v>53</v>
      </c>
      <c r="B9" s="36">
        <v>15105.217502562537</v>
      </c>
      <c r="C9" s="36">
        <v>413.03866849998809</v>
      </c>
      <c r="D9" s="36">
        <v>3841.9012486199999</v>
      </c>
      <c r="E9" s="36">
        <v>5303.006813291694</v>
      </c>
    </row>
    <row r="10" spans="1:5">
      <c r="A10" s="35" t="s">
        <v>66</v>
      </c>
      <c r="B10" s="36">
        <v>4951.2636301072953</v>
      </c>
      <c r="C10" s="36">
        <v>213.75579366075092</v>
      </c>
      <c r="D10" s="36">
        <v>2350.472296550497</v>
      </c>
      <c r="E10" s="36">
        <v>1145.1145632315097</v>
      </c>
    </row>
    <row r="41" spans="1:1">
      <c r="A41" t="s">
        <v>85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9"/>
  <sheetViews>
    <sheetView zoomScale="85" zoomScaleNormal="85" workbookViewId="0">
      <selection activeCell="L14" sqref="L14"/>
    </sheetView>
  </sheetViews>
  <sheetFormatPr baseColWidth="10" defaultRowHeight="15"/>
  <sheetData>
    <row r="1" spans="1:14" ht="104.45" customHeight="1"/>
    <row r="2" spans="1:14">
      <c r="A2" s="33" t="s">
        <v>92</v>
      </c>
    </row>
    <row r="3" spans="1:14">
      <c r="B3" s="30">
        <v>2004</v>
      </c>
      <c r="C3" s="30">
        <v>2005</v>
      </c>
      <c r="D3" s="30">
        <v>2006</v>
      </c>
      <c r="E3" s="30">
        <v>2007</v>
      </c>
      <c r="F3" s="31">
        <v>2008</v>
      </c>
      <c r="G3" s="30">
        <v>2009</v>
      </c>
      <c r="H3" s="30">
        <v>2010</v>
      </c>
      <c r="I3" s="30">
        <v>2011</v>
      </c>
      <c r="M3" s="11"/>
      <c r="N3" s="11"/>
    </row>
    <row r="4" spans="1:14">
      <c r="A4" t="s">
        <v>38</v>
      </c>
      <c r="B4" s="27">
        <f>15610.3860047384/1000</f>
        <v>15.6103860047384</v>
      </c>
      <c r="C4" s="27">
        <f>13237.9973527515/1000</f>
        <v>13.237997352751499</v>
      </c>
      <c r="D4" s="27">
        <f>13844.9123112848/1000</f>
        <v>13.8449123112848</v>
      </c>
      <c r="E4" s="27">
        <f>11824.1564783544/1000</f>
        <v>11.8241564783544</v>
      </c>
      <c r="F4" s="27">
        <f>12399.5655754539/1000</f>
        <v>12.3995655754539</v>
      </c>
      <c r="G4" s="32">
        <f>10274.1783827049/1000</f>
        <v>10.2741783827049</v>
      </c>
      <c r="H4" s="32">
        <v>11.364560839017379</v>
      </c>
      <c r="I4" s="32">
        <v>12.062711445952468</v>
      </c>
      <c r="M4" s="11"/>
      <c r="N4" s="11"/>
    </row>
    <row r="5" spans="1:14">
      <c r="A5" t="s">
        <v>66</v>
      </c>
      <c r="B5" s="27">
        <f>14612.4558468182/1000</f>
        <v>14.6124558468182</v>
      </c>
      <c r="C5" s="27">
        <f>18140.9730158081/1000</f>
        <v>18.1409730158081</v>
      </c>
      <c r="D5" s="27">
        <f>11899.0006242323/1000</f>
        <v>11.899000624232301</v>
      </c>
      <c r="E5" s="27">
        <f>6196.02706250505/1000</f>
        <v>6.19602706250505</v>
      </c>
      <c r="F5" s="27">
        <v>0</v>
      </c>
      <c r="G5" s="32">
        <v>1</v>
      </c>
      <c r="H5" s="32">
        <v>0.76289864193013479</v>
      </c>
      <c r="I5" s="32">
        <v>1.198235526439394</v>
      </c>
      <c r="M5" s="11"/>
      <c r="N5" s="11"/>
    </row>
    <row r="6" spans="1:14">
      <c r="A6" t="s">
        <v>13</v>
      </c>
      <c r="B6" s="27">
        <f>123424.792806869/1000</f>
        <v>123.42479280686899</v>
      </c>
      <c r="C6" s="27">
        <f>124963.255818753/1000</f>
        <v>124.963255818753</v>
      </c>
      <c r="D6" s="27">
        <f>116963.95210121/1000</f>
        <v>116.96395210121</v>
      </c>
      <c r="E6" s="27">
        <f>97063.213476431/1000</f>
        <v>97.063213476431002</v>
      </c>
      <c r="F6" s="27">
        <f>99995.2060116309/1000</f>
        <v>99.995206011630899</v>
      </c>
      <c r="G6" s="32">
        <v>59</v>
      </c>
      <c r="H6" s="32">
        <v>45.339992238585857</v>
      </c>
      <c r="I6" s="32">
        <v>76.183929043884561</v>
      </c>
      <c r="M6" s="11"/>
      <c r="N6" s="11"/>
    </row>
    <row r="7" spans="1:14">
      <c r="A7" t="s">
        <v>53</v>
      </c>
      <c r="B7" s="27">
        <f>45622.2234926525/1000</f>
        <v>45.622223492652495</v>
      </c>
      <c r="C7" s="27">
        <f>42772.6513424074/1000</f>
        <v>42.7726513424074</v>
      </c>
      <c r="D7" s="27">
        <f>47913.1745914949/1000</f>
        <v>47.913174591494901</v>
      </c>
      <c r="E7" s="27">
        <f>48328.8517081111/1000</f>
        <v>48.328851708111095</v>
      </c>
      <c r="F7" s="27">
        <f>40317.2043460318/1000</f>
        <v>40.317204346031801</v>
      </c>
      <c r="G7" s="32">
        <f>56746.5228226117/1000</f>
        <v>56.746522822611702</v>
      </c>
      <c r="H7" s="32">
        <v>34.117225933817799</v>
      </c>
      <c r="I7" s="32">
        <v>37.934679937858078</v>
      </c>
      <c r="M7" s="11"/>
      <c r="N7" s="11"/>
    </row>
    <row r="8" spans="1:14">
      <c r="A8" t="s">
        <v>30</v>
      </c>
      <c r="B8" s="27">
        <v>0</v>
      </c>
      <c r="C8" s="27">
        <f>17186.7810068283/1000</f>
        <v>17.186781006828301</v>
      </c>
      <c r="D8" s="27">
        <v>0</v>
      </c>
      <c r="E8" s="27">
        <v>0</v>
      </c>
      <c r="F8" s="27">
        <v>0</v>
      </c>
      <c r="G8" s="32">
        <v>0</v>
      </c>
      <c r="H8" s="32">
        <v>6.3182294475433678E-2</v>
      </c>
      <c r="I8" s="32">
        <v>0.13058358471138634</v>
      </c>
      <c r="M8" s="11"/>
      <c r="N8" s="11"/>
    </row>
    <row r="9" spans="1:14">
      <c r="A9" t="s">
        <v>1</v>
      </c>
      <c r="B9" s="27">
        <f>59765.9261738788/1000</f>
        <v>59.765926173878796</v>
      </c>
      <c r="C9" s="27">
        <v>0</v>
      </c>
      <c r="D9" s="27">
        <f>18394.1518645485/1000</f>
        <v>18.394151864548501</v>
      </c>
      <c r="E9" s="27">
        <f>20202.5691604419/1000</f>
        <v>20.2025691604419</v>
      </c>
      <c r="F9" s="27">
        <f>63922.0887656633/1000</f>
        <v>63.922088765663297</v>
      </c>
      <c r="G9" s="32">
        <v>19</v>
      </c>
      <c r="H9" s="32">
        <v>15.435179006886479</v>
      </c>
      <c r="I9" s="32">
        <v>16.649135052459929</v>
      </c>
      <c r="N9" s="11"/>
    </row>
    <row r="10" spans="1:14">
      <c r="A10" t="s">
        <v>80</v>
      </c>
      <c r="B10" s="34">
        <f t="shared" ref="B10:G10" si="0">SUM(B4:B9)</f>
        <v>259.03578432495692</v>
      </c>
      <c r="C10" s="34">
        <f t="shared" si="0"/>
        <v>216.3016585365483</v>
      </c>
      <c r="D10" s="34">
        <f t="shared" si="0"/>
        <v>209.0151914927705</v>
      </c>
      <c r="E10" s="34">
        <f t="shared" si="0"/>
        <v>183.61481788584345</v>
      </c>
      <c r="F10" s="34">
        <f t="shared" si="0"/>
        <v>216.63406469877989</v>
      </c>
      <c r="G10" s="32">
        <f t="shared" si="0"/>
        <v>146.02070120531661</v>
      </c>
      <c r="H10" s="32">
        <v>107.08303895471307</v>
      </c>
      <c r="I10" s="32">
        <v>144.15927459130586</v>
      </c>
    </row>
    <row r="28" ht="14.45" customHeight="1"/>
    <row r="39" spans="1:1">
      <c r="A39" t="s">
        <v>85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86"/>
  <sheetViews>
    <sheetView zoomScale="85" zoomScaleNormal="85" workbookViewId="0">
      <selection activeCell="A37" sqref="A37"/>
    </sheetView>
  </sheetViews>
  <sheetFormatPr baseColWidth="10" defaultRowHeight="15"/>
  <cols>
    <col min="1" max="1" width="45.140625" bestFit="1" customWidth="1"/>
    <col min="10" max="10" width="13.42578125" bestFit="1" customWidth="1"/>
    <col min="11" max="11" width="13.42578125" customWidth="1"/>
    <col min="12" max="12" width="12.42578125" bestFit="1" customWidth="1"/>
  </cols>
  <sheetData>
    <row r="1" spans="1:13" ht="131.25" customHeight="1"/>
    <row r="2" spans="1:13" ht="15" customHeight="1">
      <c r="A2" s="23" t="s">
        <v>86</v>
      </c>
    </row>
    <row r="3" spans="1:13">
      <c r="A3" s="1" t="s">
        <v>72</v>
      </c>
      <c r="B3" s="3" t="s">
        <v>73</v>
      </c>
      <c r="C3" s="3" t="s">
        <v>74</v>
      </c>
      <c r="D3" s="3" t="s">
        <v>75</v>
      </c>
      <c r="E3" s="3" t="s">
        <v>76</v>
      </c>
      <c r="F3" s="3" t="s">
        <v>0</v>
      </c>
      <c r="I3" s="16"/>
      <c r="J3" s="16"/>
      <c r="K3" s="16"/>
      <c r="L3" s="41" t="s">
        <v>82</v>
      </c>
      <c r="M3" s="41" t="s">
        <v>83</v>
      </c>
    </row>
    <row r="4" spans="1:13">
      <c r="A4" s="6" t="s">
        <v>77</v>
      </c>
      <c r="B4" s="7">
        <v>51097.8583619743</v>
      </c>
      <c r="C4" s="7">
        <v>49802.424319137594</v>
      </c>
      <c r="D4" s="7">
        <v>151688.2087256384</v>
      </c>
      <c r="E4" s="7">
        <v>23499.36335482516</v>
      </c>
      <c r="F4" s="7">
        <v>276087.85476157547</v>
      </c>
      <c r="I4" s="16" t="s">
        <v>79</v>
      </c>
      <c r="J4" s="16" t="s">
        <v>81</v>
      </c>
      <c r="K4" s="18" t="s">
        <v>84</v>
      </c>
      <c r="L4" s="41"/>
      <c r="M4" s="41"/>
    </row>
    <row r="5" spans="1:13">
      <c r="A5" s="4" t="s">
        <v>1</v>
      </c>
      <c r="B5" s="11">
        <v>1068.0309150416426</v>
      </c>
      <c r="C5" s="11">
        <v>1832.1395975522094</v>
      </c>
      <c r="D5" s="11">
        <v>3700.1204824726001</v>
      </c>
      <c r="E5" s="11">
        <v>658.39145116701729</v>
      </c>
      <c r="F5" s="11">
        <v>7258.6824462334689</v>
      </c>
      <c r="H5" s="4" t="s">
        <v>1</v>
      </c>
      <c r="I5" s="11">
        <v>7258.6824462334689</v>
      </c>
      <c r="J5" s="11">
        <v>16649.135052459929</v>
      </c>
      <c r="K5" s="21">
        <f t="shared" ref="K5:K10" si="0">SUM(I5:J5)</f>
        <v>23907.817498693399</v>
      </c>
      <c r="L5" s="17">
        <f>I5/K5</f>
        <v>0.30361125379303933</v>
      </c>
      <c r="M5" s="17">
        <f t="shared" ref="M5:M10" si="1">J5/K5</f>
        <v>0.69638874620696056</v>
      </c>
    </row>
    <row r="6" spans="1:13">
      <c r="A6" s="5" t="s">
        <v>2</v>
      </c>
      <c r="B6" s="8">
        <v>67.230734222222225</v>
      </c>
      <c r="C6" s="8">
        <v>89.638520715447157</v>
      </c>
      <c r="D6" s="8">
        <v>353.61541989304823</v>
      </c>
      <c r="E6" s="8">
        <v>50.233950967741933</v>
      </c>
      <c r="F6" s="8">
        <v>560.71862579845958</v>
      </c>
      <c r="H6" s="4" t="s">
        <v>13</v>
      </c>
      <c r="I6" s="11">
        <v>55653.732493747848</v>
      </c>
      <c r="J6" s="11">
        <v>76183.929043884564</v>
      </c>
      <c r="K6" s="21">
        <f t="shared" si="0"/>
        <v>131837.6615376324</v>
      </c>
      <c r="L6" s="17">
        <f t="shared" ref="L6:L11" si="2">I6/K6</f>
        <v>0.422138346847587</v>
      </c>
      <c r="M6" s="17">
        <f t="shared" si="1"/>
        <v>0.577861653152413</v>
      </c>
    </row>
    <row r="7" spans="1:13">
      <c r="A7" s="5" t="s">
        <v>4</v>
      </c>
      <c r="B7" s="8">
        <v>58.42</v>
      </c>
      <c r="C7" s="8">
        <v>59.583333333333336</v>
      </c>
      <c r="D7" s="8">
        <v>87.989876033057854</v>
      </c>
      <c r="E7" s="8">
        <v>24.558</v>
      </c>
      <c r="F7" s="8">
        <v>230.55120936639116</v>
      </c>
      <c r="H7" s="4" t="s">
        <v>30</v>
      </c>
      <c r="I7" s="11">
        <v>9091.0673616416207</v>
      </c>
      <c r="J7" s="11">
        <v>130.58358471138635</v>
      </c>
      <c r="K7" s="21">
        <f t="shared" si="0"/>
        <v>9221.6509463530074</v>
      </c>
      <c r="L7" s="17">
        <f t="shared" si="2"/>
        <v>0.98583945700492703</v>
      </c>
      <c r="M7" s="17">
        <f t="shared" si="1"/>
        <v>1.4160542995072889E-2</v>
      </c>
    </row>
    <row r="8" spans="1:13">
      <c r="A8" s="5" t="s">
        <v>5</v>
      </c>
      <c r="B8" s="8">
        <v>766.82768115942031</v>
      </c>
      <c r="C8" s="8">
        <v>1201.5644285714291</v>
      </c>
      <c r="D8" s="8">
        <v>2594.1564935064939</v>
      </c>
      <c r="E8" s="8">
        <v>524.77743478260868</v>
      </c>
      <c r="F8" s="8">
        <v>5087.3260380199517</v>
      </c>
      <c r="H8" s="4" t="s">
        <v>38</v>
      </c>
      <c r="I8" s="11">
        <v>22778.684540332899</v>
      </c>
      <c r="J8" s="11">
        <v>12062.711445952467</v>
      </c>
      <c r="K8" s="21">
        <f t="shared" si="0"/>
        <v>34841.395986285366</v>
      </c>
      <c r="L8" s="17">
        <f t="shared" si="2"/>
        <v>0.65378220061272174</v>
      </c>
      <c r="M8" s="17">
        <f t="shared" si="1"/>
        <v>0.3462177993872782</v>
      </c>
    </row>
    <row r="9" spans="1:13">
      <c r="A9" s="5" t="s">
        <v>9</v>
      </c>
      <c r="B9" s="8">
        <v>8.7362721600000004</v>
      </c>
      <c r="C9" s="8">
        <v>23.205152431999998</v>
      </c>
      <c r="D9" s="8">
        <v>41.45774303999999</v>
      </c>
      <c r="E9" s="8">
        <v>2.5610841666666668</v>
      </c>
      <c r="F9" s="8">
        <v>75.960251798666647</v>
      </c>
      <c r="H9" s="4" t="s">
        <v>53</v>
      </c>
      <c r="I9" s="11">
        <v>110697.82065371705</v>
      </c>
      <c r="J9" s="11">
        <v>37934.679937858076</v>
      </c>
      <c r="K9" s="21">
        <f t="shared" si="0"/>
        <v>148632.50059157511</v>
      </c>
      <c r="L9" s="17">
        <f t="shared" si="2"/>
        <v>0.74477533657259687</v>
      </c>
      <c r="M9" s="17">
        <f t="shared" si="1"/>
        <v>0.2552246634274033</v>
      </c>
    </row>
    <row r="10" spans="1:13" ht="15.75" thickBot="1">
      <c r="A10" s="5" t="s">
        <v>10</v>
      </c>
      <c r="B10" s="8">
        <v>166.8162275</v>
      </c>
      <c r="C10" s="8">
        <v>458.14816249999996</v>
      </c>
      <c r="D10" s="8">
        <v>622.90094999999997</v>
      </c>
      <c r="E10" s="8">
        <v>56.260981249999993</v>
      </c>
      <c r="F10" s="8">
        <v>1304.1263212499998</v>
      </c>
      <c r="H10" s="13" t="s">
        <v>66</v>
      </c>
      <c r="I10" s="14">
        <v>70607.867265902561</v>
      </c>
      <c r="J10" s="14">
        <v>1198.2355264393941</v>
      </c>
      <c r="K10" s="21">
        <f t="shared" si="0"/>
        <v>71806.102792341961</v>
      </c>
      <c r="L10" s="17">
        <f t="shared" si="2"/>
        <v>0.98331290127380111</v>
      </c>
      <c r="M10" s="17">
        <f t="shared" si="1"/>
        <v>1.6687098726198862E-2</v>
      </c>
    </row>
    <row r="11" spans="1:13">
      <c r="A11" s="4" t="s">
        <v>13</v>
      </c>
      <c r="B11" s="11">
        <v>11308.118818910267</v>
      </c>
      <c r="C11" s="11">
        <v>8985.0202522133441</v>
      </c>
      <c r="D11" s="11">
        <v>29662.135597644145</v>
      </c>
      <c r="E11" s="11">
        <v>5698.4578249800988</v>
      </c>
      <c r="F11" s="11">
        <v>55653.732493747848</v>
      </c>
      <c r="H11" s="22" t="s">
        <v>80</v>
      </c>
      <c r="I11" s="12">
        <f>SUM(I5:I10)</f>
        <v>276087.85476157547</v>
      </c>
      <c r="J11" s="12">
        <f>SUM(J5:J10)</f>
        <v>144159.27459130582</v>
      </c>
      <c r="K11" s="19">
        <f>SUM(K5:K10)</f>
        <v>420247.12935288122</v>
      </c>
      <c r="L11" s="17">
        <f t="shared" si="2"/>
        <v>0.65696547454520426</v>
      </c>
      <c r="M11" s="20"/>
    </row>
    <row r="12" spans="1:13">
      <c r="A12" s="5" t="s">
        <v>15</v>
      </c>
      <c r="B12" s="8">
        <v>2743.7900765536237</v>
      </c>
      <c r="C12" s="8">
        <v>2705.1331578818567</v>
      </c>
      <c r="D12" s="8">
        <v>12147.947231783213</v>
      </c>
      <c r="E12" s="8">
        <v>1213.5174269871795</v>
      </c>
      <c r="F12" s="8">
        <v>18810.387893205872</v>
      </c>
      <c r="H12" s="15"/>
      <c r="I12" s="12"/>
    </row>
    <row r="13" spans="1:13">
      <c r="A13" s="5" t="s">
        <v>16</v>
      </c>
      <c r="B13" s="8">
        <v>408.18823499999996</v>
      </c>
      <c r="C13" s="8">
        <v>535.78587600000003</v>
      </c>
      <c r="D13" s="8">
        <v>763.70378236363638</v>
      </c>
      <c r="E13" s="8">
        <v>176.76793368</v>
      </c>
      <c r="F13" s="8">
        <v>1884.4458270436364</v>
      </c>
    </row>
    <row r="14" spans="1:13">
      <c r="A14" s="5" t="s">
        <v>17</v>
      </c>
      <c r="B14" s="8">
        <v>2.8333913043478263</v>
      </c>
      <c r="C14" s="8">
        <v>6.6461538461538465</v>
      </c>
      <c r="D14" s="8">
        <v>10.63888111888112</v>
      </c>
      <c r="E14" s="8">
        <v>2.1714782608695655</v>
      </c>
      <c r="F14" s="8">
        <v>22.289904530252361</v>
      </c>
    </row>
    <row r="15" spans="1:13">
      <c r="A15" s="5" t="s">
        <v>18</v>
      </c>
      <c r="B15" s="8">
        <v>738.81991444444441</v>
      </c>
      <c r="C15" s="8">
        <v>764.131719613889</v>
      </c>
      <c r="D15" s="8">
        <v>2047.8894809848484</v>
      </c>
      <c r="E15" s="8">
        <v>377.76811547222229</v>
      </c>
      <c r="F15" s="8">
        <v>3928.6092305154043</v>
      </c>
    </row>
    <row r="16" spans="1:13">
      <c r="A16" s="5" t="s">
        <v>19</v>
      </c>
      <c r="B16" s="8">
        <v>1016.8806119199999</v>
      </c>
      <c r="C16" s="8">
        <v>554.80715838789479</v>
      </c>
      <c r="D16" s="8">
        <v>1689.2357360727269</v>
      </c>
      <c r="E16" s="8">
        <v>364.99196375999992</v>
      </c>
      <c r="F16" s="8">
        <v>3625.9154701406219</v>
      </c>
    </row>
    <row r="17" spans="1:6">
      <c r="A17" s="5" t="s">
        <v>20</v>
      </c>
      <c r="B17" s="8">
        <v>126.74870666666666</v>
      </c>
      <c r="C17" s="8">
        <v>115.72708000000003</v>
      </c>
      <c r="D17" s="8">
        <v>245.8448975454545</v>
      </c>
      <c r="E17" s="8">
        <v>117.67882638888889</v>
      </c>
      <c r="F17" s="8">
        <v>605.99951060101012</v>
      </c>
    </row>
    <row r="18" spans="1:6">
      <c r="A18" s="5" t="s">
        <v>21</v>
      </c>
      <c r="B18" s="8">
        <v>3284.5206268518523</v>
      </c>
      <c r="C18" s="8">
        <v>1267.6397375438601</v>
      </c>
      <c r="D18" s="8">
        <v>3358.6947299999993</v>
      </c>
      <c r="E18" s="8">
        <v>2177.777051388889</v>
      </c>
      <c r="F18" s="8">
        <v>10088.632145784601</v>
      </c>
    </row>
    <row r="19" spans="1:6">
      <c r="A19" s="5" t="s">
        <v>22</v>
      </c>
      <c r="B19" s="8">
        <v>264.12966166666666</v>
      </c>
      <c r="C19" s="8">
        <v>474.43318049999999</v>
      </c>
      <c r="D19" s="8">
        <v>834.41803227272726</v>
      </c>
      <c r="E19" s="8">
        <v>89.963377750000006</v>
      </c>
      <c r="F19" s="8">
        <v>1662.9442521893941</v>
      </c>
    </row>
    <row r="20" spans="1:6">
      <c r="A20" s="5" t="s">
        <v>23</v>
      </c>
      <c r="B20" s="8">
        <v>380.45504533333337</v>
      </c>
      <c r="C20" s="8">
        <v>1024.2686245977011</v>
      </c>
      <c r="D20" s="8">
        <v>491.31090909090869</v>
      </c>
      <c r="E20" s="8">
        <v>350.35848799999997</v>
      </c>
      <c r="F20" s="8">
        <v>2246.3930670219429</v>
      </c>
    </row>
    <row r="21" spans="1:6">
      <c r="A21" s="5" t="s">
        <v>24</v>
      </c>
      <c r="B21" s="8">
        <v>2296.8925491693312</v>
      </c>
      <c r="C21" s="8">
        <v>1456.7002391666663</v>
      </c>
      <c r="D21" s="8">
        <v>7970.3156236136365</v>
      </c>
      <c r="E21" s="8">
        <v>798.13816329204894</v>
      </c>
      <c r="F21" s="8">
        <v>12522.046575241682</v>
      </c>
    </row>
    <row r="22" spans="1:6">
      <c r="A22" s="5" t="s">
        <v>25</v>
      </c>
      <c r="B22" s="8">
        <v>26.449999999999996</v>
      </c>
      <c r="C22" s="8">
        <v>26.690181818181813</v>
      </c>
      <c r="D22" s="8">
        <v>53.625123966942148</v>
      </c>
      <c r="E22" s="8">
        <v>20.010000000000002</v>
      </c>
      <c r="F22" s="8">
        <v>126.77530578512396</v>
      </c>
    </row>
    <row r="23" spans="1:6">
      <c r="A23" s="5" t="s">
        <v>26</v>
      </c>
      <c r="B23" s="8">
        <v>18.41</v>
      </c>
      <c r="C23" s="8">
        <v>53.057142857142857</v>
      </c>
      <c r="D23" s="8">
        <v>48.511168831168845</v>
      </c>
      <c r="E23" s="8">
        <v>9.3149999999999977</v>
      </c>
      <c r="F23" s="8">
        <v>129.29331168831169</v>
      </c>
    </row>
    <row r="24" spans="1:6">
      <c r="A24" s="4" t="s">
        <v>30</v>
      </c>
      <c r="B24" s="11">
        <v>1373.2728662950551</v>
      </c>
      <c r="C24" s="11">
        <v>1605.0971305555561</v>
      </c>
      <c r="D24" s="11">
        <v>5540.4022215454552</v>
      </c>
      <c r="E24" s="11">
        <v>572.29514324555555</v>
      </c>
      <c r="F24" s="11">
        <v>9091.0673616416207</v>
      </c>
    </row>
    <row r="25" spans="1:6">
      <c r="A25" s="5" t="s">
        <v>31</v>
      </c>
      <c r="B25" s="8">
        <v>904.96100121719053</v>
      </c>
      <c r="C25" s="8">
        <v>1125.2316622222227</v>
      </c>
      <c r="D25" s="8">
        <v>4536.5414344545461</v>
      </c>
      <c r="E25" s="8">
        <v>361.86126455111111</v>
      </c>
      <c r="F25" s="8">
        <v>6928.5953624450704</v>
      </c>
    </row>
    <row r="26" spans="1:6">
      <c r="A26" s="5" t="s">
        <v>32</v>
      </c>
      <c r="B26" s="8">
        <v>226.82339659259256</v>
      </c>
      <c r="C26" s="8">
        <v>393.85012333333339</v>
      </c>
      <c r="D26" s="8">
        <v>877.93774472727273</v>
      </c>
      <c r="E26" s="8">
        <v>95.570624333333328</v>
      </c>
      <c r="F26" s="8">
        <v>1594.1818889865322</v>
      </c>
    </row>
    <row r="27" spans="1:6">
      <c r="A27" s="5" t="s">
        <v>33</v>
      </c>
      <c r="B27" s="8">
        <v>51.510026661077895</v>
      </c>
      <c r="C27" s="8">
        <v>17.885520000000003</v>
      </c>
      <c r="D27" s="8">
        <v>37.279566181818176</v>
      </c>
      <c r="E27" s="8">
        <v>26.510867222222224</v>
      </c>
      <c r="F27" s="8">
        <v>133.18598006511831</v>
      </c>
    </row>
    <row r="28" spans="1:6">
      <c r="A28" s="5" t="s">
        <v>34</v>
      </c>
      <c r="B28" s="8">
        <v>51.654262222222215</v>
      </c>
      <c r="C28" s="8">
        <v>14.440420000000001</v>
      </c>
      <c r="D28" s="8">
        <v>30.570496181818186</v>
      </c>
      <c r="E28" s="8">
        <v>20.190062138888887</v>
      </c>
      <c r="F28" s="8">
        <v>116.85524054292929</v>
      </c>
    </row>
    <row r="29" spans="1:6">
      <c r="A29" s="5" t="s">
        <v>35</v>
      </c>
      <c r="B29" s="8">
        <v>138.32417960197174</v>
      </c>
      <c r="C29" s="8">
        <v>53.689405000000001</v>
      </c>
      <c r="D29" s="8">
        <v>58.072980000000001</v>
      </c>
      <c r="E29" s="8">
        <v>68.16232500000001</v>
      </c>
      <c r="F29" s="8">
        <v>318.24888960197177</v>
      </c>
    </row>
    <row r="30" spans="1:6">
      <c r="A30" s="4" t="s">
        <v>38</v>
      </c>
      <c r="B30" s="11">
        <v>5803.8239980166027</v>
      </c>
      <c r="C30" s="11">
        <v>2422.8436741505348</v>
      </c>
      <c r="D30" s="11">
        <v>12364.881071588397</v>
      </c>
      <c r="E30" s="11">
        <v>2187.1357965773655</v>
      </c>
      <c r="F30" s="11">
        <v>22778.684540332899</v>
      </c>
    </row>
    <row r="31" spans="1:6">
      <c r="A31" s="5" t="s">
        <v>39</v>
      </c>
      <c r="B31" s="8">
        <v>289.6336164324324</v>
      </c>
      <c r="C31" s="8">
        <v>402.96564000000006</v>
      </c>
      <c r="D31" s="8">
        <v>685.57051713368992</v>
      </c>
      <c r="E31" s="8">
        <v>99.92733800000002</v>
      </c>
      <c r="F31" s="8">
        <v>1478.0971115661223</v>
      </c>
    </row>
    <row r="32" spans="1:6">
      <c r="A32" s="5" t="s">
        <v>40</v>
      </c>
      <c r="B32" s="8">
        <v>100.61752433633634</v>
      </c>
      <c r="C32" s="8">
        <v>140.34320888888891</v>
      </c>
      <c r="D32" s="8">
        <v>2519.3290253689847</v>
      </c>
      <c r="E32" s="8">
        <v>30.784248514035085</v>
      </c>
      <c r="F32" s="8">
        <v>2791.074007108245</v>
      </c>
    </row>
    <row r="33" spans="1:6">
      <c r="A33" s="5" t="s">
        <v>41</v>
      </c>
      <c r="B33" s="8">
        <v>61.460952709876544</v>
      </c>
      <c r="C33" s="8">
        <v>98.971918911111089</v>
      </c>
      <c r="D33" s="8">
        <v>159.68602583333333</v>
      </c>
      <c r="E33" s="8">
        <v>23.499386013888891</v>
      </c>
      <c r="F33" s="8">
        <v>343.61828346820988</v>
      </c>
    </row>
    <row r="34" spans="1:6">
      <c r="A34" s="5" t="s">
        <v>42</v>
      </c>
      <c r="B34" s="8">
        <v>917.44044725512958</v>
      </c>
      <c r="C34" s="8">
        <v>585.89442908333331</v>
      </c>
      <c r="D34" s="8">
        <v>2628.5404020624146</v>
      </c>
      <c r="E34" s="8">
        <v>257.27544111111109</v>
      </c>
      <c r="F34" s="8">
        <v>4389.1507195119884</v>
      </c>
    </row>
    <row r="35" spans="1:6">
      <c r="A35" s="5" t="s">
        <v>45</v>
      </c>
      <c r="B35" s="8">
        <v>275.99564933333335</v>
      </c>
      <c r="C35" s="8">
        <v>60.163800133333332</v>
      </c>
      <c r="D35" s="8">
        <v>476.68565212121206</v>
      </c>
      <c r="E35" s="8">
        <v>104.29559199999998</v>
      </c>
      <c r="F35" s="8">
        <v>917.14069358787867</v>
      </c>
    </row>
    <row r="36" spans="1:6">
      <c r="A36" s="5" t="s">
        <v>46</v>
      </c>
      <c r="B36" s="8">
        <v>101.19243425925927</v>
      </c>
      <c r="C36" s="8">
        <v>108.53552499999998</v>
      </c>
      <c r="D36" s="8">
        <v>218.92331363636364</v>
      </c>
      <c r="E36" s="8">
        <v>31.346000000000004</v>
      </c>
      <c r="F36" s="8">
        <v>459.99727289562293</v>
      </c>
    </row>
    <row r="37" spans="1:6">
      <c r="A37" s="5" t="s">
        <v>47</v>
      </c>
      <c r="B37" s="8">
        <v>707.3183216161616</v>
      </c>
      <c r="C37" s="8">
        <v>262.17191054545452</v>
      </c>
      <c r="D37" s="8">
        <v>530.62027438016526</v>
      </c>
      <c r="E37" s="8">
        <v>392.01526424242428</v>
      </c>
      <c r="F37" s="8">
        <v>1892.1257707842058</v>
      </c>
    </row>
    <row r="38" spans="1:6">
      <c r="A38" s="5" t="s">
        <v>48</v>
      </c>
      <c r="B38" s="8">
        <v>29.52552296296296</v>
      </c>
      <c r="C38" s="8">
        <v>27.86542204444444</v>
      </c>
      <c r="D38" s="8">
        <v>45.341292606060605</v>
      </c>
      <c r="E38" s="8">
        <v>14.191414222222223</v>
      </c>
      <c r="F38" s="8">
        <v>116.92365183569022</v>
      </c>
    </row>
    <row r="39" spans="1:6">
      <c r="A39" s="5" t="s">
        <v>49</v>
      </c>
      <c r="B39" s="8">
        <v>1508.4095016666668</v>
      </c>
      <c r="C39" s="8">
        <v>239.79784568771933</v>
      </c>
      <c r="D39" s="8">
        <v>1906.6100166507176</v>
      </c>
      <c r="E39" s="8">
        <v>479.77911947368432</v>
      </c>
      <c r="F39" s="8">
        <v>4134.5964834787883</v>
      </c>
    </row>
    <row r="40" spans="1:6">
      <c r="A40" s="5" t="s">
        <v>50</v>
      </c>
      <c r="B40" s="8">
        <v>117.05143044444443</v>
      </c>
      <c r="C40" s="8">
        <v>154.65884150000002</v>
      </c>
      <c r="D40" s="8">
        <v>429.85368636363631</v>
      </c>
      <c r="E40" s="8">
        <v>87.139678499999988</v>
      </c>
      <c r="F40" s="8">
        <v>788.70363680808077</v>
      </c>
    </row>
    <row r="41" spans="1:6">
      <c r="A41" s="5" t="s">
        <v>51</v>
      </c>
      <c r="B41" s="8">
        <v>1695.1785969999999</v>
      </c>
      <c r="C41" s="8">
        <v>341.47513235624996</v>
      </c>
      <c r="D41" s="8">
        <v>2763.7208654318183</v>
      </c>
      <c r="E41" s="8">
        <v>666.88231450000001</v>
      </c>
      <c r="F41" s="8">
        <v>5467.2569092880676</v>
      </c>
    </row>
    <row r="42" spans="1:6">
      <c r="A42" s="4" t="s">
        <v>53</v>
      </c>
      <c r="B42" s="11">
        <v>20931.606163472305</v>
      </c>
      <c r="C42" s="11">
        <v>20919.013549782536</v>
      </c>
      <c r="D42" s="11">
        <v>58096.801882378786</v>
      </c>
      <c r="E42" s="11">
        <v>10750.399058083423</v>
      </c>
      <c r="F42" s="11">
        <v>110697.82065371705</v>
      </c>
    </row>
    <row r="43" spans="1:6">
      <c r="A43" s="5" t="s">
        <v>55</v>
      </c>
      <c r="B43" s="8">
        <v>986.83433782716065</v>
      </c>
      <c r="C43" s="8">
        <v>1569.5688139130436</v>
      </c>
      <c r="D43" s="8">
        <v>1937.1614883636362</v>
      </c>
      <c r="E43" s="8">
        <v>317.84725748148151</v>
      </c>
      <c r="F43" s="8">
        <v>4811.4118975853225</v>
      </c>
    </row>
    <row r="44" spans="1:6">
      <c r="A44" s="5" t="s">
        <v>56</v>
      </c>
      <c r="B44" s="8">
        <v>373.62997594444454</v>
      </c>
      <c r="C44" s="8">
        <v>349.83329428571426</v>
      </c>
      <c r="D44" s="8">
        <v>551.03103272727276</v>
      </c>
      <c r="E44" s="8">
        <v>106.27061658333331</v>
      </c>
      <c r="F44" s="8">
        <v>1380.7649195407648</v>
      </c>
    </row>
    <row r="45" spans="1:6">
      <c r="A45" s="5" t="s">
        <v>57</v>
      </c>
      <c r="B45" s="8">
        <v>6908.6206591025639</v>
      </c>
      <c r="C45" s="8">
        <v>3605.9744839999989</v>
      </c>
      <c r="D45" s="8">
        <v>6352.8261046969701</v>
      </c>
      <c r="E45" s="8">
        <v>4444.9626603205124</v>
      </c>
      <c r="F45" s="8">
        <v>21312.383908120042</v>
      </c>
    </row>
    <row r="46" spans="1:6">
      <c r="A46" s="5" t="s">
        <v>58</v>
      </c>
      <c r="B46" s="8">
        <v>2169.8614359259259</v>
      </c>
      <c r="C46" s="8">
        <v>2704.5691238095242</v>
      </c>
      <c r="D46" s="8">
        <v>5129.5948381818171</v>
      </c>
      <c r="E46" s="8">
        <v>1059.6652080925924</v>
      </c>
      <c r="F46" s="8">
        <v>11063.690606009859</v>
      </c>
    </row>
    <row r="47" spans="1:6">
      <c r="A47" s="5" t="s">
        <v>59</v>
      </c>
      <c r="B47" s="8">
        <v>5765.1289955714074</v>
      </c>
      <c r="C47" s="8">
        <v>9632.2226277300015</v>
      </c>
      <c r="D47" s="8">
        <v>30915.279464545452</v>
      </c>
      <c r="E47" s="8">
        <v>3036.6021017369862</v>
      </c>
      <c r="F47" s="8">
        <v>49349.233189583851</v>
      </c>
    </row>
    <row r="48" spans="1:6">
      <c r="A48" s="5" t="s">
        <v>60</v>
      </c>
      <c r="B48" s="8">
        <v>3580.6882941975318</v>
      </c>
      <c r="C48" s="8">
        <v>1835.7299710144928</v>
      </c>
      <c r="D48" s="8">
        <v>7115.6133199999986</v>
      </c>
      <c r="E48" s="8">
        <v>1243.5524753607306</v>
      </c>
      <c r="F48" s="8">
        <v>13775.584060572754</v>
      </c>
    </row>
    <row r="49" spans="1:6">
      <c r="A49" s="5" t="s">
        <v>61</v>
      </c>
      <c r="B49" s="8">
        <v>165.29346335185184</v>
      </c>
      <c r="C49" s="8">
        <v>292.49758190476189</v>
      </c>
      <c r="D49" s="8">
        <v>432.69037818181823</v>
      </c>
      <c r="E49" s="8">
        <v>57.112747740740744</v>
      </c>
      <c r="F49" s="8">
        <v>947.59417117917269</v>
      </c>
    </row>
    <row r="50" spans="1:6">
      <c r="A50" s="5" t="s">
        <v>62</v>
      </c>
      <c r="B50" s="8">
        <v>981.54900155141843</v>
      </c>
      <c r="C50" s="8">
        <v>928.61765312499972</v>
      </c>
      <c r="D50" s="8">
        <v>5662.6052556818186</v>
      </c>
      <c r="E50" s="8">
        <v>484.38599076704537</v>
      </c>
      <c r="F50" s="8">
        <v>8057.1579011252825</v>
      </c>
    </row>
    <row r="51" spans="1:6">
      <c r="A51" s="4" t="s">
        <v>66</v>
      </c>
      <c r="B51" s="11">
        <v>10613.005600238434</v>
      </c>
      <c r="C51" s="11">
        <v>14038.310114883396</v>
      </c>
      <c r="D51" s="11">
        <v>42323.867470009034</v>
      </c>
      <c r="E51" s="11">
        <v>3632.6840807716994</v>
      </c>
      <c r="F51" s="11">
        <v>70607.867265902561</v>
      </c>
    </row>
    <row r="52" spans="1:6">
      <c r="A52" s="5" t="s">
        <v>67</v>
      </c>
      <c r="B52" s="8">
        <v>2240.5794310624046</v>
      </c>
      <c r="C52" s="8">
        <v>2258.8051388456593</v>
      </c>
      <c r="D52" s="8">
        <v>6376.9761064069744</v>
      </c>
      <c r="E52" s="8">
        <v>633.89321142465747</v>
      </c>
      <c r="F52" s="8">
        <v>11510.253887739696</v>
      </c>
    </row>
    <row r="53" spans="1:6">
      <c r="A53" s="5" t="s">
        <v>68</v>
      </c>
      <c r="B53" s="8">
        <v>7224.2288401872656</v>
      </c>
      <c r="C53" s="8">
        <v>10259.825928113209</v>
      </c>
      <c r="D53" s="8">
        <v>29532.657326346485</v>
      </c>
      <c r="E53" s="8">
        <v>2629.1748328301878</v>
      </c>
      <c r="F53" s="8">
        <v>49645.88692747715</v>
      </c>
    </row>
    <row r="54" spans="1:6">
      <c r="A54" s="5" t="s">
        <v>70</v>
      </c>
      <c r="B54" s="8">
        <v>1148.1973289887637</v>
      </c>
      <c r="C54" s="8">
        <v>1519.6790479245285</v>
      </c>
      <c r="D54" s="8">
        <v>6414.2340372555764</v>
      </c>
      <c r="E54" s="8">
        <v>369.61603651685391</v>
      </c>
      <c r="F54" s="8">
        <v>9451.7264506857227</v>
      </c>
    </row>
    <row r="55" spans="1:6">
      <c r="A55" s="6" t="s">
        <v>78</v>
      </c>
      <c r="B55" s="7">
        <v>47052.940854252993</v>
      </c>
      <c r="C55" s="7">
        <v>24663.137479307021</v>
      </c>
      <c r="D55" s="7">
        <v>47794.291583016893</v>
      </c>
      <c r="E55" s="7">
        <v>24648.904674728918</v>
      </c>
      <c r="F55" s="7">
        <v>144159.27459130585</v>
      </c>
    </row>
    <row r="56" spans="1:6">
      <c r="A56" s="4" t="s">
        <v>1</v>
      </c>
      <c r="B56" s="11">
        <v>3773.9117736977778</v>
      </c>
      <c r="C56" s="11">
        <v>2743.2478093065101</v>
      </c>
      <c r="D56" s="11">
        <v>8375.3648016467523</v>
      </c>
      <c r="E56" s="11">
        <v>1756.610667808889</v>
      </c>
      <c r="F56" s="11">
        <v>16649.135052459929</v>
      </c>
    </row>
    <row r="57" spans="1:6">
      <c r="A57" s="5" t="s">
        <v>3</v>
      </c>
      <c r="B57" s="8">
        <v>73.202214777777769</v>
      </c>
      <c r="C57" s="8">
        <v>56.217819444444437</v>
      </c>
      <c r="D57" s="8">
        <v>96.798066181818172</v>
      </c>
      <c r="E57" s="8">
        <v>32.513741222222222</v>
      </c>
      <c r="F57" s="8">
        <v>258.73184162626262</v>
      </c>
    </row>
    <row r="58" spans="1:6">
      <c r="A58" s="5" t="s">
        <v>6</v>
      </c>
      <c r="B58" s="8">
        <v>768.97809614222228</v>
      </c>
      <c r="C58" s="8">
        <v>694.80625932873568</v>
      </c>
      <c r="D58" s="8">
        <v>1609.9478325194802</v>
      </c>
      <c r="E58" s="8">
        <v>485.24589109333328</v>
      </c>
      <c r="F58" s="8">
        <v>3558.9780790837717</v>
      </c>
    </row>
    <row r="59" spans="1:6">
      <c r="A59" s="5" t="s">
        <v>7</v>
      </c>
      <c r="B59" s="8">
        <v>299.67217833333336</v>
      </c>
      <c r="C59" s="8">
        <v>381.16208319999998</v>
      </c>
      <c r="D59" s="8">
        <v>859.77720999999997</v>
      </c>
      <c r="E59" s="8">
        <v>416.22750666666667</v>
      </c>
      <c r="F59" s="8">
        <v>1956.8389781999999</v>
      </c>
    </row>
    <row r="60" spans="1:6">
      <c r="A60" s="5" t="s">
        <v>8</v>
      </c>
      <c r="B60" s="8">
        <v>2617.4733333333334</v>
      </c>
      <c r="C60" s="8">
        <v>1602.5333333333297</v>
      </c>
      <c r="D60" s="8">
        <v>5792.7276929454547</v>
      </c>
      <c r="E60" s="8">
        <v>814.56864216000008</v>
      </c>
      <c r="F60" s="8">
        <v>10827.303001772118</v>
      </c>
    </row>
    <row r="61" spans="1:6">
      <c r="A61" s="5" t="s">
        <v>11</v>
      </c>
      <c r="B61" s="8">
        <v>9.5366177777777779</v>
      </c>
      <c r="C61" s="8">
        <v>5.2823139999999995</v>
      </c>
      <c r="D61" s="8">
        <v>12.868</v>
      </c>
      <c r="E61" s="8">
        <v>4.2678866666666666</v>
      </c>
      <c r="F61" s="8">
        <v>31.954818444444445</v>
      </c>
    </row>
    <row r="62" spans="1:6">
      <c r="A62" s="5" t="s">
        <v>12</v>
      </c>
      <c r="B62" s="8">
        <v>5.0493333333333341</v>
      </c>
      <c r="C62" s="10">
        <v>3.246</v>
      </c>
      <c r="D62" s="8">
        <v>3.246</v>
      </c>
      <c r="E62" s="8">
        <v>3.7870000000000004</v>
      </c>
      <c r="F62" s="8">
        <v>15.328333333333335</v>
      </c>
    </row>
    <row r="63" spans="1:6">
      <c r="A63" s="4" t="s">
        <v>13</v>
      </c>
      <c r="B63" s="11">
        <v>25263.887873015872</v>
      </c>
      <c r="C63" s="11">
        <v>13591.715283444446</v>
      </c>
      <c r="D63" s="11">
        <v>23935.755492424247</v>
      </c>
      <c r="E63" s="11">
        <v>13392.570395000002</v>
      </c>
      <c r="F63" s="11">
        <v>76183.929043884564</v>
      </c>
    </row>
    <row r="64" spans="1:6">
      <c r="A64" s="5" t="s">
        <v>14</v>
      </c>
      <c r="B64" s="8">
        <v>1990.065873015873</v>
      </c>
      <c r="C64" s="8">
        <v>340.14386816666678</v>
      </c>
      <c r="D64" s="8">
        <v>1606.0324999999998</v>
      </c>
      <c r="E64" s="8">
        <v>667.96561027777773</v>
      </c>
      <c r="F64" s="8">
        <v>4604.2078514603172</v>
      </c>
    </row>
    <row r="65" spans="1:6">
      <c r="A65" s="5" t="s">
        <v>27</v>
      </c>
      <c r="B65" s="8">
        <v>3478.8888888888887</v>
      </c>
      <c r="C65" s="8">
        <v>1286.5555555555552</v>
      </c>
      <c r="D65" s="8">
        <v>3095.757575757576</v>
      </c>
      <c r="E65" s="8">
        <v>1757.7777777777778</v>
      </c>
      <c r="F65" s="8">
        <v>9618.9797979797968</v>
      </c>
    </row>
    <row r="66" spans="1:6">
      <c r="A66" s="5" t="s">
        <v>28</v>
      </c>
      <c r="B66" s="8">
        <v>16732.816666666666</v>
      </c>
      <c r="C66" s="8">
        <v>11029.387500000001</v>
      </c>
      <c r="D66" s="8">
        <v>16970.675000000003</v>
      </c>
      <c r="E66" s="8">
        <v>8738.7083333333339</v>
      </c>
      <c r="F66" s="8">
        <v>53471.587500000001</v>
      </c>
    </row>
    <row r="67" spans="1:6">
      <c r="A67" s="5" t="s">
        <v>29</v>
      </c>
      <c r="B67" s="8">
        <v>3062.1164444444444</v>
      </c>
      <c r="C67" s="8">
        <v>935.62835972222229</v>
      </c>
      <c r="D67" s="8">
        <v>2263.2904166666667</v>
      </c>
      <c r="E67" s="8">
        <v>2228.1186736111113</v>
      </c>
      <c r="F67" s="8">
        <v>8489.1538944444437</v>
      </c>
    </row>
    <row r="68" spans="1:6">
      <c r="A68" s="4" t="s">
        <v>30</v>
      </c>
      <c r="B68" s="11">
        <v>36.777889144286782</v>
      </c>
      <c r="C68" s="11">
        <v>33.83961434920635</v>
      </c>
      <c r="D68" s="11">
        <v>40.462131567099568</v>
      </c>
      <c r="E68" s="11">
        <v>19.503949650793647</v>
      </c>
      <c r="F68" s="11">
        <v>130.58358471138635</v>
      </c>
    </row>
    <row r="69" spans="1:6">
      <c r="A69" s="5" t="s">
        <v>36</v>
      </c>
      <c r="B69" s="8">
        <v>29.754239703122881</v>
      </c>
      <c r="C69" s="8">
        <v>31.386057777777776</v>
      </c>
      <c r="D69" s="8">
        <v>37.057245333333334</v>
      </c>
      <c r="E69" s="8">
        <v>15.488482428571427</v>
      </c>
      <c r="F69" s="8">
        <v>113.68602524280543</v>
      </c>
    </row>
    <row r="70" spans="1:6">
      <c r="A70" s="5" t="s">
        <v>37</v>
      </c>
      <c r="B70" s="8">
        <v>7.0236494411639034</v>
      </c>
      <c r="C70" s="8">
        <v>2.4535565714285719</v>
      </c>
      <c r="D70" s="8">
        <v>3.4048862337662342</v>
      </c>
      <c r="E70" s="8">
        <v>4.0154672222222212</v>
      </c>
      <c r="F70" s="8">
        <v>16.89755946858093</v>
      </c>
    </row>
    <row r="71" spans="1:6">
      <c r="A71" s="4" t="s">
        <v>38</v>
      </c>
      <c r="B71" s="11">
        <v>4953.0170095061731</v>
      </c>
      <c r="C71" s="11">
        <v>1465.3609594901959</v>
      </c>
      <c r="D71" s="11">
        <v>3274.7685975757577</v>
      </c>
      <c r="E71" s="11">
        <v>2369.5648793803421</v>
      </c>
      <c r="F71" s="11">
        <v>12062.711445952467</v>
      </c>
    </row>
    <row r="72" spans="1:6">
      <c r="A72" s="5" t="s">
        <v>43</v>
      </c>
      <c r="B72" s="8">
        <v>2163.2661166666667</v>
      </c>
      <c r="C72" s="8">
        <v>247.70682082352934</v>
      </c>
      <c r="D72" s="8">
        <v>967.22117818181835</v>
      </c>
      <c r="E72" s="8">
        <v>616.31361493589748</v>
      </c>
      <c r="F72" s="8">
        <v>3994.5077306079115</v>
      </c>
    </row>
    <row r="73" spans="1:6">
      <c r="A73" s="5" t="s">
        <v>44</v>
      </c>
      <c r="B73" s="8">
        <v>1184.0364483950616</v>
      </c>
      <c r="C73" s="8">
        <v>185.40913866666668</v>
      </c>
      <c r="D73" s="8">
        <v>1275.3024193939393</v>
      </c>
      <c r="E73" s="8">
        <v>548.965431111111</v>
      </c>
      <c r="F73" s="8">
        <v>3193.7134375667783</v>
      </c>
    </row>
    <row r="74" spans="1:6">
      <c r="A74" s="5" t="s">
        <v>52</v>
      </c>
      <c r="B74" s="8">
        <v>1605.7144444444446</v>
      </c>
      <c r="C74" s="8">
        <v>1032.2449999999999</v>
      </c>
      <c r="D74" s="8">
        <v>1032.2449999999999</v>
      </c>
      <c r="E74" s="8">
        <v>1204.2858333333334</v>
      </c>
      <c r="F74" s="8">
        <v>4874.4902777777779</v>
      </c>
    </row>
    <row r="75" spans="1:6">
      <c r="A75" s="4" t="s">
        <v>53</v>
      </c>
      <c r="B75" s="11">
        <v>12635.543842222221</v>
      </c>
      <c r="C75" s="11">
        <v>6616.8976835499998</v>
      </c>
      <c r="D75" s="11">
        <v>11755.948092530303</v>
      </c>
      <c r="E75" s="11">
        <v>6926.2903195555555</v>
      </c>
      <c r="F75" s="11">
        <v>37934.679937858076</v>
      </c>
    </row>
    <row r="76" spans="1:6">
      <c r="A76" s="5" t="s">
        <v>54</v>
      </c>
      <c r="B76" s="8">
        <v>366.52717000000007</v>
      </c>
      <c r="C76" s="8">
        <v>262.94112404999998</v>
      </c>
      <c r="D76" s="8">
        <v>287.90863813636355</v>
      </c>
      <c r="E76" s="8">
        <v>396.67903649999988</v>
      </c>
      <c r="F76" s="8">
        <v>1314.0559686863635</v>
      </c>
    </row>
    <row r="77" spans="1:6">
      <c r="A77" s="5" t="s">
        <v>63</v>
      </c>
      <c r="B77" s="8">
        <v>799.56762000000003</v>
      </c>
      <c r="C77" s="8">
        <v>1006.4395259999999</v>
      </c>
      <c r="D77" s="8">
        <v>1282.2673090909088</v>
      </c>
      <c r="E77" s="8">
        <v>623.22128999999995</v>
      </c>
      <c r="F77" s="8">
        <v>3711.4957450909087</v>
      </c>
    </row>
    <row r="78" spans="1:6">
      <c r="A78" s="5" t="s">
        <v>64</v>
      </c>
      <c r="B78" s="8">
        <v>2210.2737222222217</v>
      </c>
      <c r="C78" s="8">
        <v>1784.0662233333328</v>
      </c>
      <c r="D78" s="8">
        <v>3725.9983090909086</v>
      </c>
      <c r="E78" s="8">
        <v>1403.4436150000004</v>
      </c>
      <c r="F78" s="8">
        <v>9123.7818696464637</v>
      </c>
    </row>
    <row r="79" spans="1:6">
      <c r="A79" s="5" t="s">
        <v>65</v>
      </c>
      <c r="B79" s="8">
        <v>9259.17533</v>
      </c>
      <c r="C79" s="8">
        <v>3563.4508101666665</v>
      </c>
      <c r="D79" s="8">
        <v>6459.7738362121218</v>
      </c>
      <c r="E79" s="8">
        <v>4502.9463780555552</v>
      </c>
      <c r="F79" s="8">
        <v>23785.346354434343</v>
      </c>
    </row>
    <row r="80" spans="1:6">
      <c r="A80" s="4" t="s">
        <v>66</v>
      </c>
      <c r="B80" s="11">
        <v>389.8024666666667</v>
      </c>
      <c r="C80" s="11">
        <v>212.07612916666668</v>
      </c>
      <c r="D80" s="11">
        <v>411.99246727272731</v>
      </c>
      <c r="E80" s="11">
        <v>184.36446333333333</v>
      </c>
      <c r="F80" s="11">
        <v>1198.2355264393941</v>
      </c>
    </row>
    <row r="81" spans="1:6">
      <c r="A81" s="5" t="s">
        <v>69</v>
      </c>
      <c r="B81" s="8">
        <v>169.32016111111113</v>
      </c>
      <c r="C81" s="8">
        <v>94.571679166666684</v>
      </c>
      <c r="D81" s="8">
        <v>186.88128886363637</v>
      </c>
      <c r="E81" s="8">
        <v>85.490221666666685</v>
      </c>
      <c r="F81" s="8">
        <v>536.26335080808087</v>
      </c>
    </row>
    <row r="82" spans="1:6">
      <c r="A82" s="5" t="s">
        <v>71</v>
      </c>
      <c r="B82" s="8">
        <v>220.48230555555557</v>
      </c>
      <c r="C82" s="8">
        <v>117.50444999999999</v>
      </c>
      <c r="D82" s="8">
        <v>225.11117840909094</v>
      </c>
      <c r="E82" s="8">
        <v>98.874241666666663</v>
      </c>
      <c r="F82" s="8">
        <v>661.97217563131312</v>
      </c>
    </row>
    <row r="83" spans="1:6">
      <c r="A83" s="2" t="s">
        <v>0</v>
      </c>
      <c r="B83" s="9">
        <v>98150.7992162273</v>
      </c>
      <c r="C83" s="9">
        <v>74465.561798444614</v>
      </c>
      <c r="D83" s="9">
        <v>199482.50030865526</v>
      </c>
      <c r="E83" s="9">
        <v>48148.26802955407</v>
      </c>
      <c r="F83" s="9">
        <v>420247.12935288128</v>
      </c>
    </row>
    <row r="86" spans="1:6">
      <c r="A86" t="s">
        <v>85</v>
      </c>
    </row>
  </sheetData>
  <mergeCells count="2">
    <mergeCell ref="L3:L4"/>
    <mergeCell ref="M3:M4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4"/>
  <sheetViews>
    <sheetView zoomScaleNormal="100" workbookViewId="0">
      <selection activeCell="B33" sqref="B33"/>
    </sheetView>
  </sheetViews>
  <sheetFormatPr baseColWidth="10" defaultRowHeight="15"/>
  <cols>
    <col min="2" max="2" width="12.140625" bestFit="1" customWidth="1"/>
    <col min="3" max="3" width="16.28515625" bestFit="1" customWidth="1"/>
    <col min="4" max="4" width="14.85546875" bestFit="1" customWidth="1"/>
  </cols>
  <sheetData>
    <row r="1" spans="1:4" ht="105.6" customHeight="1"/>
    <row r="2" spans="1:4">
      <c r="A2" s="24" t="s">
        <v>87</v>
      </c>
    </row>
    <row r="4" spans="1:4" ht="28.5" customHeight="1">
      <c r="A4" s="29" t="s">
        <v>88</v>
      </c>
      <c r="B4" s="29" t="s">
        <v>89</v>
      </c>
      <c r="C4" s="29" t="s">
        <v>90</v>
      </c>
      <c r="D4" s="29" t="s">
        <v>90</v>
      </c>
    </row>
    <row r="5" spans="1:4">
      <c r="A5" s="26" t="s">
        <v>30</v>
      </c>
      <c r="B5" s="25" t="s">
        <v>91</v>
      </c>
      <c r="C5" s="25" t="s">
        <v>91</v>
      </c>
      <c r="D5" s="28">
        <v>10932</v>
      </c>
    </row>
    <row r="6" spans="1:4">
      <c r="A6" s="26" t="s">
        <v>1</v>
      </c>
      <c r="B6" s="25" t="s">
        <v>91</v>
      </c>
      <c r="C6" s="25" t="s">
        <v>91</v>
      </c>
      <c r="D6" s="28">
        <v>24945</v>
      </c>
    </row>
    <row r="7" spans="1:4">
      <c r="A7" s="26" t="s">
        <v>38</v>
      </c>
      <c r="B7" s="25" t="s">
        <v>91</v>
      </c>
      <c r="C7" s="25" t="s">
        <v>91</v>
      </c>
      <c r="D7" s="28">
        <v>32471</v>
      </c>
    </row>
    <row r="8" spans="1:4">
      <c r="A8" s="26" t="s">
        <v>13</v>
      </c>
      <c r="B8" s="25" t="s">
        <v>91</v>
      </c>
      <c r="C8" s="25" t="s">
        <v>91</v>
      </c>
      <c r="D8" s="28">
        <v>68307</v>
      </c>
    </row>
    <row r="9" spans="1:4">
      <c r="A9" s="26" t="s">
        <v>66</v>
      </c>
      <c r="B9" s="25" t="s">
        <v>91</v>
      </c>
      <c r="C9" s="25" t="s">
        <v>91</v>
      </c>
      <c r="D9" s="28">
        <v>72053</v>
      </c>
    </row>
    <row r="10" spans="1:4">
      <c r="A10" s="26" t="s">
        <v>53</v>
      </c>
      <c r="B10" s="25" t="s">
        <v>91</v>
      </c>
      <c r="C10" s="25" t="s">
        <v>91</v>
      </c>
      <c r="D10" s="28">
        <v>133188</v>
      </c>
    </row>
    <row r="34" spans="1:1">
      <c r="A34" t="s">
        <v>85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Efluente_litoral_01-11</vt:lpstr>
      <vt:lpstr>Vertidos_parametros</vt:lpstr>
      <vt:lpstr>Foco_no autorizado</vt:lpstr>
      <vt:lpstr>Foco_autorizado</vt:lpstr>
      <vt:lpstr>Caudal_vertidos</vt:lpstr>
    </vt:vector>
  </TitlesOfParts>
  <Company>maestrosysprep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mvela</dc:creator>
  <cp:lastModifiedBy>mmmartinez</cp:lastModifiedBy>
  <dcterms:created xsi:type="dcterms:W3CDTF">2012-11-28T10:26:00Z</dcterms:created>
  <dcterms:modified xsi:type="dcterms:W3CDTF">2015-01-28T13:29:30Z</dcterms:modified>
</cp:coreProperties>
</file>