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95" yWindow="90" windowWidth="13380" windowHeight="11640"/>
  </bookViews>
  <sheets>
    <sheet name="financiacion grupos excelencia" sheetId="6" r:id="rId1"/>
    <sheet name="datos grupos excelencia" sheetId="2" r:id="rId2"/>
    <sheet name="Hoja1" sheetId="4" r:id="rId3"/>
  </sheets>
  <externalReferences>
    <externalReference r:id="rId4"/>
  </externalReferences>
  <definedNames>
    <definedName name="_xlnm.Print_Area" localSheetId="1">'datos grupos excelencia'!$A$1:$P$41</definedName>
  </definedNames>
  <calcPr calcId="125725"/>
</workbook>
</file>

<file path=xl/calcChain.xml><?xml version="1.0" encoding="utf-8"?>
<calcChain xmlns="http://schemas.openxmlformats.org/spreadsheetml/2006/main">
  <c r="B46" i="6"/>
  <c r="C46"/>
  <c r="D46"/>
  <c r="E46"/>
  <c r="F46"/>
  <c r="G46"/>
  <c r="H46"/>
  <c r="I46"/>
  <c r="B47"/>
  <c r="C47"/>
  <c r="D47"/>
  <c r="E47"/>
  <c r="F47"/>
  <c r="G47"/>
  <c r="H47"/>
  <c r="I47"/>
  <c r="F56" i="2"/>
  <c r="E56"/>
  <c r="D56"/>
  <c r="G55"/>
  <c r="G54"/>
  <c r="G53"/>
  <c r="G52"/>
  <c r="G51"/>
  <c r="G50"/>
  <c r="G49"/>
  <c r="G48"/>
  <c r="G47"/>
  <c r="L39"/>
  <c r="K39"/>
  <c r="J39"/>
  <c r="I39"/>
  <c r="H39"/>
  <c r="G39"/>
  <c r="F39"/>
  <c r="E39"/>
  <c r="D39"/>
  <c r="M11"/>
  <c r="M12"/>
  <c r="M13"/>
  <c r="M14"/>
  <c r="M15"/>
  <c r="M16"/>
  <c r="M17"/>
  <c r="M18"/>
  <c r="M19"/>
  <c r="M20"/>
  <c r="M21"/>
  <c r="D22"/>
  <c r="E22"/>
  <c r="F22"/>
  <c r="G22"/>
  <c r="H22"/>
  <c r="I22"/>
  <c r="J22"/>
  <c r="K22"/>
  <c r="L22"/>
  <c r="M28"/>
  <c r="M29"/>
  <c r="M30"/>
  <c r="M31"/>
  <c r="M32"/>
  <c r="M33"/>
  <c r="M34"/>
  <c r="M35"/>
  <c r="M36"/>
  <c r="M37"/>
  <c r="M38"/>
  <c r="G56" l="1"/>
  <c r="M39"/>
  <c r="M22"/>
</calcChain>
</file>

<file path=xl/sharedStrings.xml><?xml version="1.0" encoding="utf-8"?>
<sst xmlns="http://schemas.openxmlformats.org/spreadsheetml/2006/main" count="77" uniqueCount="39">
  <si>
    <t>ORGANISMO</t>
  </si>
  <si>
    <t>AGR</t>
  </si>
  <si>
    <t>CTS</t>
  </si>
  <si>
    <t>FQM</t>
  </si>
  <si>
    <t>HUM</t>
  </si>
  <si>
    <t>RNM</t>
  </si>
  <si>
    <t>SEJ</t>
  </si>
  <si>
    <t>TEP</t>
  </si>
  <si>
    <t>TIC</t>
  </si>
  <si>
    <t>CSIC</t>
  </si>
  <si>
    <t>Univ. Pablo de Olavide</t>
  </si>
  <si>
    <t>Univ. de Almería</t>
  </si>
  <si>
    <t>Univ. de Cádiz</t>
  </si>
  <si>
    <t>Univ. de Córdoba</t>
  </si>
  <si>
    <t>Univ. de Granada</t>
  </si>
  <si>
    <t>Univ. de Huelva</t>
  </si>
  <si>
    <t>Univ. de Jaén</t>
  </si>
  <si>
    <t>Univ. de Málaga</t>
  </si>
  <si>
    <t>Univ. de Sevilla</t>
  </si>
  <si>
    <t>TOTAL</t>
  </si>
  <si>
    <t>Otros Organismos</t>
  </si>
  <si>
    <t>BIO</t>
  </si>
  <si>
    <t>Evolución de la inversión anual en I+D en Andalucía</t>
  </si>
  <si>
    <t>Inversiones</t>
  </si>
  <si>
    <t>Inversión anual en I+D</t>
  </si>
  <si>
    <t>Inversiones propias</t>
  </si>
  <si>
    <t>Inversión anual/nº de investigadores</t>
  </si>
  <si>
    <t>Inversión anual respecto al PIB (%)</t>
  </si>
  <si>
    <t>TIC: Tecnología de la información y las comunicaciones, TEP: Tecnología de la producción, SEJ: Ciencias sociales, jurídicas y económicas, RNM: Recursos naturales y medio ambiente, HUM: Humanidades, FQM: Física, química y matemáticas, CTS: Ciencia y tecnología de la salud, BIO: Ciencias de la vida, AGR: Agroalimentación.</t>
  </si>
  <si>
    <t>Financiación de los grupos de excelencia del PAIDI por área temática, 2011</t>
  </si>
  <si>
    <t>Nº PROYECTOS DE EXCELENCIA POR ORGANISMO Y ÁREA CIENTÍFICO-TÉCNICA. 2011</t>
  </si>
  <si>
    <t>FINANCIACIÓN CONCEDIDA A LOS PROYECTOS DE EXCELENCIA POR ORGANISMO Y ÁREA CIENTÍFICO-TÉCNICA. 2011</t>
  </si>
  <si>
    <t>Total Personal adscrito a Proyectos</t>
  </si>
  <si>
    <t>Contrato de técnicos de apoyo</t>
  </si>
  <si>
    <t>Becas FPI</t>
  </si>
  <si>
    <t>Contrato de doctores</t>
  </si>
  <si>
    <r>
      <t xml:space="preserve">PERSONAL ADSCRITO A LOS </t>
    </r>
    <r>
      <rPr>
        <b/>
        <sz val="10"/>
        <rFont val="Eras Bk BT"/>
        <family val="2"/>
      </rPr>
      <t>PROYECTOS DE EXCELENCIA POR CATEGORÍA Y ÁREA CIENTÍFICO-TÉCNICA. 2011</t>
    </r>
  </si>
  <si>
    <t>Fuente: Consejería de Economía, Innovación, Ciencia y Empleo, 2013</t>
  </si>
  <si>
    <t>ACCIONES DE LA DIRECCIÓN GENERAL DE INVESTIGACIÓN, TECNOLOGÍA Y EMPRESA EN EL MARCO DEL PLAN ANDALUZ DE INVESTIGACIÓN, DESARROLLO E INNOVACIÓN (2009-2013)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</si>
</sst>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Comic Sans MS"/>
      <family val="4"/>
    </font>
    <font>
      <sz val="10"/>
      <name val="Eras Bk BT"/>
      <family val="2"/>
    </font>
    <font>
      <b/>
      <sz val="10"/>
      <name val="Eras Bk B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3" fillId="0" borderId="0"/>
    <xf numFmtId="0" fontId="2" fillId="0" borderId="0"/>
  </cellStyleXfs>
  <cellXfs count="30">
    <xf numFmtId="0" fontId="0" fillId="0" borderId="0" xfId="0"/>
    <xf numFmtId="0" fontId="3" fillId="0" borderId="0" xfId="3"/>
    <xf numFmtId="0" fontId="1" fillId="0" borderId="0" xfId="3" applyFont="1" applyFill="1"/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0" fontId="2" fillId="0" borderId="0" xfId="2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0" applyFont="1" applyFill="1" applyBorder="1"/>
    <xf numFmtId="0" fontId="6" fillId="0" borderId="0" xfId="0" applyFont="1"/>
    <xf numFmtId="4" fontId="2" fillId="0" borderId="0" xfId="2" applyNumberFormat="1" applyFont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2" fillId="0" borderId="0" xfId="4"/>
    <xf numFmtId="4" fontId="2" fillId="0" borderId="1" xfId="4" applyNumberFormat="1" applyBorder="1"/>
    <xf numFmtId="0" fontId="2" fillId="0" borderId="1" xfId="4" applyFont="1" applyBorder="1"/>
    <xf numFmtId="0" fontId="2" fillId="0" borderId="1" xfId="4" applyBorder="1" applyAlignment="1">
      <alignment horizontal="right"/>
    </xf>
    <xf numFmtId="0" fontId="4" fillId="0" borderId="0" xfId="4" applyFont="1"/>
    <xf numFmtId="0" fontId="2" fillId="0" borderId="0" xfId="4" applyFont="1"/>
    <xf numFmtId="0" fontId="1" fillId="0" borderId="0" xfId="4" applyFont="1" applyFill="1"/>
    <xf numFmtId="0" fontId="2" fillId="0" borderId="0" xfId="4" applyNumberFormat="1" applyAlignment="1">
      <alignment horizontal="left" wrapText="1"/>
    </xf>
    <xf numFmtId="0" fontId="2" fillId="0" borderId="0" xfId="4" applyNumberFormat="1" applyFont="1" applyAlignment="1">
      <alignment horizontal="left" wrapText="1"/>
    </xf>
    <xf numFmtId="0" fontId="2" fillId="0" borderId="0" xfId="4" applyNumberFormat="1" applyFont="1" applyAlignment="1">
      <alignment horizontal="left" wrapText="1"/>
    </xf>
  </cellXfs>
  <cellStyles count="5">
    <cellStyle name="Normal" xfId="0" builtinId="0"/>
    <cellStyle name="Normal 2" xfId="1"/>
    <cellStyle name="Normal 3" xfId="2"/>
    <cellStyle name="Normal_Indicadores_I+D_2009" xfId="3"/>
    <cellStyle name="Normal_Indicadores_I+D_200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39534002293045"/>
          <c:y val="5.0584384783227389E-2"/>
          <c:w val="0.8208599827548636"/>
          <c:h val="0.7947421638018200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8080"/>
            </a:solidFill>
            <a:ln w="25400">
              <a:noFill/>
            </a:ln>
          </c:spPr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[1]ACCIONES_DGITE!$Q$27:$Y$27</c:f>
              <c:strCache>
                <c:ptCount val="9"/>
                <c:pt idx="0">
                  <c:v>HUM</c:v>
                </c:pt>
                <c:pt idx="1">
                  <c:v>SEJ</c:v>
                </c:pt>
                <c:pt idx="2">
                  <c:v>TEP</c:v>
                </c:pt>
                <c:pt idx="3">
                  <c:v>AGR</c:v>
                </c:pt>
                <c:pt idx="4">
                  <c:v>RNM</c:v>
                </c:pt>
                <c:pt idx="5">
                  <c:v>CTS</c:v>
                </c:pt>
                <c:pt idx="6">
                  <c:v>FQM</c:v>
                </c:pt>
                <c:pt idx="7">
                  <c:v>TIC</c:v>
                </c:pt>
                <c:pt idx="8">
                  <c:v>BIO</c:v>
                </c:pt>
              </c:strCache>
            </c:strRef>
          </c:cat>
          <c:val>
            <c:numRef>
              <c:f>[1]ACCIONES_DGITE!$Q$28:$Y$28</c:f>
              <c:numCache>
                <c:formatCode>General</c:formatCode>
                <c:ptCount val="9"/>
                <c:pt idx="0">
                  <c:v>1.7526751599999999</c:v>
                </c:pt>
                <c:pt idx="1">
                  <c:v>2.3732046200000001</c:v>
                </c:pt>
                <c:pt idx="2">
                  <c:v>2.9979741500000006</c:v>
                </c:pt>
                <c:pt idx="3">
                  <c:v>3.3218605000000001</c:v>
                </c:pt>
                <c:pt idx="4">
                  <c:v>5.9326648899999999</c:v>
                </c:pt>
                <c:pt idx="5">
                  <c:v>6.6028225000000003</c:v>
                </c:pt>
                <c:pt idx="6">
                  <c:v>4.3239337500000001</c:v>
                </c:pt>
                <c:pt idx="7">
                  <c:v>4.9810191599999998</c:v>
                </c:pt>
                <c:pt idx="8">
                  <c:v>5.4524963299999998</c:v>
                </c:pt>
              </c:numCache>
            </c:numRef>
          </c:val>
        </c:ser>
        <c:axId val="103864576"/>
        <c:axId val="82432000"/>
      </c:barChart>
      <c:catAx>
        <c:axId val="1038645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432000"/>
        <c:crossesAt val="0"/>
        <c:auto val="1"/>
        <c:lblAlgn val="ctr"/>
        <c:lblOffset val="100"/>
        <c:tickLblSkip val="1"/>
        <c:tickMarkSkip val="1"/>
      </c:catAx>
      <c:valAx>
        <c:axId val="82432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Millones de euros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386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4</xdr:row>
      <xdr:rowOff>0</xdr:rowOff>
    </xdr:from>
    <xdr:to>
      <xdr:col>5</xdr:col>
      <xdr:colOff>441960</xdr:colOff>
      <xdr:row>23</xdr:row>
      <xdr:rowOff>91440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266701</xdr:colOff>
      <xdr:row>0</xdr:row>
      <xdr:rowOff>182880</xdr:rowOff>
    </xdr:from>
    <xdr:to>
      <xdr:col>2</xdr:col>
      <xdr:colOff>662941</xdr:colOff>
      <xdr:row>0</xdr:row>
      <xdr:rowOff>1106829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1" y="182880"/>
          <a:ext cx="3238500" cy="923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0</xdr:row>
      <xdr:rowOff>190500</xdr:rowOff>
    </xdr:from>
    <xdr:to>
      <xdr:col>4</xdr:col>
      <xdr:colOff>417741</xdr:colOff>
      <xdr:row>0</xdr:row>
      <xdr:rowOff>1265464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179" y="190500"/>
          <a:ext cx="3669848" cy="1074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cion_grupos_excelencia_paidi_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IONES_DGITE"/>
    </sheetNames>
    <sheetDataSet>
      <sheetData sheetId="0">
        <row r="27">
          <cell r="Q27" t="str">
            <v>HUM</v>
          </cell>
          <cell r="R27" t="str">
            <v>SEJ</v>
          </cell>
          <cell r="S27" t="str">
            <v>TEP</v>
          </cell>
          <cell r="T27" t="str">
            <v>AGR</v>
          </cell>
          <cell r="U27" t="str">
            <v>RNM</v>
          </cell>
          <cell r="V27" t="str">
            <v>CTS</v>
          </cell>
          <cell r="W27" t="str">
            <v>FQM</v>
          </cell>
          <cell r="X27" t="str">
            <v>TIC</v>
          </cell>
          <cell r="Y27" t="str">
            <v>BIO</v>
          </cell>
        </row>
        <row r="28">
          <cell r="Q28">
            <v>1.7526751599999999</v>
          </cell>
          <cell r="R28">
            <v>2.3732046200000001</v>
          </cell>
          <cell r="S28">
            <v>2.9979741500000006</v>
          </cell>
          <cell r="T28">
            <v>3.3218605000000001</v>
          </cell>
          <cell r="U28">
            <v>5.9326648899999999</v>
          </cell>
          <cell r="V28">
            <v>6.6028225000000003</v>
          </cell>
          <cell r="W28">
            <v>4.3239337500000001</v>
          </cell>
          <cell r="X28">
            <v>4.9810191599999998</v>
          </cell>
          <cell r="Y28">
            <v>5.4524963299999998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workbookViewId="0">
      <selection activeCell="A27" sqref="A27"/>
    </sheetView>
  </sheetViews>
  <sheetFormatPr baseColWidth="10" defaultColWidth="11.42578125" defaultRowHeight="12.75"/>
  <cols>
    <col min="1" max="1" width="30" style="20" customWidth="1"/>
    <col min="2" max="16384" width="11.42578125" style="20"/>
  </cols>
  <sheetData>
    <row r="1" spans="1:1" ht="112.9" customHeight="1"/>
    <row r="3" spans="1:1">
      <c r="A3" s="26" t="s">
        <v>29</v>
      </c>
    </row>
    <row r="26" spans="1:6" ht="55.5" customHeight="1">
      <c r="A26" s="27" t="s">
        <v>28</v>
      </c>
      <c r="B26" s="27"/>
      <c r="C26" s="27"/>
      <c r="D26" s="27"/>
      <c r="E26" s="27"/>
      <c r="F26" s="27"/>
    </row>
    <row r="27" spans="1:6">
      <c r="A27" s="25" t="s">
        <v>37</v>
      </c>
    </row>
    <row r="44" spans="1:11" ht="15.75">
      <c r="A44" s="24" t="s">
        <v>22</v>
      </c>
    </row>
    <row r="45" spans="1:11">
      <c r="A45" s="22" t="s">
        <v>23</v>
      </c>
      <c r="B45" s="23">
        <v>2001</v>
      </c>
      <c r="C45" s="23">
        <v>2002</v>
      </c>
      <c r="D45" s="23">
        <v>2003</v>
      </c>
      <c r="E45" s="23">
        <v>2004</v>
      </c>
      <c r="F45" s="23">
        <v>2005</v>
      </c>
      <c r="G45" s="23">
        <v>2006</v>
      </c>
      <c r="H45" s="23">
        <v>2007</v>
      </c>
      <c r="I45" s="23">
        <v>2008</v>
      </c>
      <c r="J45" s="23">
        <v>2009</v>
      </c>
      <c r="K45" s="23">
        <v>2009</v>
      </c>
    </row>
    <row r="46" spans="1:11">
      <c r="A46" s="22" t="s">
        <v>24</v>
      </c>
      <c r="B46" s="21">
        <f>538331/1000</f>
        <v>538.33100000000002</v>
      </c>
      <c r="C46" s="21">
        <f>585667/1000</f>
        <v>585.66700000000003</v>
      </c>
      <c r="D46" s="21">
        <f>903152/1000</f>
        <v>903.15200000000004</v>
      </c>
      <c r="E46" s="21">
        <f>882913/1000</f>
        <v>882.91300000000001</v>
      </c>
      <c r="F46" s="21">
        <f>1051028/1000</f>
        <v>1051.028</v>
      </c>
      <c r="G46" s="21">
        <f>1213816/1000</f>
        <v>1213.816</v>
      </c>
      <c r="H46" s="21">
        <f>1478545/1000</f>
        <v>1478.5450000000001</v>
      </c>
      <c r="I46" s="21">
        <f>1538946/1000</f>
        <v>1538.9459999999999</v>
      </c>
      <c r="J46" s="21">
        <v>1578.05</v>
      </c>
      <c r="K46" s="21">
        <v>1726.77</v>
      </c>
    </row>
    <row r="47" spans="1:11">
      <c r="A47" s="22" t="s">
        <v>25</v>
      </c>
      <c r="B47" s="21">
        <f>209570.7/1000</f>
        <v>209.57070000000002</v>
      </c>
      <c r="C47" s="21">
        <f>243000/1000</f>
        <v>243</v>
      </c>
      <c r="D47" s="21">
        <f>289252.96/1000</f>
        <v>289.25296000000003</v>
      </c>
      <c r="E47" s="21">
        <f>212715.01/1000</f>
        <v>212.71501000000001</v>
      </c>
      <c r="F47" s="21">
        <f>277597.36/1000</f>
        <v>277.59735999999998</v>
      </c>
      <c r="G47" s="21">
        <f>368217.86/1000</f>
        <v>368.21785999999997</v>
      </c>
      <c r="H47" s="21">
        <f>409091.94/1000</f>
        <v>409.09194000000002</v>
      </c>
      <c r="I47" s="21">
        <f>495480.816/1000</f>
        <v>495.480816</v>
      </c>
      <c r="J47" s="21">
        <v>544.38</v>
      </c>
      <c r="K47" s="21">
        <v>545.95000000000005</v>
      </c>
    </row>
    <row r="48" spans="1:11">
      <c r="A48" s="22" t="s">
        <v>26</v>
      </c>
      <c r="B48" s="21">
        <v>3.5999999999999997E-2</v>
      </c>
      <c r="C48" s="21">
        <v>4.2000000000000003E-2</v>
      </c>
      <c r="D48" s="21">
        <v>5.3999999999999999E-2</v>
      </c>
      <c r="E48" s="21">
        <v>5.1999999999999998E-2</v>
      </c>
      <c r="F48" s="21">
        <v>5.6000000000000001E-2</v>
      </c>
      <c r="G48" s="21">
        <v>5.8000000000000003E-2</v>
      </c>
      <c r="H48" s="21">
        <v>6.7000000000000004E-2</v>
      </c>
      <c r="I48" s="21">
        <v>6.6256199628022316E-2</v>
      </c>
      <c r="J48" s="21">
        <v>0.06</v>
      </c>
      <c r="K48" s="21">
        <v>6.7000000000000004E-2</v>
      </c>
    </row>
    <row r="49" spans="1:11">
      <c r="A49" s="22" t="s">
        <v>27</v>
      </c>
      <c r="B49" s="21">
        <v>0.61</v>
      </c>
      <c r="C49" s="21">
        <v>0.62</v>
      </c>
      <c r="D49" s="21">
        <v>0.89</v>
      </c>
      <c r="E49" s="21">
        <v>0.77</v>
      </c>
      <c r="F49" s="21">
        <v>0.84</v>
      </c>
      <c r="G49" s="21">
        <v>0.89</v>
      </c>
      <c r="H49" s="21">
        <v>1.01</v>
      </c>
      <c r="I49" s="21">
        <v>1.03</v>
      </c>
      <c r="J49" s="21">
        <v>1.1000000000000001</v>
      </c>
      <c r="K49" s="21">
        <v>1.2</v>
      </c>
    </row>
  </sheetData>
  <mergeCells count="1">
    <mergeCell ref="A26:F2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1"/>
  <sheetViews>
    <sheetView showGridLines="0" topLeftCell="A28" zoomScale="70" zoomScaleNormal="70" zoomScaleSheetLayoutView="70" workbookViewId="0">
      <selection activeCell="L58" sqref="L58"/>
    </sheetView>
  </sheetViews>
  <sheetFormatPr baseColWidth="10" defaultColWidth="11.42578125" defaultRowHeight="12.75"/>
  <cols>
    <col min="1" max="1" width="9.7109375" style="5" customWidth="1"/>
    <col min="2" max="2" width="0.85546875" style="5" customWidth="1"/>
    <col min="3" max="3" width="23" style="5" customWidth="1"/>
    <col min="4" max="4" width="20.140625" style="5" customWidth="1"/>
    <col min="5" max="5" width="19.7109375" style="5" customWidth="1"/>
    <col min="6" max="6" width="25.42578125" style="5" customWidth="1"/>
    <col min="7" max="7" width="24.85546875" style="5" bestFit="1" customWidth="1"/>
    <col min="8" max="8" width="22.28515625" style="5" bestFit="1" customWidth="1"/>
    <col min="9" max="9" width="16.5703125" style="5" bestFit="1" customWidth="1"/>
    <col min="10" max="10" width="15.5703125" style="5" bestFit="1" customWidth="1"/>
    <col min="11" max="11" width="16.85546875" style="5" bestFit="1" customWidth="1"/>
    <col min="12" max="12" width="17" style="5" bestFit="1" customWidth="1"/>
    <col min="13" max="13" width="17.7109375" style="5" bestFit="1" customWidth="1"/>
    <col min="14" max="16384" width="11.42578125" style="5"/>
  </cols>
  <sheetData>
    <row r="1" spans="1:13" s="1" customFormat="1" ht="109.5" customHeight="1"/>
    <row r="2" spans="1:13" s="1" customFormat="1"/>
    <row r="3" spans="1:13" s="1" customFormat="1">
      <c r="A3" s="2" t="s">
        <v>29</v>
      </c>
    </row>
    <row r="4" spans="1:13" s="1" customFormat="1"/>
    <row r="5" spans="1:13">
      <c r="C5" s="6" t="s">
        <v>38</v>
      </c>
    </row>
    <row r="8" spans="1:13">
      <c r="C8" s="6" t="s">
        <v>30</v>
      </c>
    </row>
    <row r="9" spans="1:13">
      <c r="I9" s="12"/>
    </row>
    <row r="10" spans="1:13" ht="16.5" customHeight="1">
      <c r="C10" s="4" t="s">
        <v>0</v>
      </c>
      <c r="D10" s="4" t="s">
        <v>1</v>
      </c>
      <c r="E10" s="4" t="s">
        <v>21</v>
      </c>
      <c r="F10" s="4" t="s">
        <v>2</v>
      </c>
      <c r="G10" s="4" t="s">
        <v>3</v>
      </c>
      <c r="H10" s="4" t="s">
        <v>4</v>
      </c>
      <c r="I10" s="4" t="s">
        <v>5</v>
      </c>
      <c r="J10" s="4" t="s">
        <v>6</v>
      </c>
      <c r="K10" s="4" t="s">
        <v>7</v>
      </c>
      <c r="L10" s="4" t="s">
        <v>8</v>
      </c>
      <c r="M10" s="4" t="s">
        <v>19</v>
      </c>
    </row>
    <row r="11" spans="1:13" ht="16.5" customHeight="1">
      <c r="C11" s="3" t="s">
        <v>11</v>
      </c>
      <c r="D11" s="10">
        <v>1</v>
      </c>
      <c r="E11" s="10">
        <v>0</v>
      </c>
      <c r="F11" s="10">
        <v>0</v>
      </c>
      <c r="G11" s="10">
        <v>1</v>
      </c>
      <c r="H11" s="10">
        <v>0</v>
      </c>
      <c r="I11" s="10">
        <v>1</v>
      </c>
      <c r="J11" s="10">
        <v>3</v>
      </c>
      <c r="K11" s="10">
        <v>1</v>
      </c>
      <c r="L11" s="10">
        <v>2</v>
      </c>
      <c r="M11" s="8">
        <f>SUM(D11:L11)</f>
        <v>9</v>
      </c>
    </row>
    <row r="12" spans="1:13" ht="16.5" customHeight="1">
      <c r="C12" s="3" t="s">
        <v>12</v>
      </c>
      <c r="D12" s="10">
        <v>0</v>
      </c>
      <c r="E12" s="10">
        <v>0</v>
      </c>
      <c r="F12" s="10">
        <v>3</v>
      </c>
      <c r="G12" s="10">
        <v>0</v>
      </c>
      <c r="H12" s="10">
        <v>0</v>
      </c>
      <c r="I12" s="10">
        <v>3</v>
      </c>
      <c r="J12" s="10">
        <v>1</v>
      </c>
      <c r="K12" s="10">
        <v>0</v>
      </c>
      <c r="L12" s="10">
        <v>0</v>
      </c>
      <c r="M12" s="8">
        <f t="shared" ref="M12:M21" si="0">SUM(D12:L12)</f>
        <v>7</v>
      </c>
    </row>
    <row r="13" spans="1:13" ht="16.5" customHeight="1">
      <c r="C13" s="3" t="s">
        <v>13</v>
      </c>
      <c r="D13" s="10">
        <v>3</v>
      </c>
      <c r="E13" s="10">
        <v>5</v>
      </c>
      <c r="F13" s="10">
        <v>0</v>
      </c>
      <c r="G13" s="10">
        <v>2</v>
      </c>
      <c r="H13" s="10">
        <v>1</v>
      </c>
      <c r="I13" s="10">
        <v>0</v>
      </c>
      <c r="J13" s="10">
        <v>0</v>
      </c>
      <c r="K13" s="10">
        <v>1</v>
      </c>
      <c r="L13" s="10">
        <v>2</v>
      </c>
      <c r="M13" s="8">
        <f t="shared" si="0"/>
        <v>14</v>
      </c>
    </row>
    <row r="14" spans="1:13" ht="16.5" customHeight="1">
      <c r="C14" s="3" t="s">
        <v>14</v>
      </c>
      <c r="D14" s="10">
        <v>1</v>
      </c>
      <c r="E14" s="10">
        <v>2</v>
      </c>
      <c r="F14" s="10">
        <v>6</v>
      </c>
      <c r="G14" s="10">
        <v>6</v>
      </c>
      <c r="H14" s="10">
        <v>4</v>
      </c>
      <c r="I14" s="10">
        <v>12</v>
      </c>
      <c r="J14" s="10">
        <v>10</v>
      </c>
      <c r="K14" s="10">
        <v>0</v>
      </c>
      <c r="L14" s="10">
        <v>8</v>
      </c>
      <c r="M14" s="8">
        <f t="shared" si="0"/>
        <v>49</v>
      </c>
    </row>
    <row r="15" spans="1:13" ht="16.5" customHeight="1">
      <c r="C15" s="3" t="s">
        <v>15</v>
      </c>
      <c r="D15" s="10">
        <v>0</v>
      </c>
      <c r="E15" s="10">
        <v>0</v>
      </c>
      <c r="F15" s="10">
        <v>0</v>
      </c>
      <c r="G15" s="10">
        <v>0</v>
      </c>
      <c r="H15" s="10">
        <v>2</v>
      </c>
      <c r="I15" s="10">
        <v>1</v>
      </c>
      <c r="J15" s="10">
        <v>1</v>
      </c>
      <c r="K15" s="10">
        <v>0</v>
      </c>
      <c r="L15" s="10">
        <v>1</v>
      </c>
      <c r="M15" s="8">
        <f t="shared" si="0"/>
        <v>5</v>
      </c>
    </row>
    <row r="16" spans="1:13" ht="16.5" customHeight="1">
      <c r="C16" s="3" t="s">
        <v>16</v>
      </c>
      <c r="D16" s="10">
        <v>0</v>
      </c>
      <c r="E16" s="10">
        <v>0</v>
      </c>
      <c r="F16" s="10">
        <v>1</v>
      </c>
      <c r="G16" s="10">
        <v>0</v>
      </c>
      <c r="H16" s="10">
        <v>3</v>
      </c>
      <c r="I16" s="10">
        <v>1</v>
      </c>
      <c r="J16" s="10">
        <v>1</v>
      </c>
      <c r="K16" s="10">
        <v>1</v>
      </c>
      <c r="L16" s="10">
        <v>2</v>
      </c>
      <c r="M16" s="8">
        <f t="shared" si="0"/>
        <v>9</v>
      </c>
    </row>
    <row r="17" spans="3:16" ht="16.5" customHeight="1">
      <c r="C17" s="3" t="s">
        <v>17</v>
      </c>
      <c r="D17" s="10">
        <v>1</v>
      </c>
      <c r="E17" s="10">
        <v>2</v>
      </c>
      <c r="F17" s="10">
        <v>1</v>
      </c>
      <c r="G17" s="10">
        <v>5</v>
      </c>
      <c r="H17" s="10">
        <v>2</v>
      </c>
      <c r="I17" s="10">
        <v>3</v>
      </c>
      <c r="J17" s="10">
        <v>8</v>
      </c>
      <c r="K17" s="10">
        <v>1</v>
      </c>
      <c r="L17" s="10">
        <v>11</v>
      </c>
      <c r="M17" s="8">
        <f t="shared" si="0"/>
        <v>34</v>
      </c>
    </row>
    <row r="18" spans="3:16" ht="16.5" customHeight="1">
      <c r="C18" s="3" t="s">
        <v>18</v>
      </c>
      <c r="D18" s="10">
        <v>3</v>
      </c>
      <c r="E18" s="10">
        <v>7</v>
      </c>
      <c r="F18" s="10">
        <v>4</v>
      </c>
      <c r="G18" s="10">
        <v>6</v>
      </c>
      <c r="H18" s="10">
        <v>1</v>
      </c>
      <c r="I18" s="10">
        <v>5</v>
      </c>
      <c r="J18" s="10">
        <v>7</v>
      </c>
      <c r="K18" s="10">
        <v>9</v>
      </c>
      <c r="L18" s="10">
        <v>11</v>
      </c>
      <c r="M18" s="8">
        <f t="shared" si="0"/>
        <v>53</v>
      </c>
    </row>
    <row r="19" spans="3:16" ht="16.5" customHeight="1">
      <c r="C19" s="3" t="s">
        <v>10</v>
      </c>
      <c r="D19" s="10">
        <v>0</v>
      </c>
      <c r="E19" s="10">
        <v>3</v>
      </c>
      <c r="F19" s="10">
        <v>1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1</v>
      </c>
      <c r="M19" s="8">
        <f t="shared" si="0"/>
        <v>9</v>
      </c>
    </row>
    <row r="20" spans="3:16" ht="16.5" customHeight="1">
      <c r="C20" s="3" t="s">
        <v>9</v>
      </c>
      <c r="D20" s="11">
        <v>7</v>
      </c>
      <c r="E20" s="11">
        <v>9</v>
      </c>
      <c r="F20" s="11">
        <v>1</v>
      </c>
      <c r="G20" s="11">
        <v>3</v>
      </c>
      <c r="H20" s="11">
        <v>0</v>
      </c>
      <c r="I20" s="11">
        <v>5</v>
      </c>
      <c r="J20" s="11">
        <v>1</v>
      </c>
      <c r="K20" s="11">
        <v>4</v>
      </c>
      <c r="L20" s="11">
        <v>0</v>
      </c>
      <c r="M20" s="8">
        <f t="shared" si="0"/>
        <v>30</v>
      </c>
    </row>
    <row r="21" spans="3:16" ht="16.5" customHeight="1">
      <c r="C21" s="3" t="s">
        <v>20</v>
      </c>
      <c r="D21" s="11">
        <v>0</v>
      </c>
      <c r="E21" s="11">
        <v>1</v>
      </c>
      <c r="F21" s="11">
        <v>18</v>
      </c>
      <c r="G21" s="11">
        <v>0</v>
      </c>
      <c r="H21" s="11">
        <v>0</v>
      </c>
      <c r="I21" s="11">
        <v>3</v>
      </c>
      <c r="J21" s="11">
        <v>0</v>
      </c>
      <c r="K21" s="11">
        <v>1</v>
      </c>
      <c r="L21" s="11">
        <v>0</v>
      </c>
      <c r="M21" s="8">
        <f t="shared" si="0"/>
        <v>23</v>
      </c>
    </row>
    <row r="22" spans="3:16" ht="16.5" customHeight="1">
      <c r="C22" s="4" t="s">
        <v>19</v>
      </c>
      <c r="D22" s="4">
        <f t="shared" ref="D22:M22" si="1">SUM(D11:D21)</f>
        <v>16</v>
      </c>
      <c r="E22" s="4">
        <f t="shared" si="1"/>
        <v>29</v>
      </c>
      <c r="F22" s="4">
        <f t="shared" si="1"/>
        <v>35</v>
      </c>
      <c r="G22" s="4">
        <f t="shared" si="1"/>
        <v>23</v>
      </c>
      <c r="H22" s="4">
        <f t="shared" si="1"/>
        <v>14</v>
      </c>
      <c r="I22" s="4">
        <f t="shared" si="1"/>
        <v>34</v>
      </c>
      <c r="J22" s="4">
        <f t="shared" si="1"/>
        <v>35</v>
      </c>
      <c r="K22" s="4">
        <f t="shared" si="1"/>
        <v>18</v>
      </c>
      <c r="L22" s="4">
        <f t="shared" si="1"/>
        <v>38</v>
      </c>
      <c r="M22" s="4">
        <f t="shared" si="1"/>
        <v>242</v>
      </c>
    </row>
    <row r="23" spans="3:16">
      <c r="D23" s="12"/>
      <c r="E23" s="12"/>
      <c r="F23" s="12"/>
      <c r="G23" s="12"/>
      <c r="H23" s="12"/>
      <c r="I23" s="12"/>
      <c r="J23" s="12"/>
      <c r="K23" s="12"/>
      <c r="L23" s="12"/>
    </row>
    <row r="24" spans="3:16">
      <c r="D24" s="12"/>
      <c r="E24" s="12"/>
      <c r="F24" s="12"/>
      <c r="G24" s="12"/>
      <c r="H24" s="12"/>
      <c r="I24" s="12"/>
      <c r="J24" s="12"/>
      <c r="K24" s="12"/>
      <c r="L24" s="12"/>
    </row>
    <row r="25" spans="3:16">
      <c r="C25" s="6" t="s">
        <v>31</v>
      </c>
      <c r="D25" s="12"/>
      <c r="E25" s="12"/>
      <c r="F25" s="12"/>
      <c r="G25" s="12"/>
      <c r="H25" s="12"/>
      <c r="I25" s="12"/>
      <c r="J25" s="12"/>
      <c r="K25" s="12"/>
      <c r="L25" s="12"/>
    </row>
    <row r="26" spans="3:16">
      <c r="D26" s="12"/>
      <c r="E26" s="12"/>
      <c r="F26" s="12"/>
      <c r="G26" s="12"/>
      <c r="H26" s="12"/>
      <c r="I26" s="12"/>
      <c r="J26" s="12"/>
      <c r="K26" s="12"/>
      <c r="L26" s="12"/>
    </row>
    <row r="27" spans="3:16" ht="18" customHeight="1">
      <c r="C27" s="4" t="s">
        <v>0</v>
      </c>
      <c r="D27" s="4" t="s">
        <v>1</v>
      </c>
      <c r="E27" s="4" t="s">
        <v>21</v>
      </c>
      <c r="F27" s="4" t="s">
        <v>2</v>
      </c>
      <c r="G27" s="4" t="s">
        <v>3</v>
      </c>
      <c r="H27" s="4" t="s">
        <v>4</v>
      </c>
      <c r="I27" s="4" t="s">
        <v>5</v>
      </c>
      <c r="J27" s="4" t="s">
        <v>6</v>
      </c>
      <c r="K27" s="4" t="s">
        <v>7</v>
      </c>
      <c r="L27" s="4" t="s">
        <v>8</v>
      </c>
      <c r="M27" s="4" t="s">
        <v>19</v>
      </c>
      <c r="O27" s="4"/>
      <c r="P27" s="7"/>
    </row>
    <row r="28" spans="3:16" ht="18" customHeight="1">
      <c r="C28" s="3" t="s">
        <v>11</v>
      </c>
      <c r="D28" s="14">
        <v>73312.5</v>
      </c>
      <c r="E28" s="14">
        <v>0</v>
      </c>
      <c r="F28" s="14">
        <v>0</v>
      </c>
      <c r="G28" s="14">
        <v>239478.3</v>
      </c>
      <c r="H28" s="14">
        <v>0</v>
      </c>
      <c r="I28" s="14">
        <v>172490.8</v>
      </c>
      <c r="J28" s="14">
        <v>445814.05</v>
      </c>
      <c r="K28" s="14">
        <v>141029.1</v>
      </c>
      <c r="L28" s="14">
        <v>132549</v>
      </c>
      <c r="M28" s="15">
        <f>SUM(D28:L28)</f>
        <v>1204673.75</v>
      </c>
      <c r="O28" s="4"/>
      <c r="P28" s="7"/>
    </row>
    <row r="29" spans="3:16" ht="18" customHeight="1">
      <c r="C29" s="3" t="s">
        <v>12</v>
      </c>
      <c r="D29" s="14">
        <v>0</v>
      </c>
      <c r="E29" s="14">
        <v>0</v>
      </c>
      <c r="F29" s="14">
        <v>720825.75</v>
      </c>
      <c r="G29" s="14">
        <v>0</v>
      </c>
      <c r="H29" s="14">
        <v>0</v>
      </c>
      <c r="I29" s="14">
        <v>694472.35</v>
      </c>
      <c r="J29" s="14">
        <v>24725</v>
      </c>
      <c r="K29" s="14">
        <v>0</v>
      </c>
      <c r="L29" s="14">
        <v>0</v>
      </c>
      <c r="M29" s="15">
        <f t="shared" ref="M29:M38" si="2">SUM(D29:L29)</f>
        <v>1440023.1</v>
      </c>
      <c r="O29" s="4"/>
      <c r="P29" s="7"/>
    </row>
    <row r="30" spans="3:16" ht="18" customHeight="1">
      <c r="C30" s="3" t="s">
        <v>13</v>
      </c>
      <c r="D30" s="14">
        <v>756218.15</v>
      </c>
      <c r="E30" s="14">
        <v>1096809.9099999999</v>
      </c>
      <c r="F30" s="14">
        <v>0</v>
      </c>
      <c r="G30" s="14">
        <v>253951.42</v>
      </c>
      <c r="H30" s="14">
        <v>235474</v>
      </c>
      <c r="I30" s="14">
        <v>0</v>
      </c>
      <c r="J30" s="14">
        <v>0</v>
      </c>
      <c r="K30" s="14">
        <v>187498.3</v>
      </c>
      <c r="L30" s="14">
        <v>166663.75</v>
      </c>
      <c r="M30" s="15">
        <f t="shared" si="2"/>
        <v>2696615.53</v>
      </c>
      <c r="O30" s="4"/>
      <c r="P30" s="7"/>
    </row>
    <row r="31" spans="3:16" ht="18" customHeight="1">
      <c r="C31" s="3" t="s">
        <v>14</v>
      </c>
      <c r="D31" s="14">
        <v>168682</v>
      </c>
      <c r="E31" s="14">
        <v>391255.3</v>
      </c>
      <c r="F31" s="14">
        <v>1365076.45</v>
      </c>
      <c r="G31" s="14">
        <v>1111262.04</v>
      </c>
      <c r="H31" s="14">
        <v>341138.3</v>
      </c>
      <c r="I31" s="14">
        <v>1886055.78</v>
      </c>
      <c r="J31" s="14">
        <v>676594.72</v>
      </c>
      <c r="K31" s="14">
        <v>0</v>
      </c>
      <c r="L31" s="14">
        <v>1334354.49</v>
      </c>
      <c r="M31" s="15">
        <f t="shared" si="2"/>
        <v>7274419.0800000001</v>
      </c>
      <c r="O31" s="4"/>
      <c r="P31" s="7"/>
    </row>
    <row r="32" spans="3:16" ht="18" customHeight="1">
      <c r="C32" s="3" t="s">
        <v>15</v>
      </c>
      <c r="D32" s="14">
        <v>0</v>
      </c>
      <c r="E32" s="14">
        <v>0</v>
      </c>
      <c r="F32" s="14">
        <v>0</v>
      </c>
      <c r="G32" s="14">
        <v>0</v>
      </c>
      <c r="H32" s="14">
        <v>149269.82999999999</v>
      </c>
      <c r="I32" s="14">
        <v>172546</v>
      </c>
      <c r="J32" s="14">
        <v>49967.5</v>
      </c>
      <c r="K32" s="14">
        <v>0</v>
      </c>
      <c r="L32" s="14">
        <v>96916.25</v>
      </c>
      <c r="M32" s="15">
        <f t="shared" si="2"/>
        <v>468699.57999999996</v>
      </c>
      <c r="O32" s="4"/>
      <c r="P32" s="7"/>
    </row>
    <row r="33" spans="3:16" ht="18" customHeight="1">
      <c r="C33" s="3" t="s">
        <v>16</v>
      </c>
      <c r="D33" s="14">
        <v>0</v>
      </c>
      <c r="E33" s="14">
        <v>0</v>
      </c>
      <c r="F33" s="14">
        <v>206195</v>
      </c>
      <c r="G33" s="14">
        <v>0</v>
      </c>
      <c r="H33" s="14">
        <v>516691.55</v>
      </c>
      <c r="I33" s="14">
        <v>37845.800000000003</v>
      </c>
      <c r="J33" s="14">
        <v>28919.63</v>
      </c>
      <c r="K33" s="14">
        <v>134515.5</v>
      </c>
      <c r="L33" s="14">
        <v>404963.3</v>
      </c>
      <c r="M33" s="15">
        <f t="shared" si="2"/>
        <v>1329130.78</v>
      </c>
      <c r="O33" s="4"/>
      <c r="P33" s="7"/>
    </row>
    <row r="34" spans="3:16" ht="18" customHeight="1">
      <c r="C34" s="3" t="s">
        <v>17</v>
      </c>
      <c r="D34" s="14">
        <v>322163.3</v>
      </c>
      <c r="E34" s="14">
        <v>495482.1</v>
      </c>
      <c r="F34" s="14">
        <v>163909.5</v>
      </c>
      <c r="G34" s="14">
        <v>877571.9</v>
      </c>
      <c r="H34" s="14">
        <v>252050.68</v>
      </c>
      <c r="I34" s="14">
        <v>630110.30000000005</v>
      </c>
      <c r="J34" s="14">
        <v>473658.97</v>
      </c>
      <c r="K34" s="14">
        <v>142021.17000000001</v>
      </c>
      <c r="L34" s="14">
        <v>1557808.4</v>
      </c>
      <c r="M34" s="15">
        <f t="shared" si="2"/>
        <v>4914776.32</v>
      </c>
      <c r="O34" s="4"/>
      <c r="P34" s="7"/>
    </row>
    <row r="35" spans="3:16" ht="18" customHeight="1">
      <c r="C35" s="3" t="s">
        <v>18</v>
      </c>
      <c r="D35" s="14">
        <v>594972.44999999995</v>
      </c>
      <c r="E35" s="14">
        <v>1443147.36</v>
      </c>
      <c r="F35" s="14">
        <v>779570.05</v>
      </c>
      <c r="G35" s="14">
        <v>1201680.43</v>
      </c>
      <c r="H35" s="14">
        <v>170478.3</v>
      </c>
      <c r="I35" s="14">
        <v>874742.9</v>
      </c>
      <c r="J35" s="14">
        <v>389224.05</v>
      </c>
      <c r="K35" s="14">
        <v>1617878.03</v>
      </c>
      <c r="L35" s="14">
        <v>1243028.97</v>
      </c>
      <c r="M35" s="15">
        <f t="shared" si="2"/>
        <v>8314722.54</v>
      </c>
      <c r="O35" s="4"/>
      <c r="P35" s="7"/>
    </row>
    <row r="36" spans="3:16" ht="18" customHeight="1">
      <c r="C36" s="3" t="s">
        <v>10</v>
      </c>
      <c r="D36" s="14">
        <v>0</v>
      </c>
      <c r="E36" s="14">
        <v>645081</v>
      </c>
      <c r="F36" s="14">
        <v>161034.5</v>
      </c>
      <c r="G36" s="14">
        <v>0</v>
      </c>
      <c r="H36" s="14">
        <v>87572.5</v>
      </c>
      <c r="I36" s="14">
        <v>0</v>
      </c>
      <c r="J36" s="14">
        <v>171140.7</v>
      </c>
      <c r="K36" s="14">
        <v>0</v>
      </c>
      <c r="L36" s="14">
        <v>44735</v>
      </c>
      <c r="M36" s="15">
        <f t="shared" si="2"/>
        <v>1109563.7</v>
      </c>
      <c r="O36" s="9"/>
    </row>
    <row r="37" spans="3:16" ht="18" customHeight="1">
      <c r="C37" s="3" t="s">
        <v>9</v>
      </c>
      <c r="D37" s="14">
        <v>1406512.1</v>
      </c>
      <c r="E37" s="14">
        <v>1362941.66</v>
      </c>
      <c r="F37" s="14">
        <v>161897</v>
      </c>
      <c r="G37" s="14">
        <v>639989.66</v>
      </c>
      <c r="H37" s="14">
        <v>0</v>
      </c>
      <c r="I37" s="14">
        <v>1041215.41</v>
      </c>
      <c r="J37" s="14">
        <v>113160</v>
      </c>
      <c r="K37" s="14">
        <v>654369.55000000005</v>
      </c>
      <c r="L37" s="14">
        <v>0</v>
      </c>
      <c r="M37" s="15">
        <f t="shared" si="2"/>
        <v>5380085.3799999999</v>
      </c>
      <c r="O37" s="9"/>
    </row>
    <row r="38" spans="3:16" ht="18" customHeight="1">
      <c r="C38" s="3" t="s">
        <v>20</v>
      </c>
      <c r="D38" s="14">
        <v>0</v>
      </c>
      <c r="E38" s="14">
        <v>17779</v>
      </c>
      <c r="F38" s="14">
        <v>3044314.25</v>
      </c>
      <c r="G38" s="14">
        <v>0</v>
      </c>
      <c r="H38" s="14">
        <v>0</v>
      </c>
      <c r="I38" s="14">
        <v>423185.55</v>
      </c>
      <c r="J38" s="14">
        <v>0</v>
      </c>
      <c r="K38" s="14">
        <v>120662.5</v>
      </c>
      <c r="L38" s="14">
        <v>0</v>
      </c>
      <c r="M38" s="15">
        <f t="shared" si="2"/>
        <v>3605941.3</v>
      </c>
      <c r="O38" s="9"/>
    </row>
    <row r="39" spans="3:16" ht="18" customHeight="1">
      <c r="C39" s="4" t="s">
        <v>19</v>
      </c>
      <c r="D39" s="16">
        <f t="shared" ref="D39:M39" si="3">SUM(D28:D38)</f>
        <v>3321860.5</v>
      </c>
      <c r="E39" s="16">
        <f t="shared" si="3"/>
        <v>5452496.3300000001</v>
      </c>
      <c r="F39" s="16">
        <f t="shared" si="3"/>
        <v>6602822.5</v>
      </c>
      <c r="G39" s="16">
        <f t="shared" si="3"/>
        <v>4323933.75</v>
      </c>
      <c r="H39" s="16">
        <f t="shared" si="3"/>
        <v>1752675.16</v>
      </c>
      <c r="I39" s="16">
        <f t="shared" si="3"/>
        <v>5932664.8899999997</v>
      </c>
      <c r="J39" s="16">
        <f t="shared" si="3"/>
        <v>2373204.62</v>
      </c>
      <c r="K39" s="16">
        <f t="shared" si="3"/>
        <v>2997974.1500000004</v>
      </c>
      <c r="L39" s="16">
        <f t="shared" si="3"/>
        <v>4981019.16</v>
      </c>
      <c r="M39" s="16">
        <f t="shared" si="3"/>
        <v>37738651.059999995</v>
      </c>
    </row>
    <row r="41" spans="3:16" ht="13.15" customHeight="1">
      <c r="C41" s="12"/>
      <c r="D41" s="12"/>
      <c r="E41" s="12"/>
      <c r="F41" s="12"/>
      <c r="G41" s="12"/>
      <c r="H41" s="12"/>
    </row>
    <row r="42" spans="3:16">
      <c r="C42" s="12"/>
      <c r="D42" s="12"/>
      <c r="E42" s="12"/>
      <c r="F42" s="12"/>
      <c r="G42" s="12"/>
      <c r="H42" s="12"/>
    </row>
    <row r="43" spans="3:16">
      <c r="C43" s="12"/>
      <c r="D43" s="12"/>
      <c r="E43" s="12"/>
      <c r="F43" s="12"/>
      <c r="G43" s="12"/>
      <c r="H43" s="12"/>
    </row>
    <row r="44" spans="3:16">
      <c r="C44" s="6" t="s">
        <v>36</v>
      </c>
      <c r="D44" s="6"/>
      <c r="E44" s="6"/>
      <c r="F44" s="6"/>
      <c r="G44" s="6"/>
      <c r="H44" s="6"/>
    </row>
    <row r="45" spans="3:16">
      <c r="C45" s="13"/>
      <c r="D45" s="13"/>
      <c r="E45" s="13"/>
      <c r="F45" s="13"/>
      <c r="G45" s="13"/>
      <c r="H45" s="12"/>
    </row>
    <row r="46" spans="3:16" ht="25.5">
      <c r="C46" s="4" t="s">
        <v>0</v>
      </c>
      <c r="D46" s="4" t="s">
        <v>35</v>
      </c>
      <c r="E46" s="4" t="s">
        <v>34</v>
      </c>
      <c r="F46" s="4" t="s">
        <v>33</v>
      </c>
      <c r="G46" s="4" t="s">
        <v>32</v>
      </c>
      <c r="H46" s="12"/>
    </row>
    <row r="47" spans="3:16">
      <c r="C47" s="17" t="s">
        <v>1</v>
      </c>
      <c r="D47" s="18">
        <v>7</v>
      </c>
      <c r="E47" s="18">
        <v>7</v>
      </c>
      <c r="F47" s="18">
        <v>4</v>
      </c>
      <c r="G47" s="19">
        <f t="shared" ref="G47:G55" si="4">F47+E47+D47</f>
        <v>18</v>
      </c>
      <c r="H47" s="12"/>
    </row>
    <row r="48" spans="3:16">
      <c r="C48" s="17" t="s">
        <v>21</v>
      </c>
      <c r="D48" s="18">
        <v>12</v>
      </c>
      <c r="E48" s="18">
        <v>7</v>
      </c>
      <c r="F48" s="18">
        <v>12</v>
      </c>
      <c r="G48" s="19">
        <f t="shared" si="4"/>
        <v>31</v>
      </c>
      <c r="H48" s="12"/>
    </row>
    <row r="49" spans="3:8">
      <c r="C49" s="17" t="s">
        <v>2</v>
      </c>
      <c r="D49" s="18">
        <v>12</v>
      </c>
      <c r="E49" s="18">
        <v>13</v>
      </c>
      <c r="F49" s="18">
        <v>14</v>
      </c>
      <c r="G49" s="19">
        <f t="shared" si="4"/>
        <v>39</v>
      </c>
      <c r="H49" s="12"/>
    </row>
    <row r="50" spans="3:8">
      <c r="C50" s="17" t="s">
        <v>3</v>
      </c>
      <c r="D50" s="18">
        <v>7</v>
      </c>
      <c r="E50" s="18">
        <v>15</v>
      </c>
      <c r="F50" s="18">
        <v>4</v>
      </c>
      <c r="G50" s="19">
        <f t="shared" si="4"/>
        <v>26</v>
      </c>
      <c r="H50" s="12"/>
    </row>
    <row r="51" spans="3:8">
      <c r="C51" s="17" t="s">
        <v>4</v>
      </c>
      <c r="D51" s="18">
        <v>3</v>
      </c>
      <c r="E51" s="18">
        <v>4</v>
      </c>
      <c r="F51" s="18">
        <v>4</v>
      </c>
      <c r="G51" s="19">
        <f t="shared" si="4"/>
        <v>11</v>
      </c>
      <c r="H51" s="12"/>
    </row>
    <row r="52" spans="3:8">
      <c r="C52" s="17" t="s">
        <v>5</v>
      </c>
      <c r="D52" s="18">
        <v>11</v>
      </c>
      <c r="E52" s="18">
        <v>13</v>
      </c>
      <c r="F52" s="18">
        <v>12</v>
      </c>
      <c r="G52" s="19">
        <f t="shared" si="4"/>
        <v>36</v>
      </c>
      <c r="H52" s="12"/>
    </row>
    <row r="53" spans="3:8">
      <c r="C53" s="17" t="s">
        <v>6</v>
      </c>
      <c r="D53" s="18">
        <v>4</v>
      </c>
      <c r="E53" s="18">
        <v>3</v>
      </c>
      <c r="F53" s="18">
        <v>10</v>
      </c>
      <c r="G53" s="19">
        <f t="shared" si="4"/>
        <v>17</v>
      </c>
      <c r="H53" s="12"/>
    </row>
    <row r="54" spans="3:8">
      <c r="C54" s="17" t="s">
        <v>7</v>
      </c>
      <c r="D54" s="18">
        <v>2</v>
      </c>
      <c r="E54" s="18">
        <v>4</v>
      </c>
      <c r="F54" s="18">
        <v>11</v>
      </c>
      <c r="G54" s="19">
        <f t="shared" si="4"/>
        <v>17</v>
      </c>
      <c r="H54" s="12"/>
    </row>
    <row r="55" spans="3:8">
      <c r="C55" s="17" t="s">
        <v>8</v>
      </c>
      <c r="D55" s="18">
        <v>5</v>
      </c>
      <c r="E55" s="18">
        <v>11</v>
      </c>
      <c r="F55" s="18">
        <v>14</v>
      </c>
      <c r="G55" s="19">
        <f t="shared" si="4"/>
        <v>30</v>
      </c>
      <c r="H55" s="12"/>
    </row>
    <row r="56" spans="3:8">
      <c r="C56" s="17" t="s">
        <v>19</v>
      </c>
      <c r="D56" s="19">
        <f>SUM(D47:D55)</f>
        <v>63</v>
      </c>
      <c r="E56" s="19">
        <f>SUM(E47:E55)</f>
        <v>77</v>
      </c>
      <c r="F56" s="19">
        <f>SUM(F47:F55)</f>
        <v>85</v>
      </c>
      <c r="G56" s="19">
        <f>SUM(G47:G55)</f>
        <v>225</v>
      </c>
      <c r="H56" s="12"/>
    </row>
    <row r="57" spans="3:8">
      <c r="C57" s="12"/>
      <c r="D57" s="12"/>
      <c r="E57" s="12"/>
      <c r="F57" s="12"/>
      <c r="G57" s="12"/>
      <c r="H57" s="12"/>
    </row>
    <row r="58" spans="3:8">
      <c r="C58" s="28" t="s">
        <v>28</v>
      </c>
      <c r="D58" s="28"/>
      <c r="E58" s="28"/>
      <c r="F58" s="28"/>
      <c r="G58" s="28"/>
      <c r="H58" s="28"/>
    </row>
    <row r="59" spans="3:8">
      <c r="C59" s="29"/>
      <c r="D59" s="29"/>
      <c r="E59" s="29"/>
      <c r="F59" s="29"/>
      <c r="G59" s="29"/>
      <c r="H59" s="29"/>
    </row>
    <row r="60" spans="3:8">
      <c r="C60" s="25" t="s">
        <v>37</v>
      </c>
      <c r="D60" s="25"/>
      <c r="E60" s="25"/>
      <c r="F60" s="12"/>
      <c r="G60" s="12"/>
      <c r="H60" s="12"/>
    </row>
    <row r="61" spans="3:8">
      <c r="C61" s="12"/>
      <c r="D61" s="12"/>
      <c r="E61" s="12"/>
      <c r="F61" s="12"/>
      <c r="G61" s="12"/>
      <c r="H61" s="12"/>
    </row>
  </sheetData>
  <mergeCells count="1">
    <mergeCell ref="C58:H58"/>
  </mergeCells>
  <phoneticPr fontId="0" type="noConversion"/>
  <pageMargins left="0.75" right="0.75" top="0.66" bottom="0.56000000000000005" header="0" footer="0"/>
  <pageSetup paperSize="9" scale="50" fitToHeight="4" orientation="landscape" cellComments="asDisplayed" horizontalDpi="4294967292" r:id="rId1"/>
  <headerFooter alignWithMargins="0"/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financiacion grupos excelencia</vt:lpstr>
      <vt:lpstr>datos grupos excelencia</vt:lpstr>
      <vt:lpstr>Hoja1</vt:lpstr>
      <vt:lpstr>'datos grupos excelencia'!Área_de_impresión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ecabrera</dc:creator>
  <cp:lastModifiedBy>mmmartinez</cp:lastModifiedBy>
  <cp:lastPrinted>2012-03-06T12:50:40Z</cp:lastPrinted>
  <dcterms:created xsi:type="dcterms:W3CDTF">2007-02-16T11:53:55Z</dcterms:created>
  <dcterms:modified xsi:type="dcterms:W3CDTF">2015-11-25T16:05:42Z</dcterms:modified>
</cp:coreProperties>
</file>