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360" windowHeight="9765" tabRatio="968" activeTab="4"/>
  </bookViews>
  <sheets>
    <sheet name="Efluentes 01-10" sheetId="8" r:id="rId1"/>
    <sheet name="Efluentes 2010" sheetId="9" r:id="rId2"/>
    <sheet name="No autorizados" sheetId="7" r:id="rId3"/>
    <sheet name="Caudal" sheetId="6" r:id="rId4"/>
    <sheet name="Efluentes Parametros" sheetId="5" r:id="rId5"/>
  </sheets>
  <calcPr calcId="125725"/>
</workbook>
</file>

<file path=xl/calcChain.xml><?xml version="1.0" encoding="utf-8"?>
<calcChain xmlns="http://schemas.openxmlformats.org/spreadsheetml/2006/main">
  <c r="F14" i="9"/>
  <c r="E14"/>
  <c r="D14"/>
  <c r="E13"/>
  <c r="D13"/>
  <c r="F13"/>
  <c r="D12"/>
  <c r="E12"/>
  <c r="F11"/>
  <c r="E11"/>
  <c r="D11"/>
  <c r="F10"/>
  <c r="E10"/>
  <c r="D10"/>
  <c r="E9"/>
  <c r="D9"/>
  <c r="F9"/>
  <c r="D8"/>
  <c r="E8"/>
  <c r="U12" i="8"/>
  <c r="S12"/>
  <c r="R12"/>
  <c r="Q12"/>
  <c r="P12"/>
  <c r="O12"/>
  <c r="N12"/>
  <c r="M12"/>
  <c r="J12"/>
  <c r="T12"/>
  <c r="F12"/>
  <c r="U11"/>
  <c r="T11"/>
  <c r="S11"/>
  <c r="R11"/>
  <c r="Q11"/>
  <c r="P11"/>
  <c r="O11"/>
  <c r="N11"/>
  <c r="M11"/>
  <c r="U10"/>
  <c r="T10"/>
  <c r="S10"/>
  <c r="R10"/>
  <c r="Q10"/>
  <c r="P10"/>
  <c r="O10"/>
  <c r="N10"/>
  <c r="M10"/>
  <c r="U9"/>
  <c r="T9"/>
  <c r="S9"/>
  <c r="R9"/>
  <c r="Q9"/>
  <c r="P9"/>
  <c r="O9"/>
  <c r="N9"/>
  <c r="M9"/>
  <c r="U8"/>
  <c r="T8"/>
  <c r="S8"/>
  <c r="R8"/>
  <c r="Q8"/>
  <c r="P8"/>
  <c r="O8"/>
  <c r="N8"/>
  <c r="M8"/>
  <c r="U7"/>
  <c r="T7"/>
  <c r="S7"/>
  <c r="R7"/>
  <c r="Q7"/>
  <c r="P7"/>
  <c r="O7"/>
  <c r="N7"/>
  <c r="M7"/>
  <c r="U6"/>
  <c r="T6"/>
  <c r="S6"/>
  <c r="R6"/>
  <c r="Q6"/>
  <c r="P6"/>
  <c r="O6"/>
  <c r="N6"/>
  <c r="M6"/>
  <c r="G12" i="7"/>
  <c r="F11"/>
  <c r="E11"/>
  <c r="D11"/>
  <c r="B11"/>
  <c r="C10"/>
  <c r="G9"/>
  <c r="F9"/>
  <c r="E9"/>
  <c r="D9"/>
  <c r="C9"/>
  <c r="B9"/>
  <c r="F8"/>
  <c r="F12"/>
  <c r="E8"/>
  <c r="D8"/>
  <c r="C8"/>
  <c r="B8"/>
  <c r="E7"/>
  <c r="D7"/>
  <c r="C7"/>
  <c r="C12"/>
  <c r="B7"/>
  <c r="B12"/>
  <c r="G6"/>
  <c r="F6"/>
  <c r="E6"/>
  <c r="E12"/>
  <c r="D6"/>
  <c r="D12"/>
  <c r="C6"/>
  <c r="B6"/>
  <c r="C12" i="6"/>
  <c r="C11"/>
  <c r="C10"/>
  <c r="C9"/>
  <c r="C8"/>
  <c r="C7"/>
  <c r="C6"/>
  <c r="F8" i="9"/>
  <c r="F12"/>
</calcChain>
</file>

<file path=xl/sharedStrings.xml><?xml version="1.0" encoding="utf-8"?>
<sst xmlns="http://schemas.openxmlformats.org/spreadsheetml/2006/main" count="61" uniqueCount="31">
  <si>
    <t>Huelva</t>
  </si>
  <si>
    <t>Sevilla</t>
  </si>
  <si>
    <t>Cádiz</t>
  </si>
  <si>
    <t>Málaga</t>
  </si>
  <si>
    <t>Granada</t>
  </si>
  <si>
    <t>Andalucía</t>
  </si>
  <si>
    <t>Almería</t>
  </si>
  <si>
    <t>DQO t/año</t>
  </si>
  <si>
    <t>Pt t/año</t>
  </si>
  <si>
    <t>Nt t/año</t>
  </si>
  <si>
    <t>SS t/año</t>
  </si>
  <si>
    <t>Carga contaminante de los efluentes urbanos vertidos al litoral andaluz, según parámetros analizados, 2010</t>
  </si>
  <si>
    <t>Fuente: Consejería de Agricultura, Pesca y Medio Ambiente. Red de Información Ambiental de Andalucía, 2012.</t>
  </si>
  <si>
    <t>Caudal de vertidos urbanos provinciales, 2010</t>
  </si>
  <si>
    <t>Provincia</t>
  </si>
  <si>
    <t>Caudal (m3/año)</t>
  </si>
  <si>
    <t>Caudal (Miles m3/año)</t>
  </si>
  <si>
    <t>* Variable: Miles m3/año</t>
  </si>
  <si>
    <t xml:space="preserve">Fuente: Consejería de Agricultura, Pesca y Medio Ambiente. </t>
  </si>
  <si>
    <t>Red de Información Ambiental de Andalucía, 2012.</t>
  </si>
  <si>
    <t>Evolución de la carga contaminante procedente de vertidos no autorizados, 2004-2010</t>
  </si>
  <si>
    <t>* Variable: Unidades contaminantes x 100</t>
  </si>
  <si>
    <t>Fuente: Consejería de Agricultura, Pesca y Medio Ambiente.</t>
  </si>
  <si>
    <t>Carga contaminante de efluentes urbanos vertidos al litoral andaluz (UC), 2001-2010</t>
  </si>
  <si>
    <t>Carga contaminante de efluentes urbanos al litoral andaluz, según autorización de vertidos, 2010 (en UC y porcentaje)</t>
  </si>
  <si>
    <t>Autorizado (UC)</t>
  </si>
  <si>
    <t>No autorizado (UC)</t>
  </si>
  <si>
    <t>TOTAL (UC)</t>
  </si>
  <si>
    <t>Autorizado en cada provincia</t>
  </si>
  <si>
    <t>No autorizado en cada provincia</t>
  </si>
  <si>
    <t xml:space="preserve">Almería </t>
  </si>
</sst>
</file>

<file path=xl/styles.xml><?xml version="1.0" encoding="utf-8"?>
<styleSheet xmlns="http://schemas.openxmlformats.org/spreadsheetml/2006/main">
  <numFmts count="2">
    <numFmt numFmtId="164" formatCode="0.0"/>
    <numFmt numFmtId="166" formatCode="0.0%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9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 applyBorder="1"/>
    <xf numFmtId="9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9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666701004378057"/>
          <c:y val="4.2296134901539675E-2"/>
          <c:w val="0.8016894154004639"/>
          <c:h val="0.76435158072068055"/>
        </c:manualLayout>
      </c:layout>
      <c:barChart>
        <c:barDir val="col"/>
        <c:grouping val="percentStacked"/>
        <c:ser>
          <c:idx val="0"/>
          <c:order val="0"/>
          <c:tx>
            <c:v>Vertidos autorizados (UC)</c:v>
          </c:tx>
          <c:spPr>
            <a:solidFill>
              <a:srgbClr val="92D050"/>
            </a:solidFill>
          </c:spPr>
          <c:dLbls>
            <c:dLbl>
              <c:idx val="6"/>
              <c:tx>
                <c:rich>
                  <a:bodyPr/>
                  <a:lstStyle/>
                  <a:p>
                    <a:r>
                      <a:rPr lang="en-US" b="1" baseline="0"/>
                      <a:t>2</a:t>
                    </a:r>
                    <a:r>
                      <a:rPr lang="en-US" b="1"/>
                      <a:t>66.808</a:t>
                    </a:r>
                  </a:p>
                </c:rich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aseline="0"/>
                </a:pPr>
                <a:endParaRPr lang="es-ES"/>
              </a:p>
            </c:txPr>
            <c:showVal val="1"/>
          </c:dLbls>
          <c:cat>
            <c:strRef>
              <c:f>'Efluentes 2010'!$A$8:$A$14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 </c:v>
                </c:pt>
                <c:pt idx="6">
                  <c:v>Andalucía</c:v>
                </c:pt>
              </c:strCache>
            </c:strRef>
          </c:cat>
          <c:val>
            <c:numRef>
              <c:f>'Efluentes 2010'!$B$8:$B$14</c:f>
              <c:numCache>
                <c:formatCode>#,##0</c:formatCode>
                <c:ptCount val="7"/>
                <c:pt idx="0">
                  <c:v>19393.627679709582</c:v>
                </c:pt>
                <c:pt idx="1">
                  <c:v>77876.311033827194</c:v>
                </c:pt>
                <c:pt idx="2">
                  <c:v>57572.4511579557</c:v>
                </c:pt>
                <c:pt idx="3">
                  <c:v>97121.640406666076</c:v>
                </c:pt>
                <c:pt idx="4">
                  <c:v>7810.8130052076995</c:v>
                </c:pt>
                <c:pt idx="5">
                  <c:v>7032.7309665477678</c:v>
                </c:pt>
                <c:pt idx="6">
                  <c:v>266807.57424991403</c:v>
                </c:pt>
              </c:numCache>
            </c:numRef>
          </c:val>
        </c:ser>
        <c:ser>
          <c:idx val="1"/>
          <c:order val="1"/>
          <c:tx>
            <c:v>Vertidos no autorizados (UC)</c:v>
          </c:tx>
          <c:spPr>
            <a:solidFill>
              <a:srgbClr val="FF9900"/>
            </a:solidFill>
          </c:spPr>
          <c:dLbls>
            <c:dLbl>
              <c:idx val="6"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107.083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</c:dLbl>
            <c:spPr>
              <a:noFill/>
              <a:ln w="25400">
                <a:noFill/>
              </a:ln>
            </c:spPr>
            <c:showVal val="1"/>
          </c:dLbls>
          <c:cat>
            <c:strRef>
              <c:f>'Efluentes 2010'!$A$8:$A$14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 </c:v>
                </c:pt>
                <c:pt idx="6">
                  <c:v>Andalucía</c:v>
                </c:pt>
              </c:strCache>
            </c:strRef>
          </c:cat>
          <c:val>
            <c:numRef>
              <c:f>'Efluentes 2010'!$C$8:$C$14</c:f>
              <c:numCache>
                <c:formatCode>#,##0</c:formatCode>
                <c:ptCount val="7"/>
                <c:pt idx="0">
                  <c:v>11364.560839017378</c:v>
                </c:pt>
                <c:pt idx="1">
                  <c:v>762.89864193013477</c:v>
                </c:pt>
                <c:pt idx="2">
                  <c:v>45339.992238585859</c:v>
                </c:pt>
                <c:pt idx="3">
                  <c:v>34117.225933817805</c:v>
                </c:pt>
                <c:pt idx="4">
                  <c:v>63.182294475433686</c:v>
                </c:pt>
                <c:pt idx="5">
                  <c:v>15435.179006886479</c:v>
                </c:pt>
                <c:pt idx="6">
                  <c:v>107083.03895471309</c:v>
                </c:pt>
              </c:numCache>
            </c:numRef>
          </c:val>
        </c:ser>
        <c:overlap val="100"/>
        <c:axId val="85560704"/>
        <c:axId val="85615744"/>
      </c:barChart>
      <c:catAx>
        <c:axId val="85560704"/>
        <c:scaling>
          <c:orientation val="minMax"/>
        </c:scaling>
        <c:axPos val="b"/>
        <c:numFmt formatCode="General" sourceLinked="1"/>
        <c:tickLblPos val="nextTo"/>
        <c:crossAx val="85615744"/>
        <c:crosses val="autoZero"/>
        <c:auto val="1"/>
        <c:lblAlgn val="ctr"/>
        <c:lblOffset val="100"/>
      </c:catAx>
      <c:valAx>
        <c:axId val="856157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spPr>
            <a:noFill/>
            <a:ln w="25400">
              <a:noFill/>
            </a:ln>
          </c:spPr>
        </c:title>
        <c:numFmt formatCode="0%" sourceLinked="1"/>
        <c:tickLblPos val="nextTo"/>
        <c:crossAx val="85560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9.0717521069359985E-2"/>
          <c:y val="0.90332453156346393"/>
          <c:w val="0.90928469384364918"/>
          <c:h val="0.97583208443355451"/>
        </c:manualLayout>
      </c:layout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404958677685953"/>
          <c:y val="3.6269430051813482E-2"/>
          <c:w val="0.8595041322314052"/>
          <c:h val="0.80051813471502553"/>
        </c:manualLayout>
      </c:layout>
      <c:barChart>
        <c:barDir val="col"/>
        <c:grouping val="clustered"/>
        <c:ser>
          <c:idx val="0"/>
          <c:order val="0"/>
          <c:tx>
            <c:strRef>
              <c:f>'No autorizados'!$B$5</c:f>
              <c:strCache>
                <c:ptCount val="1"/>
                <c:pt idx="0">
                  <c:v>2004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autorizados'!$B$6:$B$12</c:f>
              <c:numCache>
                <c:formatCode>#,##0</c:formatCode>
                <c:ptCount val="7"/>
                <c:pt idx="0">
                  <c:v>15.6103860047384</c:v>
                </c:pt>
                <c:pt idx="1">
                  <c:v>14.6124558468182</c:v>
                </c:pt>
                <c:pt idx="2">
                  <c:v>123.42479280686899</c:v>
                </c:pt>
                <c:pt idx="3">
                  <c:v>45.622223492652495</c:v>
                </c:pt>
                <c:pt idx="4">
                  <c:v>0</c:v>
                </c:pt>
                <c:pt idx="5">
                  <c:v>59.765926173878796</c:v>
                </c:pt>
                <c:pt idx="6">
                  <c:v>259.03578432495692</c:v>
                </c:pt>
              </c:numCache>
            </c:numRef>
          </c:val>
        </c:ser>
        <c:ser>
          <c:idx val="1"/>
          <c:order val="1"/>
          <c:tx>
            <c:strRef>
              <c:f>'No autorizados'!$C$5</c:f>
              <c:strCache>
                <c:ptCount val="1"/>
                <c:pt idx="0">
                  <c:v>2005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autorizados'!$C$6:$C$12</c:f>
              <c:numCache>
                <c:formatCode>#,##0</c:formatCode>
                <c:ptCount val="7"/>
                <c:pt idx="0">
                  <c:v>13.237997352751499</c:v>
                </c:pt>
                <c:pt idx="1">
                  <c:v>18.1409730158081</c:v>
                </c:pt>
                <c:pt idx="2">
                  <c:v>124.963255818753</c:v>
                </c:pt>
                <c:pt idx="3">
                  <c:v>42.7726513424074</c:v>
                </c:pt>
                <c:pt idx="4">
                  <c:v>17.186781006828301</c:v>
                </c:pt>
                <c:pt idx="5">
                  <c:v>0</c:v>
                </c:pt>
                <c:pt idx="6">
                  <c:v>216.3016585365483</c:v>
                </c:pt>
              </c:numCache>
            </c:numRef>
          </c:val>
        </c:ser>
        <c:ser>
          <c:idx val="2"/>
          <c:order val="2"/>
          <c:tx>
            <c:strRef>
              <c:f>'No autorizados'!$D$5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autorizados'!$D$6:$D$12</c:f>
              <c:numCache>
                <c:formatCode>#,##0</c:formatCode>
                <c:ptCount val="7"/>
                <c:pt idx="0">
                  <c:v>13.8449123112848</c:v>
                </c:pt>
                <c:pt idx="1">
                  <c:v>11.899000624232301</c:v>
                </c:pt>
                <c:pt idx="2">
                  <c:v>116.96395210121</c:v>
                </c:pt>
                <c:pt idx="3">
                  <c:v>47.913174591494901</c:v>
                </c:pt>
                <c:pt idx="4">
                  <c:v>0</c:v>
                </c:pt>
                <c:pt idx="5">
                  <c:v>18.394151864548501</c:v>
                </c:pt>
                <c:pt idx="6">
                  <c:v>209.0151914927705</c:v>
                </c:pt>
              </c:numCache>
            </c:numRef>
          </c:val>
        </c:ser>
        <c:ser>
          <c:idx val="3"/>
          <c:order val="3"/>
          <c:tx>
            <c:strRef>
              <c:f>'No autorizados'!$E$5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autorizados'!$E$6:$E$12</c:f>
              <c:numCache>
                <c:formatCode>#,##0</c:formatCode>
                <c:ptCount val="7"/>
                <c:pt idx="0">
                  <c:v>11.8241564783544</c:v>
                </c:pt>
                <c:pt idx="1">
                  <c:v>6.19602706250505</c:v>
                </c:pt>
                <c:pt idx="2">
                  <c:v>97.063213476431002</c:v>
                </c:pt>
                <c:pt idx="3">
                  <c:v>48.328851708111095</c:v>
                </c:pt>
                <c:pt idx="4">
                  <c:v>0</c:v>
                </c:pt>
                <c:pt idx="5">
                  <c:v>20.2025691604419</c:v>
                </c:pt>
                <c:pt idx="6">
                  <c:v>183.61481788584345</c:v>
                </c:pt>
              </c:numCache>
            </c:numRef>
          </c:val>
        </c:ser>
        <c:ser>
          <c:idx val="4"/>
          <c:order val="4"/>
          <c:tx>
            <c:strRef>
              <c:f>'No autorizados'!$F$5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autorizados'!$F$6:$F$12</c:f>
              <c:numCache>
                <c:formatCode>#,##0</c:formatCode>
                <c:ptCount val="7"/>
                <c:pt idx="0">
                  <c:v>12.3995655754539</c:v>
                </c:pt>
                <c:pt idx="1">
                  <c:v>0</c:v>
                </c:pt>
                <c:pt idx="2">
                  <c:v>99.995206011630899</c:v>
                </c:pt>
                <c:pt idx="3">
                  <c:v>40.317204346031801</c:v>
                </c:pt>
                <c:pt idx="4">
                  <c:v>0</c:v>
                </c:pt>
                <c:pt idx="5">
                  <c:v>63.922088765663297</c:v>
                </c:pt>
                <c:pt idx="6">
                  <c:v>216.63406469877989</c:v>
                </c:pt>
              </c:numCache>
            </c:numRef>
          </c:val>
        </c:ser>
        <c:ser>
          <c:idx val="5"/>
          <c:order val="5"/>
          <c:tx>
            <c:strRef>
              <c:f>'No autorizados'!$G$5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autorizados'!$G$6:$G$12</c:f>
              <c:numCache>
                <c:formatCode>#,##0</c:formatCode>
                <c:ptCount val="7"/>
                <c:pt idx="0">
                  <c:v>10.2741783827049</c:v>
                </c:pt>
                <c:pt idx="1">
                  <c:v>1</c:v>
                </c:pt>
                <c:pt idx="2">
                  <c:v>59</c:v>
                </c:pt>
                <c:pt idx="3">
                  <c:v>56.746522822611702</c:v>
                </c:pt>
                <c:pt idx="4">
                  <c:v>0</c:v>
                </c:pt>
                <c:pt idx="5">
                  <c:v>19</c:v>
                </c:pt>
                <c:pt idx="6">
                  <c:v>146.02070120531661</c:v>
                </c:pt>
              </c:numCache>
            </c:numRef>
          </c:val>
        </c:ser>
        <c:ser>
          <c:idx val="6"/>
          <c:order val="6"/>
          <c:tx>
            <c:strRef>
              <c:f>'No autorizados'!$H$5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'No autorizados'!$A$6:$A$12</c:f>
              <c:strCache>
                <c:ptCount val="7"/>
                <c:pt idx="0">
                  <c:v>Huelva</c:v>
                </c:pt>
                <c:pt idx="1">
                  <c:v>Sevilla</c:v>
                </c:pt>
                <c:pt idx="2">
                  <c:v>Cádiz</c:v>
                </c:pt>
                <c:pt idx="3">
                  <c:v>Málaga</c:v>
                </c:pt>
                <c:pt idx="4">
                  <c:v>Granada</c:v>
                </c:pt>
                <c:pt idx="5">
                  <c:v>Almería</c:v>
                </c:pt>
                <c:pt idx="6">
                  <c:v>Andalucía</c:v>
                </c:pt>
              </c:strCache>
            </c:strRef>
          </c:cat>
          <c:val>
            <c:numRef>
              <c:f>'No autorizados'!$H$6:$H$12</c:f>
              <c:numCache>
                <c:formatCode>0</c:formatCode>
                <c:ptCount val="7"/>
                <c:pt idx="0">
                  <c:v>11.364560839017379</c:v>
                </c:pt>
                <c:pt idx="1">
                  <c:v>0.76289864193013479</c:v>
                </c:pt>
                <c:pt idx="2">
                  <c:v>45.339992238585857</c:v>
                </c:pt>
                <c:pt idx="3">
                  <c:v>34.117225933817799</c:v>
                </c:pt>
                <c:pt idx="4">
                  <c:v>6.3182294475433678E-2</c:v>
                </c:pt>
                <c:pt idx="5">
                  <c:v>15.435179006886479</c:v>
                </c:pt>
                <c:pt idx="6">
                  <c:v>107.08303895471307</c:v>
                </c:pt>
              </c:numCache>
            </c:numRef>
          </c:val>
        </c:ser>
        <c:gapWidth val="75"/>
        <c:axId val="86366464"/>
        <c:axId val="86396928"/>
      </c:barChart>
      <c:catAx>
        <c:axId val="86366464"/>
        <c:scaling>
          <c:orientation val="minMax"/>
        </c:scaling>
        <c:axPos val="b"/>
        <c:numFmt formatCode="General" sourceLinked="1"/>
        <c:tickLblPos val="nextTo"/>
        <c:crossAx val="86396928"/>
        <c:crosses val="autoZero"/>
        <c:auto val="1"/>
        <c:lblAlgn val="ctr"/>
        <c:lblOffset val="100"/>
      </c:catAx>
      <c:valAx>
        <c:axId val="863969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b="0"/>
                  <a:t>Unidades de contaminación  x 1000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crossAx val="863664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20991735537190082"/>
          <c:y val="0.91709844559585496"/>
          <c:w val="0.79008264462809918"/>
          <c:h val="0.97927461139896377"/>
        </c:manualLayout>
      </c:layout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9.752561170284596E-2"/>
          <c:y val="4.2296134901539675E-2"/>
          <c:w val="0.84861838242924181"/>
          <c:h val="0.76737273321364774"/>
        </c:manualLayout>
      </c:layout>
      <c:barChart>
        <c:barDir val="bar"/>
        <c:grouping val="clustered"/>
        <c:ser>
          <c:idx val="0"/>
          <c:order val="0"/>
          <c:tx>
            <c:v>Miles m3/año</c:v>
          </c:tx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Caudal!$A$6:$A$12</c:f>
              <c:strCache>
                <c:ptCount val="7"/>
                <c:pt idx="0">
                  <c:v>Granada</c:v>
                </c:pt>
                <c:pt idx="1">
                  <c:v>Cádiz</c:v>
                </c:pt>
                <c:pt idx="2">
                  <c:v>Almería</c:v>
                </c:pt>
                <c:pt idx="3">
                  <c:v>Huelva</c:v>
                </c:pt>
                <c:pt idx="4">
                  <c:v>Cádiz</c:v>
                </c:pt>
                <c:pt idx="5">
                  <c:v>Sevilla</c:v>
                </c:pt>
                <c:pt idx="6">
                  <c:v>Málaga</c:v>
                </c:pt>
              </c:strCache>
            </c:strRef>
          </c:cat>
          <c:val>
            <c:numRef>
              <c:f>Caudal!$C$6:$C$12</c:f>
              <c:numCache>
                <c:formatCode>#,##0</c:formatCode>
                <c:ptCount val="7"/>
                <c:pt idx="0">
                  <c:v>9850.6640000000007</c:v>
                </c:pt>
                <c:pt idx="1">
                  <c:v>17486.216</c:v>
                </c:pt>
                <c:pt idx="2">
                  <c:v>21482.581999999999</c:v>
                </c:pt>
                <c:pt idx="3">
                  <c:v>33219.029000000002</c:v>
                </c:pt>
                <c:pt idx="4">
                  <c:v>44222.80171</c:v>
                </c:pt>
                <c:pt idx="5">
                  <c:v>81544.240059999996</c:v>
                </c:pt>
                <c:pt idx="6">
                  <c:v>133354.821</c:v>
                </c:pt>
              </c:numCache>
            </c:numRef>
          </c:val>
        </c:ser>
        <c:gapWidth val="75"/>
        <c:overlap val="-25"/>
        <c:axId val="86129280"/>
        <c:axId val="86147456"/>
      </c:barChart>
      <c:catAx>
        <c:axId val="86129280"/>
        <c:scaling>
          <c:orientation val="minMax"/>
        </c:scaling>
        <c:axPos val="l"/>
        <c:numFmt formatCode="General" sourceLinked="1"/>
        <c:tickLblPos val="nextTo"/>
        <c:spPr>
          <a:noFill/>
          <a:ln>
            <a:solidFill>
              <a:schemeClr val="tx1"/>
            </a:solidFill>
            <a:prstDash val="solid"/>
          </a:ln>
        </c:spPr>
        <c:crossAx val="86147456"/>
        <c:crosses val="autoZero"/>
        <c:auto val="1"/>
        <c:lblAlgn val="ctr"/>
        <c:lblOffset val="100"/>
      </c:catAx>
      <c:valAx>
        <c:axId val="86147456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Miles m3/año</a:t>
                </a:r>
              </a:p>
            </c:rich>
          </c:tx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9525">
            <a:solidFill>
              <a:schemeClr val="tx1"/>
            </a:solidFill>
          </a:ln>
        </c:spPr>
        <c:crossAx val="86129280"/>
        <c:crosses val="autoZero"/>
        <c:crossBetween val="between"/>
      </c:valAx>
      <c:spPr>
        <a:ln cmpd="sng"/>
      </c:spPr>
    </c:plotArea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5035592635738908E-2"/>
          <c:y val="0.10204096158801247"/>
          <c:w val="0.44964601291834677"/>
          <c:h val="0.66763943439013873"/>
        </c:manualLayout>
      </c:layout>
      <c:barChart>
        <c:barDir val="bar"/>
        <c:grouping val="clustered"/>
        <c:ser>
          <c:idx val="0"/>
          <c:order val="0"/>
          <c:tx>
            <c:v>DQO (t/año)</c:v>
          </c:tx>
          <c:spPr>
            <a:solidFill>
              <a:srgbClr val="FFC000"/>
            </a:solidFill>
          </c:spPr>
          <c:cat>
            <c:strRef>
              <c:f>'Efluentes Parametros'!$A$7:$A$12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'Efluentes Parametros'!$B$7:$B$12</c:f>
              <c:numCache>
                <c:formatCode>#,##0</c:formatCode>
                <c:ptCount val="6"/>
                <c:pt idx="0">
                  <c:v>2335.6382444300725</c:v>
                </c:pt>
                <c:pt idx="1">
                  <c:v>12961.981796060038</c:v>
                </c:pt>
                <c:pt idx="2">
                  <c:v>595.22642530322469</c:v>
                </c:pt>
                <c:pt idx="3">
                  <c:v>4287.7608539463108</c:v>
                </c:pt>
                <c:pt idx="4">
                  <c:v>12177.677947365872</c:v>
                </c:pt>
                <c:pt idx="5">
                  <c:v>5063.6579962158048</c:v>
                </c:pt>
              </c:numCache>
            </c:numRef>
          </c:val>
        </c:ser>
        <c:ser>
          <c:idx val="1"/>
          <c:order val="1"/>
          <c:tx>
            <c:v>Fósforo total (t/año)</c:v>
          </c:tx>
          <c:spPr>
            <a:solidFill>
              <a:srgbClr val="92D050"/>
            </a:solidFill>
          </c:spPr>
          <c:cat>
            <c:strRef>
              <c:f>'Efluentes Parametros'!$A$7:$A$12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'Efluentes Parametros'!$C$7:$C$12</c:f>
              <c:numCache>
                <c:formatCode>#,##0</c:formatCode>
                <c:ptCount val="6"/>
                <c:pt idx="0">
                  <c:v>57.48928725630072</c:v>
                </c:pt>
                <c:pt idx="1">
                  <c:v>229.7254513834755</c:v>
                </c:pt>
                <c:pt idx="2">
                  <c:v>21.453298669788282</c:v>
                </c:pt>
                <c:pt idx="3">
                  <c:v>59.458043744640797</c:v>
                </c:pt>
                <c:pt idx="4">
                  <c:v>399.74993610095333</c:v>
                </c:pt>
                <c:pt idx="5">
                  <c:v>235.52264937767941</c:v>
                </c:pt>
              </c:numCache>
            </c:numRef>
          </c:val>
        </c:ser>
        <c:ser>
          <c:idx val="2"/>
          <c:order val="2"/>
          <c:tx>
            <c:v>Nitrógeno total (t/año)</c:v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'Efluentes Parametros'!$A$7:$A$12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'Efluentes Parametros'!$D$7:$D$12</c:f>
              <c:numCache>
                <c:formatCode>#,##0</c:formatCode>
                <c:ptCount val="6"/>
                <c:pt idx="0">
                  <c:v>612.09998416109602</c:v>
                </c:pt>
                <c:pt idx="1">
                  <c:v>2262.6029605793478</c:v>
                </c:pt>
                <c:pt idx="2">
                  <c:v>251.94408309234615</c:v>
                </c:pt>
                <c:pt idx="3">
                  <c:v>713.40772873451863</c:v>
                </c:pt>
                <c:pt idx="4">
                  <c:v>3490.6057356617766</c:v>
                </c:pt>
                <c:pt idx="5">
                  <c:v>2597.1119083075546</c:v>
                </c:pt>
              </c:numCache>
            </c:numRef>
          </c:val>
        </c:ser>
        <c:ser>
          <c:idx val="3"/>
          <c:order val="3"/>
          <c:tx>
            <c:v>Sólidos en suspensión (t/año)</c:v>
          </c:tx>
          <c:spPr>
            <a:solidFill>
              <a:srgbClr val="E54371"/>
            </a:solidFill>
          </c:spPr>
          <c:cat>
            <c:strRef>
              <c:f>'Efluentes Parametros'!$A$7:$A$12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'Efluentes Parametros'!$E$7:$E$12</c:f>
              <c:numCache>
                <c:formatCode>#,##0</c:formatCode>
                <c:ptCount val="6"/>
                <c:pt idx="0">
                  <c:v>694.76789761762689</c:v>
                </c:pt>
                <c:pt idx="1">
                  <c:v>5296.4320998504336</c:v>
                </c:pt>
                <c:pt idx="2">
                  <c:v>162.07454640937942</c:v>
                </c:pt>
                <c:pt idx="3">
                  <c:v>1288.4735607545995</c:v>
                </c:pt>
                <c:pt idx="4">
                  <c:v>4218.541566151277</c:v>
                </c:pt>
                <c:pt idx="5">
                  <c:v>1339.4729632915626</c:v>
                </c:pt>
              </c:numCache>
            </c:numRef>
          </c:val>
        </c:ser>
        <c:gapWidth val="75"/>
        <c:overlap val="-25"/>
        <c:axId val="86132992"/>
        <c:axId val="86151168"/>
      </c:barChart>
      <c:catAx>
        <c:axId val="86132992"/>
        <c:scaling>
          <c:orientation val="minMax"/>
        </c:scaling>
        <c:axPos val="l"/>
        <c:numFmt formatCode="General" sourceLinked="1"/>
        <c:majorTickMark val="none"/>
        <c:tickLblPos val="nextTo"/>
        <c:spPr>
          <a:ln>
            <a:solidFill>
              <a:schemeClr val="tx1"/>
            </a:solidFill>
          </a:ln>
        </c:spPr>
        <c:crossAx val="86151168"/>
        <c:crosses val="autoZero"/>
        <c:auto val="1"/>
        <c:lblAlgn val="ctr"/>
        <c:lblOffset val="100"/>
      </c:catAx>
      <c:valAx>
        <c:axId val="86151168"/>
        <c:scaling>
          <c:orientation val="minMax"/>
        </c:scaling>
        <c:axPos val="b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" sourceLinked="1"/>
        <c:majorTickMark val="none"/>
        <c:tickLblPos val="nextTo"/>
        <c:spPr>
          <a:ln w="9525">
            <a:solidFill>
              <a:schemeClr val="tx1"/>
            </a:solidFill>
          </a:ln>
        </c:spPr>
        <c:crossAx val="86132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8156177286349843E-2"/>
          <c:y val="0.9067067636953543"/>
          <c:w val="0.88510757431916753"/>
          <c:h val="6.9970845481049593E-2"/>
        </c:manualLayout>
      </c:layout>
    </c:legend>
    <c:plotVisOnly val="1"/>
    <c:dispBlanksAs val="gap"/>
  </c:chart>
  <c:spPr>
    <a:solidFill>
      <a:schemeClr val="bg1"/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100" b="1" i="0" baseline="0"/>
            </a:pPr>
            <a:r>
              <a:rPr lang="en-US" sz="1100" b="1" i="0" baseline="0"/>
              <a:t>Andalucía</a:t>
            </a:r>
          </a:p>
        </c:rich>
      </c:tx>
      <c:layout>
        <c:manualLayout>
          <c:xMode val="edge"/>
          <c:yMode val="edge"/>
          <c:x val="0.55286089238845137"/>
          <c:y val="3.3676173253462935E-2"/>
        </c:manualLayout>
      </c:layout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5539568345323743"/>
          <c:y val="5.2381195969103282E-2"/>
          <c:w val="0.49640287769784175"/>
          <c:h val="0.8809564776621915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C000"/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'Efluentes Parametros'!$A$6</c:f>
              <c:strCache>
                <c:ptCount val="1"/>
                <c:pt idx="0">
                  <c:v>Andalucía</c:v>
                </c:pt>
              </c:strCache>
            </c:strRef>
          </c:cat>
          <c:val>
            <c:numRef>
              <c:f>'Efluentes Parametros'!$B$6</c:f>
              <c:numCache>
                <c:formatCode>#,##0</c:formatCode>
                <c:ptCount val="1"/>
                <c:pt idx="0">
                  <c:v>37421.943263321322</c:v>
                </c:pt>
              </c:numCache>
            </c:numRef>
          </c:val>
        </c:ser>
        <c:ser>
          <c:idx val="1"/>
          <c:order val="1"/>
          <c:spPr>
            <a:solidFill>
              <a:srgbClr val="92D050"/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'Efluentes Parametros'!$A$6</c:f>
              <c:strCache>
                <c:ptCount val="1"/>
                <c:pt idx="0">
                  <c:v>Andalucía</c:v>
                </c:pt>
              </c:strCache>
            </c:strRef>
          </c:cat>
          <c:val>
            <c:numRef>
              <c:f>'Efluentes Parametros'!$C$6</c:f>
              <c:numCache>
                <c:formatCode>#,##0</c:formatCode>
                <c:ptCount val="1"/>
                <c:pt idx="0">
                  <c:v>1003.3986665328381</c:v>
                </c:pt>
              </c:numCache>
            </c:numRef>
          </c:val>
        </c:ser>
        <c:ser>
          <c:idx val="2"/>
          <c:order val="2"/>
          <c:spPr>
            <a:solidFill>
              <a:schemeClr val="accent5">
                <a:lumMod val="75000"/>
              </a:schemeClr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'Efluentes Parametros'!$A$6</c:f>
              <c:strCache>
                <c:ptCount val="1"/>
                <c:pt idx="0">
                  <c:v>Andalucía</c:v>
                </c:pt>
              </c:strCache>
            </c:strRef>
          </c:cat>
          <c:val>
            <c:numRef>
              <c:f>'Efluentes Parametros'!$D$6</c:f>
              <c:numCache>
                <c:formatCode>#,##0</c:formatCode>
                <c:ptCount val="1"/>
                <c:pt idx="0">
                  <c:v>9927.7724005366399</c:v>
                </c:pt>
              </c:numCache>
            </c:numRef>
          </c:val>
        </c:ser>
        <c:ser>
          <c:idx val="3"/>
          <c:order val="3"/>
          <c:spPr>
            <a:solidFill>
              <a:srgbClr val="E54371"/>
            </a:solidFill>
          </c:spPr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'Efluentes Parametros'!$A$6</c:f>
              <c:strCache>
                <c:ptCount val="1"/>
                <c:pt idx="0">
                  <c:v>Andalucía</c:v>
                </c:pt>
              </c:strCache>
            </c:strRef>
          </c:cat>
          <c:val>
            <c:numRef>
              <c:f>'Efluentes Parametros'!$E$6</c:f>
              <c:numCache>
                <c:formatCode>#,##0</c:formatCode>
                <c:ptCount val="1"/>
                <c:pt idx="0">
                  <c:v>12999.762634074879</c:v>
                </c:pt>
              </c:numCache>
            </c:numRef>
          </c:val>
        </c:ser>
        <c:axId val="86344064"/>
        <c:axId val="86345600"/>
      </c:barChart>
      <c:catAx>
        <c:axId val="86344064"/>
        <c:scaling>
          <c:orientation val="minMax"/>
        </c:scaling>
        <c:delete val="1"/>
        <c:axPos val="b"/>
        <c:tickLblPos val="nextTo"/>
        <c:crossAx val="86345600"/>
        <c:crosses val="autoZero"/>
        <c:auto val="1"/>
        <c:lblAlgn val="ctr"/>
        <c:lblOffset val="100"/>
      </c:catAx>
      <c:valAx>
        <c:axId val="86345600"/>
        <c:scaling>
          <c:orientation val="minMax"/>
        </c:scaling>
        <c:delete val="1"/>
        <c:axPos val="l"/>
        <c:numFmt formatCode="#,##0" sourceLinked="1"/>
        <c:tickLblPos val="nextTo"/>
        <c:crossAx val="86344064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4</xdr:col>
      <xdr:colOff>152400</xdr:colOff>
      <xdr:row>0</xdr:row>
      <xdr:rowOff>1057275</xdr:rowOff>
    </xdr:to>
    <xdr:pic>
      <xdr:nvPicPr>
        <xdr:cNvPr id="3483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14</xdr:row>
      <xdr:rowOff>19050</xdr:rowOff>
    </xdr:from>
    <xdr:to>
      <xdr:col>7</xdr:col>
      <xdr:colOff>257175</xdr:colOff>
      <xdr:row>34</xdr:row>
      <xdr:rowOff>114300</xdr:rowOff>
    </xdr:to>
    <xdr:pic>
      <xdr:nvPicPr>
        <xdr:cNvPr id="34839" name="4 Imagen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1950" y="3228975"/>
          <a:ext cx="5229225" cy="333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15</xdr:row>
      <xdr:rowOff>47625</xdr:rowOff>
    </xdr:from>
    <xdr:to>
      <xdr:col>5</xdr:col>
      <xdr:colOff>666750</xdr:colOff>
      <xdr:row>35</xdr:row>
      <xdr:rowOff>9525</xdr:rowOff>
    </xdr:to>
    <xdr:graphicFrame macro="">
      <xdr:nvGraphicFramePr>
        <xdr:cNvPr id="3688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66675</xdr:rowOff>
    </xdr:from>
    <xdr:to>
      <xdr:col>4</xdr:col>
      <xdr:colOff>114300</xdr:colOff>
      <xdr:row>0</xdr:row>
      <xdr:rowOff>1019175</xdr:rowOff>
    </xdr:to>
    <xdr:pic>
      <xdr:nvPicPr>
        <xdr:cNvPr id="3688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714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13</xdr:row>
      <xdr:rowOff>28575</xdr:rowOff>
    </xdr:from>
    <xdr:to>
      <xdr:col>8</xdr:col>
      <xdr:colOff>438150</xdr:colOff>
      <xdr:row>35</xdr:row>
      <xdr:rowOff>142875</xdr:rowOff>
    </xdr:to>
    <xdr:graphicFrame macro="">
      <xdr:nvGraphicFramePr>
        <xdr:cNvPr id="3893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114300</xdr:rowOff>
    </xdr:from>
    <xdr:to>
      <xdr:col>4</xdr:col>
      <xdr:colOff>190500</xdr:colOff>
      <xdr:row>0</xdr:row>
      <xdr:rowOff>1066800</xdr:rowOff>
    </xdr:to>
    <xdr:pic>
      <xdr:nvPicPr>
        <xdr:cNvPr id="38935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13</xdr:row>
      <xdr:rowOff>9525</xdr:rowOff>
    </xdr:from>
    <xdr:to>
      <xdr:col>6</xdr:col>
      <xdr:colOff>247650</xdr:colOff>
      <xdr:row>32</xdr:row>
      <xdr:rowOff>85725</xdr:rowOff>
    </xdr:to>
    <xdr:graphicFrame macro="">
      <xdr:nvGraphicFramePr>
        <xdr:cNvPr id="4098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47625</xdr:rowOff>
    </xdr:from>
    <xdr:to>
      <xdr:col>2</xdr:col>
      <xdr:colOff>666750</xdr:colOff>
      <xdr:row>0</xdr:row>
      <xdr:rowOff>1000125</xdr:rowOff>
    </xdr:to>
    <xdr:pic>
      <xdr:nvPicPr>
        <xdr:cNvPr id="4098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14</xdr:row>
      <xdr:rowOff>133350</xdr:rowOff>
    </xdr:from>
    <xdr:to>
      <xdr:col>10</xdr:col>
      <xdr:colOff>38100</xdr:colOff>
      <xdr:row>34</xdr:row>
      <xdr:rowOff>180975</xdr:rowOff>
    </xdr:to>
    <xdr:grpSp>
      <xdr:nvGrpSpPr>
        <xdr:cNvPr id="11312" name="6 Grupo"/>
        <xdr:cNvGrpSpPr>
          <a:grpSpLocks/>
        </xdr:cNvGrpSpPr>
      </xdr:nvGrpSpPr>
      <xdr:grpSpPr bwMode="auto">
        <a:xfrm>
          <a:off x="1666875" y="3352800"/>
          <a:ext cx="6715125" cy="3267075"/>
          <a:chOff x="1697355" y="3061334"/>
          <a:chExt cx="6981825" cy="3705225"/>
        </a:xfrm>
      </xdr:grpSpPr>
      <xdr:graphicFrame macro="">
        <xdr:nvGraphicFramePr>
          <xdr:cNvPr id="11314" name="2 Gráfico"/>
          <xdr:cNvGraphicFramePr>
            <a:graphicFrameLocks/>
          </xdr:cNvGraphicFramePr>
        </xdr:nvGraphicFramePr>
        <xdr:xfrm>
          <a:off x="1697355" y="3061334"/>
          <a:ext cx="6981825" cy="37052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1315" name="3 Gráfico"/>
          <xdr:cNvGraphicFramePr>
            <a:graphicFrameLocks/>
          </xdr:cNvGraphicFramePr>
        </xdr:nvGraphicFramePr>
        <xdr:xfrm>
          <a:off x="5747804" y="3680460"/>
          <a:ext cx="2748496" cy="226271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 editAs="oneCell">
    <xdr:from>
      <xdr:col>0</xdr:col>
      <xdr:colOff>57150</xdr:colOff>
      <xdr:row>0</xdr:row>
      <xdr:rowOff>76200</xdr:rowOff>
    </xdr:from>
    <xdr:to>
      <xdr:col>3</xdr:col>
      <xdr:colOff>542925</xdr:colOff>
      <xdr:row>0</xdr:row>
      <xdr:rowOff>1028700</xdr:rowOff>
    </xdr:to>
    <xdr:pic>
      <xdr:nvPicPr>
        <xdr:cNvPr id="1131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48"/>
  <sheetViews>
    <sheetView workbookViewId="0">
      <selection activeCell="B3" sqref="B3"/>
    </sheetView>
  </sheetViews>
  <sheetFormatPr baseColWidth="10" defaultRowHeight="12.75"/>
  <cols>
    <col min="1" max="9" width="11.42578125" style="1"/>
    <col min="10" max="10" width="12.140625" style="1" bestFit="1" customWidth="1"/>
    <col min="11" max="16384" width="11.42578125" style="1"/>
  </cols>
  <sheetData>
    <row r="1" spans="1:21" ht="87" customHeight="1"/>
    <row r="3" spans="1:21">
      <c r="A3" s="15" t="s">
        <v>23</v>
      </c>
    </row>
    <row r="4" spans="1:21">
      <c r="A4" s="15"/>
    </row>
    <row r="5" spans="1:21">
      <c r="B5" s="15">
        <v>2001</v>
      </c>
      <c r="C5" s="15">
        <v>2002</v>
      </c>
      <c r="D5" s="15">
        <v>2003</v>
      </c>
      <c r="E5" s="15">
        <v>2004</v>
      </c>
      <c r="F5" s="23">
        <v>2005</v>
      </c>
      <c r="G5" s="23">
        <v>2006</v>
      </c>
      <c r="H5" s="23">
        <v>2007</v>
      </c>
      <c r="I5" s="23">
        <v>2008</v>
      </c>
      <c r="J5" s="23">
        <v>2009</v>
      </c>
      <c r="K5" s="23">
        <v>2010</v>
      </c>
      <c r="L5" s="24">
        <v>2001</v>
      </c>
      <c r="M5" s="15">
        <v>2002</v>
      </c>
      <c r="N5" s="15">
        <v>2003</v>
      </c>
      <c r="O5" s="15">
        <v>2004</v>
      </c>
      <c r="P5" s="23">
        <v>2005</v>
      </c>
      <c r="Q5" s="23">
        <v>2006</v>
      </c>
      <c r="R5" s="23">
        <v>2007</v>
      </c>
      <c r="S5" s="23">
        <v>2008</v>
      </c>
      <c r="T5" s="23">
        <v>2009</v>
      </c>
      <c r="U5" s="23">
        <v>2010</v>
      </c>
    </row>
    <row r="6" spans="1:21">
      <c r="A6" s="15" t="s">
        <v>0</v>
      </c>
      <c r="B6" s="18">
        <v>91740.894177545459</v>
      </c>
      <c r="C6" s="18">
        <v>84504.807993069699</v>
      </c>
      <c r="D6" s="18">
        <v>37489.460537753337</v>
      </c>
      <c r="E6" s="18">
        <v>39711.19215956566</v>
      </c>
      <c r="F6" s="18">
        <v>42397.537783348496</v>
      </c>
      <c r="G6" s="18">
        <v>41600.012947885865</v>
      </c>
      <c r="H6" s="18">
        <v>40625.980516601339</v>
      </c>
      <c r="I6" s="18">
        <v>39401.461981853237</v>
      </c>
      <c r="J6" s="18">
        <v>34406.138174926251</v>
      </c>
      <c r="K6" s="18">
        <v>30758.188518726958</v>
      </c>
      <c r="L6" s="25">
        <v>1</v>
      </c>
      <c r="M6" s="26">
        <f t="shared" ref="M6:U6" si="0">C6/$B$6*100</f>
        <v>92.112474759105993</v>
      </c>
      <c r="N6" s="26">
        <f t="shared" si="0"/>
        <v>40.864503091936591</v>
      </c>
      <c r="O6" s="26">
        <f t="shared" si="0"/>
        <v>43.286249295448208</v>
      </c>
      <c r="P6" s="26">
        <f t="shared" si="0"/>
        <v>46.214437044069854</v>
      </c>
      <c r="Q6" s="26">
        <f t="shared" si="0"/>
        <v>45.345113889317098</v>
      </c>
      <c r="R6" s="26">
        <f t="shared" si="0"/>
        <v>44.28339278880167</v>
      </c>
      <c r="S6" s="26">
        <f t="shared" si="0"/>
        <v>42.948635213430428</v>
      </c>
      <c r="T6" s="26">
        <f t="shared" si="0"/>
        <v>37.503600202915301</v>
      </c>
      <c r="U6" s="26">
        <f t="shared" si="0"/>
        <v>33.52723863711298</v>
      </c>
    </row>
    <row r="7" spans="1:21">
      <c r="A7" s="15" t="s">
        <v>1</v>
      </c>
      <c r="B7" s="18">
        <v>125722.62116628283</v>
      </c>
      <c r="C7" s="18">
        <v>119432.16336397332</v>
      </c>
      <c r="D7" s="18">
        <v>112805.99716012324</v>
      </c>
      <c r="E7" s="18">
        <v>117388.26221818994</v>
      </c>
      <c r="F7" s="18">
        <v>112951.18567214647</v>
      </c>
      <c r="G7" s="18">
        <v>96863.67356707374</v>
      </c>
      <c r="H7" s="18">
        <v>96357.568822006491</v>
      </c>
      <c r="I7" s="18">
        <v>86192.984932441075</v>
      </c>
      <c r="J7" s="18">
        <v>77756.425956037827</v>
      </c>
      <c r="K7" s="18">
        <v>78639.209675757316</v>
      </c>
      <c r="L7" s="25">
        <v>1</v>
      </c>
      <c r="M7" s="26">
        <f t="shared" ref="M7:U7" si="1">C7/$B$7*100</f>
        <v>94.996558500009598</v>
      </c>
      <c r="N7" s="26">
        <f t="shared" si="1"/>
        <v>89.726093930959451</v>
      </c>
      <c r="O7" s="26">
        <f t="shared" si="1"/>
        <v>93.370835836241653</v>
      </c>
      <c r="P7" s="26">
        <f t="shared" si="1"/>
        <v>89.841577135713194</v>
      </c>
      <c r="Q7" s="26">
        <f t="shared" si="1"/>
        <v>77.045540944425767</v>
      </c>
      <c r="R7" s="26">
        <f t="shared" si="1"/>
        <v>76.642984315895205</v>
      </c>
      <c r="S7" s="26">
        <f t="shared" si="1"/>
        <v>68.558055927294731</v>
      </c>
      <c r="T7" s="26">
        <f t="shared" si="1"/>
        <v>61.847601676388763</v>
      </c>
      <c r="U7" s="26">
        <f t="shared" si="1"/>
        <v>62.549769441847538</v>
      </c>
    </row>
    <row r="8" spans="1:21">
      <c r="A8" s="15" t="s">
        <v>2</v>
      </c>
      <c r="B8" s="18">
        <v>202473.34762124243</v>
      </c>
      <c r="C8" s="18">
        <v>144538.87291291918</v>
      </c>
      <c r="D8" s="18">
        <v>145966.95596833838</v>
      </c>
      <c r="E8" s="18">
        <v>143609.90173052525</v>
      </c>
      <c r="F8" s="18">
        <v>145361.63724225658</v>
      </c>
      <c r="G8" s="18">
        <v>152082.8664901919</v>
      </c>
      <c r="H8" s="18">
        <v>133581.36783828889</v>
      </c>
      <c r="I8" s="18">
        <v>137231.39109517395</v>
      </c>
      <c r="J8" s="18">
        <v>127297.12800098446</v>
      </c>
      <c r="K8" s="18">
        <v>102912.44339654157</v>
      </c>
      <c r="L8" s="25">
        <v>1</v>
      </c>
      <c r="M8" s="26">
        <f t="shared" ref="M8:U8" si="2">C8/$B$8*100</f>
        <v>71.386616861445589</v>
      </c>
      <c r="N8" s="26">
        <f t="shared" si="2"/>
        <v>72.091935893405605</v>
      </c>
      <c r="O8" s="26">
        <f t="shared" si="2"/>
        <v>70.927805273002988</v>
      </c>
      <c r="P8" s="26">
        <f t="shared" si="2"/>
        <v>71.792973717300271</v>
      </c>
      <c r="Q8" s="26">
        <f t="shared" si="2"/>
        <v>75.112536181644174</v>
      </c>
      <c r="R8" s="26">
        <f t="shared" si="2"/>
        <v>65.974790957757762</v>
      </c>
      <c r="S8" s="26">
        <f t="shared" si="2"/>
        <v>67.777508846194607</v>
      </c>
      <c r="T8" s="26">
        <f t="shared" si="2"/>
        <v>62.871054139487704</v>
      </c>
      <c r="U8" s="26">
        <f t="shared" si="2"/>
        <v>50.827649468736567</v>
      </c>
    </row>
    <row r="9" spans="1:21">
      <c r="A9" s="15" t="s">
        <v>3</v>
      </c>
      <c r="B9" s="18">
        <v>123482.27271468687</v>
      </c>
      <c r="C9" s="18">
        <v>100408.2302789301</v>
      </c>
      <c r="D9" s="18">
        <v>117941.54408923635</v>
      </c>
      <c r="E9" s="18">
        <v>168557.60779800604</v>
      </c>
      <c r="F9" s="18">
        <v>172938.97511452864</v>
      </c>
      <c r="G9" s="18">
        <v>198759.62087921612</v>
      </c>
      <c r="H9" s="18">
        <v>181714.04198604554</v>
      </c>
      <c r="I9" s="18">
        <v>172073.81271803199</v>
      </c>
      <c r="J9" s="18">
        <v>183086.065599272</v>
      </c>
      <c r="K9" s="18">
        <v>131238.86634048389</v>
      </c>
      <c r="L9" s="25">
        <v>1</v>
      </c>
      <c r="M9" s="26">
        <f t="shared" ref="M9:U9" si="3">C9/$B$9*100</f>
        <v>81.313882609635229</v>
      </c>
      <c r="N9" s="26">
        <f t="shared" si="3"/>
        <v>95.512935983732092</v>
      </c>
      <c r="O9" s="26">
        <f t="shared" si="3"/>
        <v>136.50348676969074</v>
      </c>
      <c r="P9" s="26">
        <f t="shared" si="3"/>
        <v>140.05166192082845</v>
      </c>
      <c r="Q9" s="26">
        <f t="shared" si="3"/>
        <v>160.9620688942631</v>
      </c>
      <c r="R9" s="26">
        <f t="shared" si="3"/>
        <v>147.15799927484866</v>
      </c>
      <c r="S9" s="26">
        <f t="shared" si="3"/>
        <v>139.35102499742513</v>
      </c>
      <c r="T9" s="26">
        <f t="shared" si="3"/>
        <v>148.269109058515</v>
      </c>
      <c r="U9" s="26">
        <f t="shared" si="3"/>
        <v>106.28154426969374</v>
      </c>
    </row>
    <row r="10" spans="1:21">
      <c r="A10" s="15" t="s">
        <v>4</v>
      </c>
      <c r="B10" s="18">
        <v>29531.002071553936</v>
      </c>
      <c r="C10" s="18">
        <v>24314.467435434341</v>
      </c>
      <c r="D10" s="18">
        <v>14817.485425707071</v>
      </c>
      <c r="E10" s="18">
        <v>13727.275464166665</v>
      </c>
      <c r="F10" s="18">
        <v>11161.222222222221</v>
      </c>
      <c r="G10" s="18">
        <v>10436.924126193941</v>
      </c>
      <c r="H10" s="18">
        <v>7575.6747391001682</v>
      </c>
      <c r="I10" s="18">
        <v>6591.3177265186414</v>
      </c>
      <c r="J10" s="18">
        <v>8430.6181866811821</v>
      </c>
      <c r="K10" s="18">
        <v>7873.9952996831353</v>
      </c>
      <c r="L10" s="25">
        <v>1</v>
      </c>
      <c r="M10" s="26">
        <f t="shared" ref="M10:U10" si="4">C10/$B$10*100</f>
        <v>82.335395786841659</v>
      </c>
      <c r="N10" s="26">
        <f t="shared" si="4"/>
        <v>50.176033274469134</v>
      </c>
      <c r="O10" s="26">
        <f t="shared" si="4"/>
        <v>46.484286008667532</v>
      </c>
      <c r="P10" s="26">
        <f t="shared" si="4"/>
        <v>37.794932238257474</v>
      </c>
      <c r="Q10" s="26">
        <f t="shared" si="4"/>
        <v>35.342262009616746</v>
      </c>
      <c r="R10" s="26">
        <f t="shared" si="4"/>
        <v>25.65329385282703</v>
      </c>
      <c r="S10" s="26">
        <f t="shared" si="4"/>
        <v>22.319993444678264</v>
      </c>
      <c r="T10" s="26">
        <f t="shared" si="4"/>
        <v>28.548364753264053</v>
      </c>
      <c r="U10" s="26">
        <f t="shared" si="4"/>
        <v>26.663488359129705</v>
      </c>
    </row>
    <row r="11" spans="1:21">
      <c r="A11" s="15" t="s">
        <v>6</v>
      </c>
      <c r="B11" s="18">
        <v>68607.116836645248</v>
      </c>
      <c r="C11" s="18">
        <v>46765.02944040404</v>
      </c>
      <c r="D11" s="18">
        <v>52689.040543686875</v>
      </c>
      <c r="E11" s="18">
        <v>59927.838542424237</v>
      </c>
      <c r="F11" s="18">
        <v>49287.110099315549</v>
      </c>
      <c r="G11" s="18">
        <v>89123.219885732309</v>
      </c>
      <c r="H11" s="18">
        <v>68410.853831671076</v>
      </c>
      <c r="I11" s="18">
        <v>64062.525342540408</v>
      </c>
      <c r="J11" s="18">
        <v>24621.698078043737</v>
      </c>
      <c r="K11" s="18">
        <v>22467.909973434245</v>
      </c>
      <c r="L11" s="25">
        <v>1</v>
      </c>
      <c r="M11" s="26">
        <f t="shared" ref="M11:U11" si="5">C11/$B$11*100</f>
        <v>68.163525296876131</v>
      </c>
      <c r="N11" s="26">
        <f t="shared" si="5"/>
        <v>76.798214198594593</v>
      </c>
      <c r="O11" s="26">
        <f t="shared" si="5"/>
        <v>87.349303258309888</v>
      </c>
      <c r="P11" s="26">
        <f t="shared" si="5"/>
        <v>71.839646339707045</v>
      </c>
      <c r="Q11" s="26">
        <f t="shared" si="5"/>
        <v>129.90375342245656</v>
      </c>
      <c r="R11" s="26">
        <f t="shared" si="5"/>
        <v>99.713932002941505</v>
      </c>
      <c r="S11" s="26">
        <f t="shared" si="5"/>
        <v>93.375918266722095</v>
      </c>
      <c r="T11" s="26">
        <f t="shared" si="5"/>
        <v>35.88796500029062</v>
      </c>
      <c r="U11" s="26">
        <f t="shared" si="5"/>
        <v>32.74865787893512</v>
      </c>
    </row>
    <row r="12" spans="1:21">
      <c r="A12" s="15" t="s">
        <v>5</v>
      </c>
      <c r="B12" s="18">
        <v>641557.2545879567</v>
      </c>
      <c r="C12" s="18">
        <v>519963.57142473059</v>
      </c>
      <c r="D12" s="18">
        <v>481710.48372484534</v>
      </c>
      <c r="E12" s="18">
        <v>542922.07791287766</v>
      </c>
      <c r="F12" s="18">
        <f>SUM(F6:F11)</f>
        <v>534097.66813381796</v>
      </c>
      <c r="G12" s="18">
        <v>588866.31789629383</v>
      </c>
      <c r="H12" s="18">
        <v>528265.48773371347</v>
      </c>
      <c r="I12" s="18">
        <v>505553.49379655934</v>
      </c>
      <c r="J12" s="18">
        <f>SUM(J6:J11)</f>
        <v>455598.07399594551</v>
      </c>
      <c r="K12" s="18">
        <v>373890.61320462712</v>
      </c>
      <c r="L12" s="25">
        <v>1</v>
      </c>
      <c r="M12" s="26">
        <f t="shared" ref="M12:U12" si="6">C12/$B$12*100</f>
        <v>81.047103388875215</v>
      </c>
      <c r="N12" s="26">
        <f t="shared" si="6"/>
        <v>75.084566541800896</v>
      </c>
      <c r="O12" s="26">
        <f t="shared" si="6"/>
        <v>84.625662640440723</v>
      </c>
      <c r="P12" s="26">
        <f t="shared" si="6"/>
        <v>83.250195413477911</v>
      </c>
      <c r="Q12" s="26">
        <f t="shared" si="6"/>
        <v>91.787025037149036</v>
      </c>
      <c r="R12" s="26">
        <f t="shared" si="6"/>
        <v>82.341129175289979</v>
      </c>
      <c r="S12" s="26">
        <f t="shared" si="6"/>
        <v>78.800994015920452</v>
      </c>
      <c r="T12" s="26">
        <f t="shared" si="6"/>
        <v>71.014406077997762</v>
      </c>
      <c r="U12" s="26">
        <f t="shared" si="6"/>
        <v>58.278604213549144</v>
      </c>
    </row>
    <row r="16" spans="1:21">
      <c r="L16" s="21"/>
      <c r="O16" s="27"/>
    </row>
    <row r="17" spans="2:24">
      <c r="C17" s="24"/>
      <c r="D17" s="15"/>
      <c r="E17" s="15"/>
      <c r="F17" s="15"/>
      <c r="G17" s="23"/>
      <c r="H17" s="23"/>
      <c r="I17" s="23"/>
      <c r="J17" s="23"/>
      <c r="K17" s="23"/>
      <c r="L17" s="23"/>
      <c r="M17" s="23"/>
      <c r="O17" s="16"/>
      <c r="P17" s="16"/>
      <c r="Q17" s="16"/>
      <c r="R17" s="16"/>
      <c r="S17" s="22"/>
      <c r="T17" s="22"/>
      <c r="U17" s="22"/>
      <c r="V17" s="22"/>
      <c r="W17" s="22"/>
      <c r="X17" s="22"/>
    </row>
    <row r="18" spans="2:24">
      <c r="B18" s="15"/>
      <c r="C18" s="2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5"/>
      <c r="O18" s="29"/>
      <c r="P18" s="30"/>
      <c r="Q18" s="30"/>
      <c r="R18" s="30"/>
      <c r="S18" s="30"/>
      <c r="T18" s="30"/>
      <c r="U18" s="30"/>
      <c r="V18" s="30"/>
      <c r="W18" s="30"/>
      <c r="X18" s="30"/>
    </row>
    <row r="19" spans="2:24">
      <c r="B19" s="15"/>
      <c r="C19" s="28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15"/>
      <c r="O19" s="29"/>
      <c r="P19" s="30"/>
      <c r="Q19" s="30"/>
      <c r="R19" s="30"/>
      <c r="S19" s="30"/>
      <c r="T19" s="30"/>
      <c r="U19" s="30"/>
      <c r="V19" s="30"/>
      <c r="W19" s="30"/>
      <c r="X19" s="30"/>
    </row>
    <row r="20" spans="2:24">
      <c r="B20" s="15"/>
      <c r="C20" s="28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15"/>
      <c r="O20" s="29"/>
      <c r="P20" s="30"/>
      <c r="Q20" s="30"/>
      <c r="R20" s="30"/>
      <c r="S20" s="30"/>
      <c r="T20" s="30"/>
      <c r="U20" s="30"/>
      <c r="V20" s="30"/>
      <c r="W20" s="30"/>
      <c r="X20" s="30"/>
    </row>
    <row r="21" spans="2:24">
      <c r="B21" s="15"/>
      <c r="C21" s="28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5"/>
      <c r="O21" s="29"/>
      <c r="P21" s="30"/>
      <c r="Q21" s="30"/>
      <c r="R21" s="30"/>
      <c r="S21" s="30"/>
      <c r="T21" s="30"/>
      <c r="U21" s="30"/>
      <c r="V21" s="30"/>
      <c r="W21" s="30"/>
      <c r="X21" s="30"/>
    </row>
    <row r="22" spans="2:24">
      <c r="B22" s="15"/>
      <c r="C22" s="28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15"/>
      <c r="O22" s="29"/>
      <c r="P22" s="30"/>
      <c r="Q22" s="30"/>
      <c r="R22" s="30"/>
      <c r="S22" s="30"/>
      <c r="T22" s="30"/>
      <c r="U22" s="30"/>
      <c r="V22" s="30"/>
      <c r="W22" s="30"/>
      <c r="X22" s="30"/>
    </row>
    <row r="23" spans="2:24">
      <c r="B23" s="15"/>
      <c r="C23" s="28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15"/>
      <c r="O23" s="29"/>
      <c r="P23" s="30"/>
      <c r="Q23" s="30"/>
      <c r="R23" s="30"/>
      <c r="S23" s="30"/>
      <c r="T23" s="30"/>
      <c r="U23" s="30"/>
      <c r="V23" s="30"/>
      <c r="W23" s="30"/>
      <c r="X23" s="30"/>
    </row>
    <row r="24" spans="2:24">
      <c r="B24" s="15"/>
      <c r="C24" s="28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5"/>
      <c r="O24" s="29"/>
      <c r="P24" s="30"/>
      <c r="Q24" s="30"/>
      <c r="R24" s="30"/>
      <c r="S24" s="30"/>
      <c r="T24" s="30"/>
      <c r="U24" s="30"/>
      <c r="V24" s="30"/>
      <c r="W24" s="30"/>
      <c r="X24" s="30"/>
    </row>
    <row r="48" spans="3:3">
      <c r="C48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I15" sqref="I15"/>
    </sheetView>
  </sheetViews>
  <sheetFormatPr baseColWidth="10" defaultRowHeight="12.75"/>
  <cols>
    <col min="1" max="1" width="11.42578125" style="10"/>
    <col min="2" max="2" width="13.42578125" style="10" customWidth="1"/>
    <col min="3" max="16384" width="11.42578125" style="10"/>
  </cols>
  <sheetData>
    <row r="1" spans="1:6" s="1" customFormat="1" ht="92.25" customHeight="1"/>
    <row r="2" spans="1:6" s="1" customFormat="1"/>
    <row r="3" spans="1:6">
      <c r="A3" s="39" t="s">
        <v>24</v>
      </c>
      <c r="B3" s="39"/>
      <c r="C3" s="39"/>
      <c r="D3" s="39"/>
      <c r="E3" s="39"/>
      <c r="F3" s="39"/>
    </row>
    <row r="4" spans="1:6">
      <c r="A4" s="39"/>
      <c r="B4" s="39"/>
      <c r="C4" s="39"/>
      <c r="D4" s="39"/>
      <c r="E4" s="39"/>
      <c r="F4" s="39"/>
    </row>
    <row r="5" spans="1:6">
      <c r="A5" s="31"/>
      <c r="B5" s="31"/>
      <c r="C5" s="31"/>
      <c r="D5" s="31"/>
      <c r="E5" s="31"/>
      <c r="F5" s="31"/>
    </row>
    <row r="6" spans="1:6" ht="21.75" customHeight="1">
      <c r="B6" s="40" t="s">
        <v>25</v>
      </c>
      <c r="C6" s="40" t="s">
        <v>26</v>
      </c>
      <c r="D6" s="40" t="s">
        <v>27</v>
      </c>
      <c r="E6" s="40" t="s">
        <v>28</v>
      </c>
      <c r="F6" s="40" t="s">
        <v>29</v>
      </c>
    </row>
    <row r="7" spans="1:6" ht="43.5" customHeight="1">
      <c r="B7" s="40"/>
      <c r="C7" s="40"/>
      <c r="D7" s="40"/>
      <c r="E7" s="40"/>
      <c r="F7" s="40"/>
    </row>
    <row r="8" spans="1:6">
      <c r="A8" s="10" t="s">
        <v>0</v>
      </c>
      <c r="B8" s="14">
        <v>19393.627679709582</v>
      </c>
      <c r="C8" s="14">
        <v>11364.560839017378</v>
      </c>
      <c r="D8" s="14">
        <f>B8+C8</f>
        <v>30758.188518726958</v>
      </c>
      <c r="E8" s="32">
        <f t="shared" ref="E8:E14" si="0">B8/D8</f>
        <v>0.6305191759879446</v>
      </c>
      <c r="F8" s="32">
        <f t="shared" ref="F8:F14" si="1">C8/D8</f>
        <v>0.3694808240120554</v>
      </c>
    </row>
    <row r="9" spans="1:6">
      <c r="A9" s="10" t="s">
        <v>1</v>
      </c>
      <c r="B9" s="14">
        <v>77876.311033827194</v>
      </c>
      <c r="C9" s="14">
        <v>762.89864193013477</v>
      </c>
      <c r="D9" s="14">
        <f t="shared" ref="D9:D14" si="2">B9+C9</f>
        <v>78639.209675757331</v>
      </c>
      <c r="E9" s="32">
        <f t="shared" si="0"/>
        <v>0.99029874988474964</v>
      </c>
      <c r="F9" s="32">
        <f t="shared" si="1"/>
        <v>9.7012501152503178E-3</v>
      </c>
    </row>
    <row r="10" spans="1:6">
      <c r="A10" s="10" t="s">
        <v>2</v>
      </c>
      <c r="B10" s="14">
        <v>57572.4511579557</v>
      </c>
      <c r="C10" s="14">
        <v>45339.992238585859</v>
      </c>
      <c r="D10" s="14">
        <f t="shared" si="2"/>
        <v>102912.44339654155</v>
      </c>
      <c r="E10" s="32">
        <f t="shared" si="0"/>
        <v>0.55943138903152756</v>
      </c>
      <c r="F10" s="32">
        <f t="shared" si="1"/>
        <v>0.4405686109684725</v>
      </c>
    </row>
    <row r="11" spans="1:6">
      <c r="A11" s="10" t="s">
        <v>3</v>
      </c>
      <c r="B11" s="14">
        <v>97121.640406666076</v>
      </c>
      <c r="C11" s="14">
        <v>34117.225933817805</v>
      </c>
      <c r="D11" s="14">
        <f t="shared" si="2"/>
        <v>131238.86634048389</v>
      </c>
      <c r="E11" s="32">
        <f t="shared" si="0"/>
        <v>0.7400371788849146</v>
      </c>
      <c r="F11" s="32">
        <f t="shared" si="1"/>
        <v>0.25996282111508534</v>
      </c>
    </row>
    <row r="12" spans="1:6">
      <c r="A12" s="10" t="s">
        <v>4</v>
      </c>
      <c r="B12" s="14">
        <v>7810.8130052076995</v>
      </c>
      <c r="C12" s="14">
        <v>63.182294475433686</v>
      </c>
      <c r="D12" s="14">
        <f t="shared" si="2"/>
        <v>7873.9952996831335</v>
      </c>
      <c r="E12" s="32">
        <f t="shared" si="0"/>
        <v>0.99197582776332405</v>
      </c>
      <c r="F12" s="32">
        <f t="shared" si="1"/>
        <v>8.0241722366758694E-3</v>
      </c>
    </row>
    <row r="13" spans="1:6">
      <c r="A13" s="10" t="s">
        <v>30</v>
      </c>
      <c r="B13" s="14">
        <v>7032.7309665477678</v>
      </c>
      <c r="C13" s="14">
        <v>15435.179006886479</v>
      </c>
      <c r="D13" s="14">
        <f t="shared" si="2"/>
        <v>22467.909973434245</v>
      </c>
      <c r="E13" s="32">
        <f t="shared" si="0"/>
        <v>0.31301224612628298</v>
      </c>
      <c r="F13" s="32">
        <f t="shared" si="1"/>
        <v>0.68698775387371713</v>
      </c>
    </row>
    <row r="14" spans="1:6">
      <c r="A14" s="9" t="s">
        <v>5</v>
      </c>
      <c r="B14" s="33">
        <v>266807.57424991403</v>
      </c>
      <c r="C14" s="33">
        <v>107083.03895471309</v>
      </c>
      <c r="D14" s="33">
        <f t="shared" si="2"/>
        <v>373890.61320462712</v>
      </c>
      <c r="E14" s="34">
        <f t="shared" si="0"/>
        <v>0.71359794770748242</v>
      </c>
      <c r="F14" s="34">
        <f t="shared" si="1"/>
        <v>0.28640205229251758</v>
      </c>
    </row>
    <row r="16" spans="1:6">
      <c r="C16" s="13"/>
      <c r="D16" s="13"/>
    </row>
    <row r="35" spans="1:1" ht="9" customHeight="1"/>
    <row r="36" spans="1:1">
      <c r="A36" s="9"/>
    </row>
    <row r="37" spans="1:1">
      <c r="A37" s="10" t="s">
        <v>22</v>
      </c>
    </row>
    <row r="38" spans="1:1">
      <c r="A38" s="10" t="s">
        <v>19</v>
      </c>
    </row>
    <row r="44" spans="1:1" ht="15.75" customHeight="1"/>
  </sheetData>
  <mergeCells count="6">
    <mergeCell ref="A3:F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workbookViewId="0">
      <selection activeCell="D3" sqref="D3"/>
    </sheetView>
  </sheetViews>
  <sheetFormatPr baseColWidth="10" defaultRowHeight="12.75"/>
  <cols>
    <col min="1" max="16384" width="11.42578125" style="1"/>
  </cols>
  <sheetData>
    <row r="1" spans="1:8" ht="94.5" customHeight="1"/>
    <row r="3" spans="1:8">
      <c r="A3" s="15" t="s">
        <v>20</v>
      </c>
    </row>
    <row r="4" spans="1:8">
      <c r="B4" s="15"/>
    </row>
    <row r="5" spans="1:8">
      <c r="B5" s="16">
        <v>2004</v>
      </c>
      <c r="C5" s="16">
        <v>2005</v>
      </c>
      <c r="D5" s="16">
        <v>2006</v>
      </c>
      <c r="E5" s="16">
        <v>2007</v>
      </c>
      <c r="F5" s="17">
        <v>2008</v>
      </c>
      <c r="G5" s="16">
        <v>2009</v>
      </c>
      <c r="H5" s="16">
        <v>2010</v>
      </c>
    </row>
    <row r="6" spans="1:8">
      <c r="A6" s="1" t="s">
        <v>0</v>
      </c>
      <c r="B6" s="18">
        <f>15610.3860047384/1000</f>
        <v>15.6103860047384</v>
      </c>
      <c r="C6" s="18">
        <f>13237.9973527515/1000</f>
        <v>13.237997352751499</v>
      </c>
      <c r="D6" s="18">
        <f>13844.9123112848/1000</f>
        <v>13.8449123112848</v>
      </c>
      <c r="E6" s="18">
        <f>11824.1564783544/1000</f>
        <v>11.8241564783544</v>
      </c>
      <c r="F6" s="18">
        <f>12399.5655754539/1000</f>
        <v>12.3995655754539</v>
      </c>
      <c r="G6" s="19">
        <f>10274.1783827049/1000</f>
        <v>10.2741783827049</v>
      </c>
      <c r="H6" s="20">
        <v>11.364560839017379</v>
      </c>
    </row>
    <row r="7" spans="1:8">
      <c r="A7" s="1" t="s">
        <v>1</v>
      </c>
      <c r="B7" s="18">
        <f>14612.4558468182/1000</f>
        <v>14.6124558468182</v>
      </c>
      <c r="C7" s="18">
        <f>18140.9730158081/1000</f>
        <v>18.1409730158081</v>
      </c>
      <c r="D7" s="18">
        <f>11899.0006242323/1000</f>
        <v>11.899000624232301</v>
      </c>
      <c r="E7" s="18">
        <f>6196.02706250505/1000</f>
        <v>6.19602706250505</v>
      </c>
      <c r="F7" s="18">
        <v>0</v>
      </c>
      <c r="G7" s="18">
        <v>1</v>
      </c>
      <c r="H7" s="20">
        <v>0.76289864193013479</v>
      </c>
    </row>
    <row r="8" spans="1:8">
      <c r="A8" s="1" t="s">
        <v>2</v>
      </c>
      <c r="B8" s="18">
        <f>123424.792806869/1000</f>
        <v>123.42479280686899</v>
      </c>
      <c r="C8" s="18">
        <f>124963.255818753/1000</f>
        <v>124.963255818753</v>
      </c>
      <c r="D8" s="18">
        <f>116963.95210121/1000</f>
        <v>116.96395210121</v>
      </c>
      <c r="E8" s="18">
        <f>97063.213476431/1000</f>
        <v>97.063213476431002</v>
      </c>
      <c r="F8" s="18">
        <f>99995.2060116309/1000</f>
        <v>99.995206011630899</v>
      </c>
      <c r="G8" s="19">
        <v>59</v>
      </c>
      <c r="H8" s="20">
        <v>45.339992238585857</v>
      </c>
    </row>
    <row r="9" spans="1:8">
      <c r="A9" s="1" t="s">
        <v>3</v>
      </c>
      <c r="B9" s="18">
        <f>45622.2234926525/1000</f>
        <v>45.622223492652495</v>
      </c>
      <c r="C9" s="18">
        <f>42772.6513424074/1000</f>
        <v>42.7726513424074</v>
      </c>
      <c r="D9" s="18">
        <f>47913.1745914949/1000</f>
        <v>47.913174591494901</v>
      </c>
      <c r="E9" s="18">
        <f>48328.8517081111/1000</f>
        <v>48.328851708111095</v>
      </c>
      <c r="F9" s="18">
        <f>40317.2043460318/1000</f>
        <v>40.317204346031801</v>
      </c>
      <c r="G9" s="19">
        <f>56746.5228226117/1000</f>
        <v>56.746522822611702</v>
      </c>
      <c r="H9" s="20">
        <v>34.117225933817799</v>
      </c>
    </row>
    <row r="10" spans="1:8">
      <c r="A10" s="1" t="s">
        <v>4</v>
      </c>
      <c r="B10" s="18">
        <v>0</v>
      </c>
      <c r="C10" s="18">
        <f>17186.7810068283/1000</f>
        <v>17.186781006828301</v>
      </c>
      <c r="D10" s="18">
        <v>0</v>
      </c>
      <c r="E10" s="18">
        <v>0</v>
      </c>
      <c r="F10" s="18">
        <v>0</v>
      </c>
      <c r="G10" s="18">
        <v>0</v>
      </c>
      <c r="H10" s="20">
        <v>6.3182294475433678E-2</v>
      </c>
    </row>
    <row r="11" spans="1:8">
      <c r="A11" s="1" t="s">
        <v>6</v>
      </c>
      <c r="B11" s="18">
        <f>59765.9261738788/1000</f>
        <v>59.765926173878796</v>
      </c>
      <c r="C11" s="18">
        <v>0</v>
      </c>
      <c r="D11" s="18">
        <f>18394.1518645485/1000</f>
        <v>18.394151864548501</v>
      </c>
      <c r="E11" s="18">
        <f>20202.5691604419/1000</f>
        <v>20.2025691604419</v>
      </c>
      <c r="F11" s="18">
        <f>63922.0887656633/1000</f>
        <v>63.922088765663297</v>
      </c>
      <c r="G11" s="19">
        <v>19</v>
      </c>
      <c r="H11" s="20">
        <v>15.435179006886479</v>
      </c>
    </row>
    <row r="12" spans="1:8">
      <c r="A12" s="1" t="s">
        <v>5</v>
      </c>
      <c r="B12" s="18">
        <f t="shared" ref="B12:G12" si="0">SUM(B6:B11)</f>
        <v>259.03578432495692</v>
      </c>
      <c r="C12" s="18">
        <f t="shared" si="0"/>
        <v>216.3016585365483</v>
      </c>
      <c r="D12" s="18">
        <f t="shared" si="0"/>
        <v>209.0151914927705</v>
      </c>
      <c r="E12" s="18">
        <f t="shared" si="0"/>
        <v>183.61481788584345</v>
      </c>
      <c r="F12" s="18">
        <f t="shared" si="0"/>
        <v>216.63406469877989</v>
      </c>
      <c r="G12" s="18">
        <f t="shared" si="0"/>
        <v>146.02070120531661</v>
      </c>
      <c r="H12" s="20">
        <v>107.08303895471307</v>
      </c>
    </row>
    <row r="16" spans="1:8">
      <c r="D16" s="15"/>
    </row>
    <row r="17" spans="1:5">
      <c r="B17" s="16"/>
      <c r="C17" s="16"/>
      <c r="D17" s="16"/>
      <c r="E17" s="16"/>
    </row>
    <row r="18" spans="1:5">
      <c r="A18" s="21"/>
      <c r="B18" s="22"/>
      <c r="C18" s="22"/>
      <c r="D18" s="22"/>
      <c r="E18" s="22"/>
    </row>
    <row r="19" spans="1:5">
      <c r="A19" s="21"/>
      <c r="B19" s="20"/>
      <c r="C19" s="20"/>
      <c r="D19" s="20"/>
      <c r="E19" s="20"/>
    </row>
    <row r="20" spans="1:5">
      <c r="A20" s="21"/>
      <c r="B20" s="20"/>
      <c r="C20" s="20"/>
      <c r="D20" s="20"/>
      <c r="E20" s="20"/>
    </row>
    <row r="21" spans="1:5">
      <c r="A21" s="21"/>
      <c r="B21" s="20"/>
      <c r="C21" s="20"/>
      <c r="D21" s="20"/>
      <c r="E21" s="20"/>
    </row>
    <row r="22" spans="1:5">
      <c r="A22" s="21"/>
      <c r="B22" s="20"/>
      <c r="C22" s="20"/>
      <c r="D22" s="20"/>
      <c r="E22" s="20"/>
    </row>
    <row r="23" spans="1:5">
      <c r="A23" s="21"/>
      <c r="B23" s="20"/>
      <c r="C23" s="20"/>
      <c r="D23" s="20"/>
      <c r="E23" s="20"/>
    </row>
    <row r="24" spans="1:5">
      <c r="A24" s="21"/>
      <c r="B24" s="20"/>
      <c r="C24" s="20"/>
      <c r="D24" s="20"/>
      <c r="E24" s="20"/>
    </row>
    <row r="30" spans="1:5">
      <c r="C30" s="41"/>
      <c r="D30" s="41"/>
    </row>
    <row r="31" spans="1:5">
      <c r="C31" s="41"/>
      <c r="D31" s="41"/>
    </row>
    <row r="32" spans="1:5">
      <c r="C32" s="41"/>
      <c r="D32" s="41"/>
    </row>
    <row r="33" spans="1:8">
      <c r="C33" s="18"/>
      <c r="D33" s="18"/>
    </row>
    <row r="34" spans="1:8">
      <c r="C34" s="18"/>
    </row>
    <row r="35" spans="1:8">
      <c r="C35" s="18"/>
    </row>
    <row r="39" spans="1:8">
      <c r="A39" s="1" t="s">
        <v>21</v>
      </c>
    </row>
    <row r="40" spans="1:8">
      <c r="A40" s="1" t="s">
        <v>22</v>
      </c>
    </row>
    <row r="41" spans="1:8">
      <c r="A41" s="1" t="s">
        <v>19</v>
      </c>
    </row>
    <row r="43" spans="1:8">
      <c r="H43" s="15"/>
    </row>
  </sheetData>
  <mergeCells count="1">
    <mergeCell ref="C30:D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D1" sqref="D1"/>
    </sheetView>
  </sheetViews>
  <sheetFormatPr baseColWidth="10" defaultRowHeight="12.75"/>
  <cols>
    <col min="1" max="1" width="19.7109375" style="10" customWidth="1"/>
    <col min="2" max="2" width="18.42578125" style="10" customWidth="1"/>
    <col min="3" max="3" width="23.5703125" style="10" customWidth="1"/>
    <col min="4" max="16384" width="11.42578125" style="10"/>
  </cols>
  <sheetData>
    <row r="1" spans="1:3" s="1" customFormat="1" ht="82.5" customHeight="1"/>
    <row r="2" spans="1:3" s="1" customFormat="1"/>
    <row r="3" spans="1:3">
      <c r="A3" s="9" t="s">
        <v>13</v>
      </c>
    </row>
    <row r="5" spans="1:3">
      <c r="A5" s="11" t="s">
        <v>14</v>
      </c>
      <c r="B5" s="11" t="s">
        <v>15</v>
      </c>
      <c r="C5" s="11" t="s">
        <v>16</v>
      </c>
    </row>
    <row r="6" spans="1:3">
      <c r="A6" s="12" t="s">
        <v>4</v>
      </c>
      <c r="B6" s="13">
        <v>9850664</v>
      </c>
      <c r="C6" s="14">
        <f t="shared" ref="C6:C12" si="0">B6/1000</f>
        <v>9850.6640000000007</v>
      </c>
    </row>
    <row r="7" spans="1:3">
      <c r="A7" s="12" t="s">
        <v>2</v>
      </c>
      <c r="B7" s="13">
        <v>17486216</v>
      </c>
      <c r="C7" s="14">
        <f t="shared" si="0"/>
        <v>17486.216</v>
      </c>
    </row>
    <row r="8" spans="1:3">
      <c r="A8" s="12" t="s">
        <v>6</v>
      </c>
      <c r="B8" s="13">
        <v>21482582</v>
      </c>
      <c r="C8" s="14">
        <f t="shared" si="0"/>
        <v>21482.581999999999</v>
      </c>
    </row>
    <row r="9" spans="1:3">
      <c r="A9" s="12" t="s">
        <v>0</v>
      </c>
      <c r="B9" s="13">
        <v>33219029</v>
      </c>
      <c r="C9" s="14">
        <f t="shared" si="0"/>
        <v>33219.029000000002</v>
      </c>
    </row>
    <row r="10" spans="1:3">
      <c r="A10" s="12" t="s">
        <v>2</v>
      </c>
      <c r="B10" s="13">
        <v>44222801.710000001</v>
      </c>
      <c r="C10" s="14">
        <f t="shared" si="0"/>
        <v>44222.80171</v>
      </c>
    </row>
    <row r="11" spans="1:3">
      <c r="A11" s="12" t="s">
        <v>1</v>
      </c>
      <c r="B11" s="13">
        <v>81544240.060000002</v>
      </c>
      <c r="C11" s="14">
        <f t="shared" si="0"/>
        <v>81544.240059999996</v>
      </c>
    </row>
    <row r="12" spans="1:3">
      <c r="A12" s="12" t="s">
        <v>3</v>
      </c>
      <c r="B12" s="13">
        <v>133354821</v>
      </c>
      <c r="C12" s="14">
        <f t="shared" si="0"/>
        <v>133354.821</v>
      </c>
    </row>
    <row r="34" spans="1:1">
      <c r="A34" s="9"/>
    </row>
    <row r="35" spans="1:1">
      <c r="A35" s="10" t="s">
        <v>17</v>
      </c>
    </row>
    <row r="36" spans="1:1">
      <c r="A36" s="10" t="s">
        <v>18</v>
      </c>
    </row>
    <row r="37" spans="1:1">
      <c r="A37" s="10" t="s">
        <v>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F12" sqref="F12"/>
    </sheetView>
  </sheetViews>
  <sheetFormatPr baseColWidth="10" defaultRowHeight="12.75"/>
  <cols>
    <col min="1" max="1" width="11.42578125" style="4"/>
    <col min="2" max="2" width="13.85546875" style="4" customWidth="1"/>
    <col min="3" max="3" width="14.28515625" style="4" customWidth="1"/>
    <col min="4" max="4" width="13.85546875" style="4" customWidth="1"/>
    <col min="5" max="5" width="14.5703125" style="4" customWidth="1"/>
    <col min="6" max="16384" width="11.42578125" style="4"/>
  </cols>
  <sheetData>
    <row r="1" spans="1:12" s="1" customFormat="1" ht="87.75" customHeight="1"/>
    <row r="2" spans="1:12" s="1" customFormat="1"/>
    <row r="3" spans="1:12">
      <c r="A3" s="2" t="s">
        <v>11</v>
      </c>
      <c r="B3" s="3"/>
      <c r="C3" s="3"/>
      <c r="D3" s="3"/>
    </row>
    <row r="4" spans="1:12">
      <c r="A4" s="3"/>
      <c r="B4" s="5"/>
      <c r="C4" s="5"/>
      <c r="D4" s="5"/>
    </row>
    <row r="5" spans="1:12">
      <c r="A5" s="35"/>
      <c r="B5" s="36" t="s">
        <v>7</v>
      </c>
      <c r="C5" s="36" t="s">
        <v>8</v>
      </c>
      <c r="D5" s="36" t="s">
        <v>9</v>
      </c>
      <c r="E5" s="36" t="s">
        <v>10</v>
      </c>
    </row>
    <row r="6" spans="1:12">
      <c r="A6" s="37" t="s">
        <v>5</v>
      </c>
      <c r="B6" s="38">
        <v>37421.943263321322</v>
      </c>
      <c r="C6" s="38">
        <v>1003.3986665328381</v>
      </c>
      <c r="D6" s="38">
        <v>9927.7724005366399</v>
      </c>
      <c r="E6" s="38">
        <v>12999.762634074879</v>
      </c>
      <c r="F6" s="6"/>
      <c r="G6" s="6"/>
      <c r="H6" s="6"/>
      <c r="I6" s="6"/>
      <c r="J6" s="6"/>
      <c r="K6" s="6"/>
      <c r="L6" s="6"/>
    </row>
    <row r="7" spans="1:12">
      <c r="A7" s="7" t="s">
        <v>6</v>
      </c>
      <c r="B7" s="5">
        <v>2335.6382444300725</v>
      </c>
      <c r="C7" s="5">
        <v>57.48928725630072</v>
      </c>
      <c r="D7" s="5">
        <v>612.09998416109602</v>
      </c>
      <c r="E7" s="5">
        <v>694.76789761762689</v>
      </c>
      <c r="F7" s="6"/>
      <c r="G7" s="6"/>
      <c r="H7" s="6"/>
      <c r="I7" s="6"/>
      <c r="J7" s="6"/>
      <c r="K7" s="6"/>
    </row>
    <row r="8" spans="1:12">
      <c r="A8" s="7" t="s">
        <v>2</v>
      </c>
      <c r="B8" s="5">
        <v>12961.981796060038</v>
      </c>
      <c r="C8" s="5">
        <v>229.7254513834755</v>
      </c>
      <c r="D8" s="5">
        <v>2262.6029605793478</v>
      </c>
      <c r="E8" s="5">
        <v>5296.4320998504336</v>
      </c>
      <c r="F8" s="6"/>
      <c r="G8" s="6"/>
      <c r="H8" s="6"/>
      <c r="I8" s="6"/>
      <c r="J8" s="6"/>
      <c r="K8" s="6"/>
    </row>
    <row r="9" spans="1:12">
      <c r="A9" s="7" t="s">
        <v>4</v>
      </c>
      <c r="B9" s="5">
        <v>595.22642530322469</v>
      </c>
      <c r="C9" s="5">
        <v>21.453298669788282</v>
      </c>
      <c r="D9" s="5">
        <v>251.94408309234615</v>
      </c>
      <c r="E9" s="5">
        <v>162.07454640937942</v>
      </c>
      <c r="F9" s="6"/>
      <c r="G9" s="6"/>
      <c r="H9" s="6"/>
      <c r="I9" s="6"/>
      <c r="J9" s="6"/>
      <c r="K9" s="6"/>
    </row>
    <row r="10" spans="1:12">
      <c r="A10" s="7" t="s">
        <v>0</v>
      </c>
      <c r="B10" s="5">
        <v>4287.7608539463108</v>
      </c>
      <c r="C10" s="5">
        <v>59.458043744640797</v>
      </c>
      <c r="D10" s="5">
        <v>713.40772873451863</v>
      </c>
      <c r="E10" s="5">
        <v>1288.4735607545995</v>
      </c>
      <c r="F10" s="6"/>
      <c r="G10" s="6"/>
      <c r="H10" s="6"/>
      <c r="I10" s="6"/>
      <c r="J10" s="6"/>
      <c r="K10" s="6"/>
    </row>
    <row r="11" spans="1:12">
      <c r="A11" s="7" t="s">
        <v>3</v>
      </c>
      <c r="B11" s="5">
        <v>12177.677947365872</v>
      </c>
      <c r="C11" s="5">
        <v>399.74993610095333</v>
      </c>
      <c r="D11" s="5">
        <v>3490.6057356617766</v>
      </c>
      <c r="E11" s="5">
        <v>4218.541566151277</v>
      </c>
      <c r="F11" s="6"/>
      <c r="G11" s="6"/>
      <c r="H11" s="6"/>
      <c r="I11" s="6"/>
      <c r="J11" s="6"/>
      <c r="K11" s="6"/>
    </row>
    <row r="12" spans="1:12">
      <c r="A12" s="7" t="s">
        <v>1</v>
      </c>
      <c r="B12" s="5">
        <v>5063.6579962158048</v>
      </c>
      <c r="C12" s="5">
        <v>235.52264937767941</v>
      </c>
      <c r="D12" s="5">
        <v>2597.1119083075546</v>
      </c>
      <c r="E12" s="5">
        <v>1339.4729632915626</v>
      </c>
      <c r="F12" s="6"/>
      <c r="G12" s="6"/>
      <c r="H12" s="6"/>
      <c r="I12" s="6"/>
      <c r="J12" s="6"/>
      <c r="K12" s="6"/>
    </row>
    <row r="38" spans="1:3">
      <c r="A38" s="4" t="s">
        <v>12</v>
      </c>
    </row>
    <row r="42" spans="1:3">
      <c r="C42" s="8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Efluentes 01-10</vt:lpstr>
      <vt:lpstr>Efluentes 2010</vt:lpstr>
      <vt:lpstr>No autorizados</vt:lpstr>
      <vt:lpstr>Caudal</vt:lpstr>
      <vt:lpstr>Efluentes Parametros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jfrieyro</dc:creator>
  <cp:lastModifiedBy>mmmartinez</cp:lastModifiedBy>
  <dcterms:created xsi:type="dcterms:W3CDTF">2012-04-03T11:00:23Z</dcterms:created>
  <dcterms:modified xsi:type="dcterms:W3CDTF">2014-02-17T14:56:05Z</dcterms:modified>
</cp:coreProperties>
</file>