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0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1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stadisticas_Plan\OVT\2023\"/>
    </mc:Choice>
  </mc:AlternateContent>
  <xr:revisionPtr revIDLastSave="0" documentId="13_ncr:1_{5FAAD5F5-326F-48F2-B89A-8E6AFF4EA19F}" xr6:coauthVersionLast="47" xr6:coauthVersionMax="47" xr10:uidLastSave="{00000000-0000-0000-0000-000000000000}"/>
  <bookViews>
    <workbookView xWindow="-120" yWindow="-120" windowWidth="29040" windowHeight="15840" tabRatio="854" firstSheet="3" activeTab="3" xr2:uid="{00000000-000D-0000-FFFF-FFFF00000000}"/>
  </bookViews>
  <sheets>
    <sheet name="Fechas" sheetId="4" state="hidden" r:id="rId1"/>
    <sheet name="Tablas_Graficos" sheetId="5" state="hidden" r:id="rId2"/>
    <sheet name="Títulos_Gráficos" sheetId="6" state="hidden" r:id="rId3"/>
    <sheet name="I" sheetId="1" r:id="rId4"/>
    <sheet name="T1" sheetId="2" r:id="rId5"/>
    <sheet name="T2" sheetId="7" r:id="rId6"/>
    <sheet name="T3" sheetId="8" r:id="rId7"/>
    <sheet name="T4" sheetId="9" r:id="rId8"/>
    <sheet name="T5" sheetId="10" r:id="rId9"/>
    <sheet name="T6" sheetId="11" r:id="rId10"/>
    <sheet name="T7" sheetId="12" r:id="rId11"/>
    <sheet name="T8" sheetId="13" r:id="rId12"/>
    <sheet name="T9_1" sheetId="14" r:id="rId13"/>
    <sheet name="T9_2" sheetId="16" r:id="rId14"/>
    <sheet name="T10_1" sheetId="15" r:id="rId15"/>
    <sheet name="T10_2" sheetId="17" r:id="rId16"/>
  </sheets>
  <definedNames>
    <definedName name="_xlnm._FilterDatabase" localSheetId="1" hidden="1">Tablas_Graficos!$A$22:$G$29</definedName>
    <definedName name="_xlnm.Print_Area" localSheetId="4">'T1'!$A$1:$G$68</definedName>
    <definedName name="_xlnm.Print_Area" localSheetId="14">T10_1!$A$1:$H$68</definedName>
    <definedName name="_xlnm.Print_Area" localSheetId="5">'T2'!$A$1:$G$68</definedName>
    <definedName name="_xlnm.Print_Area" localSheetId="8">'T5'!$A$1:$G$55</definedName>
    <definedName name="_xlnm.Print_Area" localSheetId="9">'T6'!$A$1:$G$55</definedName>
    <definedName name="_xlnm.Print_Area" localSheetId="12">T9_1!$A$1:$H$68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2" l="1"/>
  <c r="C13" i="12"/>
  <c r="D13" i="12"/>
  <c r="E13" i="12"/>
  <c r="G48" i="9"/>
  <c r="F48" i="9"/>
  <c r="G48" i="8"/>
  <c r="F48" i="8"/>
  <c r="G21" i="8"/>
  <c r="F21" i="8"/>
  <c r="G21" i="9"/>
  <c r="F21" i="9"/>
  <c r="G59" i="9"/>
  <c r="F59" i="9"/>
  <c r="G58" i="9"/>
  <c r="F58" i="9"/>
  <c r="G57" i="9"/>
  <c r="F57" i="9"/>
  <c r="G56" i="9"/>
  <c r="F56" i="9"/>
  <c r="G55" i="9"/>
  <c r="F55" i="9"/>
  <c r="G54" i="9"/>
  <c r="F54" i="9"/>
  <c r="G53" i="9"/>
  <c r="F53" i="9"/>
  <c r="G51" i="9"/>
  <c r="F51" i="9"/>
  <c r="G49" i="9"/>
  <c r="F49" i="9"/>
  <c r="G47" i="9"/>
  <c r="F47" i="9"/>
  <c r="G46" i="9"/>
  <c r="F46" i="9"/>
  <c r="G45" i="9"/>
  <c r="F45" i="9"/>
  <c r="G43" i="9"/>
  <c r="F43" i="9"/>
  <c r="G42" i="9"/>
  <c r="F42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6" i="9"/>
  <c r="F26" i="9"/>
  <c r="G25" i="9"/>
  <c r="F25" i="9"/>
  <c r="G24" i="9"/>
  <c r="F24" i="9"/>
  <c r="G23" i="9"/>
  <c r="F23" i="9"/>
  <c r="G22" i="9"/>
  <c r="F22" i="9"/>
  <c r="G20" i="9"/>
  <c r="F20" i="9"/>
  <c r="G18" i="9"/>
  <c r="F18" i="9"/>
  <c r="G16" i="9"/>
  <c r="F16" i="9"/>
  <c r="G15" i="9"/>
  <c r="F15" i="9"/>
  <c r="G14" i="9"/>
  <c r="F14" i="9"/>
  <c r="B60" i="9"/>
  <c r="C60" i="9"/>
  <c r="D60" i="9"/>
  <c r="E60" i="9"/>
  <c r="B60" i="8"/>
  <c r="C60" i="8"/>
  <c r="D60" i="8"/>
  <c r="E60" i="8"/>
  <c r="G16" i="8"/>
  <c r="F16" i="8"/>
  <c r="G15" i="8"/>
  <c r="F15" i="8"/>
  <c r="G14" i="8"/>
  <c r="F14" i="8"/>
  <c r="F20" i="8"/>
  <c r="G20" i="8"/>
  <c r="F22" i="8"/>
  <c r="G22" i="8"/>
  <c r="F23" i="8"/>
  <c r="G23" i="8"/>
  <c r="F25" i="8"/>
  <c r="G25" i="8"/>
  <c r="K37" i="5" l="1"/>
  <c r="K38" i="5"/>
  <c r="K39" i="5"/>
  <c r="K40" i="5"/>
  <c r="K41" i="5"/>
  <c r="K42" i="5"/>
  <c r="K43" i="5"/>
  <c r="K44" i="5"/>
  <c r="K10" i="5"/>
  <c r="M10" i="5"/>
  <c r="K15" i="5"/>
  <c r="K11" i="5"/>
  <c r="K9" i="5"/>
  <c r="K8" i="5"/>
  <c r="K14" i="5"/>
  <c r="K12" i="5"/>
  <c r="K13" i="5"/>
  <c r="K52" i="5" l="1"/>
  <c r="K53" i="5"/>
  <c r="K54" i="5"/>
  <c r="K55" i="5"/>
  <c r="K56" i="5"/>
  <c r="K57" i="5"/>
  <c r="K58" i="5"/>
  <c r="K59" i="5"/>
  <c r="K51" i="5"/>
  <c r="F57" i="5"/>
  <c r="F53" i="5"/>
  <c r="F55" i="5"/>
  <c r="F52" i="5"/>
  <c r="F51" i="5"/>
  <c r="F59" i="5"/>
  <c r="F58" i="5"/>
  <c r="F56" i="5"/>
  <c r="F60" i="5"/>
  <c r="F54" i="5"/>
  <c r="L23" i="5" l="1"/>
  <c r="L24" i="5"/>
  <c r="L25" i="5"/>
  <c r="L26" i="5"/>
  <c r="L27" i="5"/>
  <c r="L28" i="5"/>
  <c r="L29" i="5"/>
  <c r="L22" i="5"/>
  <c r="A37" i="1" l="1"/>
  <c r="A35" i="1"/>
  <c r="A33" i="1"/>
  <c r="A31" i="1"/>
  <c r="A29" i="1"/>
  <c r="A27" i="1"/>
  <c r="A11" i="1" l="1"/>
  <c r="A10" i="1"/>
  <c r="A1" i="6" l="1"/>
  <c r="A8" i="2"/>
  <c r="A25" i="1"/>
  <c r="A23" i="1"/>
  <c r="A21" i="1"/>
  <c r="A19" i="1"/>
  <c r="A17" i="1"/>
  <c r="A15" i="1"/>
  <c r="A56" i="5"/>
  <c r="A59" i="5"/>
  <c r="A55" i="5"/>
  <c r="A52" i="5"/>
  <c r="A53" i="5"/>
  <c r="A57" i="5"/>
  <c r="A58" i="5"/>
  <c r="A51" i="5"/>
  <c r="A60" i="5"/>
  <c r="A54" i="5"/>
  <c r="K45" i="5"/>
  <c r="K36" i="5"/>
  <c r="F42" i="5"/>
  <c r="F38" i="5"/>
  <c r="F40" i="5"/>
  <c r="F37" i="5"/>
  <c r="F36" i="5"/>
  <c r="F44" i="5"/>
  <c r="F43" i="5"/>
  <c r="F41" i="5"/>
  <c r="F45" i="5"/>
  <c r="F39" i="5"/>
  <c r="A45" i="5"/>
  <c r="A36" i="5"/>
  <c r="A41" i="5"/>
  <c r="A44" i="5"/>
  <c r="A40" i="5"/>
  <c r="A37" i="5"/>
  <c r="A38" i="5"/>
  <c r="A42" i="5"/>
  <c r="A43" i="5"/>
  <c r="A39" i="5"/>
  <c r="Q22" i="5"/>
  <c r="R22" i="5"/>
  <c r="P27" i="5"/>
  <c r="P24" i="5"/>
  <c r="P25" i="5"/>
  <c r="P26" i="5"/>
  <c r="P30" i="5"/>
  <c r="P22" i="5"/>
  <c r="P29" i="5"/>
  <c r="P23" i="5"/>
  <c r="P28" i="5"/>
  <c r="I23" i="5"/>
  <c r="K23" i="5"/>
  <c r="N23" i="5"/>
  <c r="I24" i="5"/>
  <c r="I25" i="5"/>
  <c r="I26" i="5"/>
  <c r="I27" i="5"/>
  <c r="I28" i="5"/>
  <c r="I29" i="5"/>
  <c r="I22" i="5"/>
  <c r="D22" i="5"/>
  <c r="E22" i="5"/>
  <c r="A22" i="5"/>
  <c r="A28" i="5"/>
  <c r="A25" i="5"/>
  <c r="A24" i="5"/>
  <c r="A23" i="5"/>
  <c r="A29" i="5"/>
  <c r="A26" i="5"/>
  <c r="A27" i="5"/>
  <c r="P12" i="5"/>
  <c r="R12" i="5"/>
  <c r="P15" i="5"/>
  <c r="P8" i="5"/>
  <c r="P13" i="5"/>
  <c r="P9" i="5"/>
  <c r="P10" i="5"/>
  <c r="P11" i="5"/>
  <c r="P14" i="5"/>
  <c r="F8" i="5"/>
  <c r="H8" i="5"/>
  <c r="F15" i="5"/>
  <c r="F9" i="5"/>
  <c r="F13" i="5"/>
  <c r="F10" i="5"/>
  <c r="F11" i="5"/>
  <c r="F12" i="5"/>
  <c r="F14" i="5"/>
  <c r="C8" i="5"/>
  <c r="A12" i="5"/>
  <c r="A15" i="5"/>
  <c r="A10" i="5"/>
  <c r="A9" i="5"/>
  <c r="A8" i="5"/>
  <c r="A14" i="5"/>
  <c r="A11" i="5"/>
  <c r="A13" i="5"/>
  <c r="P16" i="5"/>
  <c r="N57" i="5"/>
  <c r="N55" i="5"/>
  <c r="L58" i="5"/>
  <c r="O44" i="5"/>
  <c r="N44" i="5"/>
  <c r="O43" i="5"/>
  <c r="N43" i="5"/>
  <c r="O42" i="5"/>
  <c r="N42" i="5"/>
  <c r="N41" i="5"/>
  <c r="O40" i="5"/>
  <c r="N40" i="5"/>
  <c r="O39" i="5"/>
  <c r="N39" i="5"/>
  <c r="O38" i="5"/>
  <c r="N38" i="5"/>
  <c r="O37" i="5"/>
  <c r="N37" i="5"/>
  <c r="M44" i="5"/>
  <c r="L44" i="5"/>
  <c r="M43" i="5"/>
  <c r="L43" i="5"/>
  <c r="M42" i="5"/>
  <c r="L42" i="5"/>
  <c r="M41" i="5"/>
  <c r="L41" i="5"/>
  <c r="M40" i="5"/>
  <c r="L40" i="5"/>
  <c r="M39" i="5"/>
  <c r="L39" i="5"/>
  <c r="M38" i="5"/>
  <c r="L38" i="5"/>
  <c r="M37" i="5"/>
  <c r="L37" i="5"/>
  <c r="G42" i="8"/>
  <c r="G49" i="8"/>
  <c r="G28" i="8"/>
  <c r="G36" i="8"/>
  <c r="G54" i="8"/>
  <c r="F54" i="8"/>
  <c r="G37" i="8"/>
  <c r="F37" i="8"/>
  <c r="G33" i="8"/>
  <c r="F33" i="8"/>
  <c r="G32" i="8"/>
  <c r="F32" i="8"/>
  <c r="G31" i="8"/>
  <c r="F31" i="8"/>
  <c r="F49" i="8"/>
  <c r="F42" i="8"/>
  <c r="F36" i="8"/>
  <c r="F28" i="8"/>
  <c r="G18" i="8"/>
  <c r="F18" i="8"/>
  <c r="G56" i="8"/>
  <c r="F56" i="8"/>
  <c r="F46" i="8"/>
  <c r="G35" i="8"/>
  <c r="F35" i="8"/>
  <c r="G29" i="8"/>
  <c r="F29" i="8"/>
  <c r="G24" i="8"/>
  <c r="F24" i="8"/>
  <c r="A37" i="6" l="1"/>
  <c r="A35" i="6"/>
  <c r="A52" i="6"/>
  <c r="A50" i="6"/>
  <c r="A47" i="6"/>
  <c r="A45" i="6"/>
  <c r="A42" i="6"/>
  <c r="A40" i="6"/>
  <c r="F60" i="8"/>
  <c r="H36" i="5"/>
  <c r="O41" i="5"/>
  <c r="A8" i="17"/>
  <c r="A8" i="10"/>
  <c r="A53" i="6"/>
  <c r="A48" i="6"/>
  <c r="A43" i="6"/>
  <c r="A36" i="6"/>
  <c r="A46" i="6"/>
  <c r="A51" i="6"/>
  <c r="A41" i="6"/>
  <c r="A38" i="6"/>
  <c r="A32" i="6"/>
  <c r="A33" i="6"/>
  <c r="A30" i="6"/>
  <c r="A23" i="6"/>
  <c r="A15" i="6"/>
  <c r="A8" i="6"/>
  <c r="A29" i="6"/>
  <c r="A22" i="6"/>
  <c r="A14" i="6"/>
  <c r="A7" i="6"/>
  <c r="A28" i="6"/>
  <c r="A20" i="6"/>
  <c r="A13" i="6"/>
  <c r="A6" i="6"/>
  <c r="A27" i="6"/>
  <c r="A19" i="6"/>
  <c r="A12" i="6"/>
  <c r="A5" i="6"/>
  <c r="A11" i="6"/>
  <c r="A4" i="6"/>
  <c r="A10" i="6"/>
  <c r="A25" i="6"/>
  <c r="A18" i="6"/>
  <c r="A17" i="6"/>
  <c r="A24" i="6"/>
  <c r="A3" i="6"/>
  <c r="G21" i="10"/>
  <c r="Q44" i="5" s="1"/>
  <c r="F21" i="10"/>
  <c r="P44" i="5" s="1"/>
  <c r="G38" i="8"/>
  <c r="B54" i="5"/>
  <c r="L51" i="5"/>
  <c r="C54" i="5"/>
  <c r="N51" i="5"/>
  <c r="O51" i="5"/>
  <c r="H54" i="5"/>
  <c r="H59" i="5"/>
  <c r="O57" i="5"/>
  <c r="G54" i="5"/>
  <c r="M51" i="5"/>
  <c r="G55" i="5"/>
  <c r="M54" i="5"/>
  <c r="M57" i="5"/>
  <c r="G59" i="5"/>
  <c r="C56" i="5"/>
  <c r="N52" i="5"/>
  <c r="C58" i="5"/>
  <c r="N58" i="5"/>
  <c r="G53" i="5"/>
  <c r="M53" i="5"/>
  <c r="C55" i="5"/>
  <c r="N54" i="5"/>
  <c r="H55" i="5"/>
  <c r="O54" i="5"/>
  <c r="B56" i="5"/>
  <c r="L52" i="5"/>
  <c r="B52" i="5"/>
  <c r="L55" i="5"/>
  <c r="O52" i="5"/>
  <c r="H57" i="5"/>
  <c r="O55" i="5"/>
  <c r="H52" i="5"/>
  <c r="O58" i="5"/>
  <c r="H58" i="5"/>
  <c r="G56" i="5"/>
  <c r="M59" i="5"/>
  <c r="B55" i="5"/>
  <c r="L54" i="5"/>
  <c r="G57" i="5"/>
  <c r="M52" i="5"/>
  <c r="G52" i="5"/>
  <c r="M55" i="5"/>
  <c r="G58" i="5"/>
  <c r="M58" i="5"/>
  <c r="C59" i="5"/>
  <c r="N53" i="5"/>
  <c r="C53" i="5"/>
  <c r="N56" i="5"/>
  <c r="C51" i="5"/>
  <c r="N59" i="5"/>
  <c r="M56" i="5"/>
  <c r="G51" i="5"/>
  <c r="B57" i="5"/>
  <c r="L57" i="5"/>
  <c r="B59" i="5"/>
  <c r="L53" i="5"/>
  <c r="B53" i="5"/>
  <c r="L56" i="5"/>
  <c r="B51" i="5"/>
  <c r="L59" i="5"/>
  <c r="O53" i="5"/>
  <c r="H53" i="5"/>
  <c r="O56" i="5"/>
  <c r="H51" i="5"/>
  <c r="O59" i="5"/>
  <c r="H56" i="5"/>
  <c r="G17" i="12"/>
  <c r="G16" i="13"/>
  <c r="A8" i="7"/>
  <c r="A8" i="8"/>
  <c r="A8" i="14"/>
  <c r="A8" i="12"/>
  <c r="A8" i="13"/>
  <c r="A8" i="9"/>
  <c r="A8" i="16"/>
  <c r="A8" i="15"/>
  <c r="A8" i="11"/>
  <c r="B16" i="15"/>
  <c r="F18" i="13"/>
  <c r="E22" i="16"/>
  <c r="F35" i="16"/>
  <c r="D35" i="16"/>
  <c r="E35" i="15"/>
  <c r="B28" i="15"/>
  <c r="B31" i="15"/>
  <c r="F22" i="17"/>
  <c r="E35" i="17"/>
  <c r="F38" i="8"/>
  <c r="E35" i="14"/>
  <c r="G58" i="8"/>
  <c r="G15" i="11"/>
  <c r="Q53" i="5" s="1"/>
  <c r="G18" i="11"/>
  <c r="Q56" i="5" s="1"/>
  <c r="G21" i="11"/>
  <c r="Q59" i="5" s="1"/>
  <c r="H32" i="16"/>
  <c r="B32" i="17"/>
  <c r="G51" i="8"/>
  <c r="G15" i="13"/>
  <c r="F35" i="17"/>
  <c r="D35" i="17"/>
  <c r="G36" i="5"/>
  <c r="H29" i="16"/>
  <c r="B32" i="15"/>
  <c r="G16" i="11"/>
  <c r="Q54" i="5" s="1"/>
  <c r="B29" i="17"/>
  <c r="F30" i="8"/>
  <c r="F15" i="12"/>
  <c r="B19" i="17"/>
  <c r="F18" i="11"/>
  <c r="P56" i="5" s="1"/>
  <c r="F14" i="13"/>
  <c r="B16" i="14"/>
  <c r="B20" i="14"/>
  <c r="B15" i="17"/>
  <c r="B17" i="17"/>
  <c r="H18" i="17"/>
  <c r="B21" i="17"/>
  <c r="H32" i="17"/>
  <c r="C37" i="5"/>
  <c r="H41" i="5"/>
  <c r="G15" i="12"/>
  <c r="G35" i="16"/>
  <c r="C35" i="17"/>
  <c r="B44" i="5"/>
  <c r="H38" i="5"/>
  <c r="F14" i="12"/>
  <c r="F17" i="12"/>
  <c r="H27" i="16"/>
  <c r="B33" i="15"/>
  <c r="G45" i="8"/>
  <c r="G13" i="11"/>
  <c r="Q51" i="5" s="1"/>
  <c r="F17" i="11"/>
  <c r="P55" i="5" s="1"/>
  <c r="D35" i="14"/>
  <c r="B28" i="16"/>
  <c r="F22" i="16"/>
  <c r="E35" i="16"/>
  <c r="B29" i="16"/>
  <c r="B21" i="15"/>
  <c r="H30" i="15"/>
  <c r="B30" i="17"/>
  <c r="B38" i="5"/>
  <c r="G20" i="11"/>
  <c r="Q58" i="5" s="1"/>
  <c r="B16" i="16"/>
  <c r="C22" i="15"/>
  <c r="F16" i="10"/>
  <c r="P39" i="5" s="1"/>
  <c r="B40" i="5"/>
  <c r="D22" i="10"/>
  <c r="N45" i="5" s="1"/>
  <c r="N36" i="5"/>
  <c r="C39" i="5"/>
  <c r="B22" i="10"/>
  <c r="L45" i="5" s="1"/>
  <c r="L36" i="5"/>
  <c r="B39" i="5"/>
  <c r="B42" i="5"/>
  <c r="C40" i="5"/>
  <c r="C22" i="10"/>
  <c r="M45" i="5" s="1"/>
  <c r="M36" i="5"/>
  <c r="G39" i="5"/>
  <c r="G40" i="5"/>
  <c r="G44" i="5"/>
  <c r="H39" i="5"/>
  <c r="O36" i="5"/>
  <c r="H40" i="5"/>
  <c r="H44" i="5"/>
  <c r="B58" i="5"/>
  <c r="F20" i="11"/>
  <c r="P58" i="5" s="1"/>
  <c r="E22" i="11"/>
  <c r="B29" i="14"/>
  <c r="B32" i="14"/>
  <c r="G19" i="11"/>
  <c r="Q57" i="5" s="1"/>
  <c r="F59" i="8"/>
  <c r="G26" i="8"/>
  <c r="B41" i="5"/>
  <c r="B37" i="5"/>
  <c r="B43" i="5"/>
  <c r="F14" i="10"/>
  <c r="P37" i="5" s="1"/>
  <c r="C41" i="5"/>
  <c r="F20" i="10"/>
  <c r="P43" i="5" s="1"/>
  <c r="C43" i="5"/>
  <c r="F16" i="11"/>
  <c r="P54" i="5" s="1"/>
  <c r="D22" i="14"/>
  <c r="B19" i="14"/>
  <c r="H32" i="14"/>
  <c r="B14" i="15"/>
  <c r="H14" i="15"/>
  <c r="C42" i="5"/>
  <c r="G42" i="5"/>
  <c r="G37" i="5"/>
  <c r="G43" i="5"/>
  <c r="E22" i="10"/>
  <c r="O45" i="5" s="1"/>
  <c r="H42" i="5"/>
  <c r="H37" i="5"/>
  <c r="H43" i="5"/>
  <c r="B13" i="13"/>
  <c r="F22" i="14"/>
  <c r="F19" i="11"/>
  <c r="P57" i="5" s="1"/>
  <c r="C57" i="5"/>
  <c r="G16" i="12"/>
  <c r="H14" i="14"/>
  <c r="B18" i="14"/>
  <c r="F35" i="14"/>
  <c r="B28" i="17"/>
  <c r="C52" i="5"/>
  <c r="H28" i="17"/>
  <c r="F35" i="15"/>
  <c r="B20" i="17"/>
  <c r="C36" i="5"/>
  <c r="C44" i="5"/>
  <c r="D22" i="15"/>
  <c r="G41" i="5"/>
  <c r="G38" i="5"/>
  <c r="F18" i="10"/>
  <c r="P41" i="5" s="1"/>
  <c r="G17" i="11"/>
  <c r="Q55" i="5" s="1"/>
  <c r="F15" i="11"/>
  <c r="P53" i="5" s="1"/>
  <c r="F21" i="11"/>
  <c r="P59" i="5" s="1"/>
  <c r="H16" i="14"/>
  <c r="H20" i="14"/>
  <c r="G22" i="14"/>
  <c r="C22" i="14"/>
  <c r="H30" i="16"/>
  <c r="B32" i="16"/>
  <c r="E22" i="15"/>
  <c r="B18" i="15"/>
  <c r="H28" i="15"/>
  <c r="E22" i="17"/>
  <c r="B16" i="17"/>
  <c r="B36" i="5"/>
  <c r="B28" i="14"/>
  <c r="F40" i="8"/>
  <c r="F53" i="8"/>
  <c r="G46" i="8"/>
  <c r="G53" i="8"/>
  <c r="G57" i="8"/>
  <c r="B22" i="11"/>
  <c r="F18" i="12"/>
  <c r="H15" i="14"/>
  <c r="H17" i="14"/>
  <c r="H19" i="14"/>
  <c r="H21" i="14"/>
  <c r="B27" i="14"/>
  <c r="H17" i="16"/>
  <c r="F22" i="15"/>
  <c r="C22" i="17"/>
  <c r="C38" i="5"/>
  <c r="C22" i="16"/>
  <c r="G22" i="17"/>
  <c r="H30" i="17"/>
  <c r="G55" i="8"/>
  <c r="G14" i="10"/>
  <c r="Q37" i="5" s="1"/>
  <c r="B14" i="14"/>
  <c r="E22" i="14"/>
  <c r="G35" i="14"/>
  <c r="H34" i="14"/>
  <c r="H18" i="15"/>
  <c r="H27" i="15"/>
  <c r="H33" i="15"/>
  <c r="H33" i="17"/>
  <c r="G16" i="10"/>
  <c r="Q39" i="5" s="1"/>
  <c r="G18" i="10"/>
  <c r="Q41" i="5" s="1"/>
  <c r="G20" i="10"/>
  <c r="Q43" i="5" s="1"/>
  <c r="G14" i="11"/>
  <c r="Q52" i="5" s="1"/>
  <c r="G14" i="12"/>
  <c r="H18" i="14"/>
  <c r="B13" i="14"/>
  <c r="B17" i="14"/>
  <c r="B21" i="14"/>
  <c r="H31" i="14"/>
  <c r="H33" i="14"/>
  <c r="H29" i="14"/>
  <c r="H13" i="16"/>
  <c r="H14" i="16"/>
  <c r="B17" i="16"/>
  <c r="H18" i="16"/>
  <c r="B20" i="16"/>
  <c r="H21" i="16"/>
  <c r="G22" i="16"/>
  <c r="B27" i="16"/>
  <c r="B31" i="16"/>
  <c r="B33" i="16"/>
  <c r="H15" i="15"/>
  <c r="H19" i="15"/>
  <c r="B20" i="15"/>
  <c r="H16" i="15"/>
  <c r="B27" i="15"/>
  <c r="B29" i="15"/>
  <c r="H31" i="15"/>
  <c r="H19" i="17"/>
  <c r="B31" i="17"/>
  <c r="B34" i="17"/>
  <c r="E19" i="12"/>
  <c r="B15" i="14"/>
  <c r="B19" i="12"/>
  <c r="H31" i="16"/>
  <c r="G22" i="15"/>
  <c r="G34" i="8"/>
  <c r="G40" i="8"/>
  <c r="G47" i="8"/>
  <c r="F16" i="12"/>
  <c r="H13" i="14"/>
  <c r="H28" i="14"/>
  <c r="B31" i="14"/>
  <c r="B33" i="14"/>
  <c r="B14" i="16"/>
  <c r="B18" i="16"/>
  <c r="B21" i="16"/>
  <c r="H14" i="17"/>
  <c r="H34" i="17"/>
  <c r="H29" i="17"/>
  <c r="H15" i="17"/>
  <c r="B18" i="17"/>
  <c r="G35" i="17"/>
  <c r="B26" i="17"/>
  <c r="H26" i="17"/>
  <c r="B13" i="17"/>
  <c r="B14" i="17"/>
  <c r="H16" i="17"/>
  <c r="H20" i="17"/>
  <c r="H27" i="17"/>
  <c r="H31" i="17"/>
  <c r="B33" i="17"/>
  <c r="D22" i="17"/>
  <c r="B27" i="17"/>
  <c r="H13" i="17"/>
  <c r="H17" i="17"/>
  <c r="H21" i="17"/>
  <c r="H34" i="15"/>
  <c r="H29" i="15"/>
  <c r="G35" i="15"/>
  <c r="H26" i="15"/>
  <c r="H21" i="15"/>
  <c r="H17" i="15"/>
  <c r="B17" i="15"/>
  <c r="H34" i="16"/>
  <c r="H33" i="16"/>
  <c r="H28" i="16"/>
  <c r="H26" i="16"/>
  <c r="H15" i="16"/>
  <c r="H16" i="16"/>
  <c r="H19" i="16"/>
  <c r="H20" i="16"/>
  <c r="D22" i="16"/>
  <c r="B15" i="16"/>
  <c r="B19" i="16"/>
  <c r="B26" i="16"/>
  <c r="B30" i="16"/>
  <c r="B34" i="16"/>
  <c r="C35" i="16"/>
  <c r="B13" i="16"/>
  <c r="H13" i="15"/>
  <c r="B15" i="15"/>
  <c r="B19" i="15"/>
  <c r="B26" i="15"/>
  <c r="B30" i="15"/>
  <c r="H32" i="15"/>
  <c r="B34" i="15"/>
  <c r="C35" i="15"/>
  <c r="H20" i="15"/>
  <c r="D35" i="15"/>
  <c r="B13" i="15"/>
  <c r="H30" i="14"/>
  <c r="H26" i="14"/>
  <c r="B26" i="14"/>
  <c r="B34" i="14"/>
  <c r="C35" i="14"/>
  <c r="H27" i="14"/>
  <c r="B30" i="14"/>
  <c r="E19" i="13"/>
  <c r="G18" i="13"/>
  <c r="D19" i="13"/>
  <c r="E13" i="13"/>
  <c r="F17" i="13"/>
  <c r="C19" i="13"/>
  <c r="B19" i="13"/>
  <c r="G17" i="13"/>
  <c r="F16" i="13"/>
  <c r="F15" i="13"/>
  <c r="G14" i="13"/>
  <c r="C13" i="13"/>
  <c r="D13" i="13"/>
  <c r="G18" i="12"/>
  <c r="D19" i="12"/>
  <c r="C19" i="12"/>
  <c r="D22" i="11"/>
  <c r="F13" i="11"/>
  <c r="P51" i="5" s="1"/>
  <c r="C22" i="11"/>
  <c r="F14" i="11"/>
  <c r="P52" i="5" s="1"/>
  <c r="G13" i="10"/>
  <c r="Q36" i="5" s="1"/>
  <c r="G15" i="10"/>
  <c r="Q38" i="5" s="1"/>
  <c r="G17" i="10"/>
  <c r="Q40" i="5" s="1"/>
  <c r="G19" i="10"/>
  <c r="Q42" i="5" s="1"/>
  <c r="F17" i="10"/>
  <c r="P40" i="5" s="1"/>
  <c r="F19" i="10"/>
  <c r="P42" i="5" s="1"/>
  <c r="F13" i="10"/>
  <c r="P36" i="5" s="1"/>
  <c r="F15" i="10"/>
  <c r="P38" i="5" s="1"/>
  <c r="F39" i="8"/>
  <c r="F51" i="8"/>
  <c r="G59" i="8"/>
  <c r="F34" i="8"/>
  <c r="F45" i="8"/>
  <c r="F47" i="8"/>
  <c r="F58" i="8"/>
  <c r="G39" i="8"/>
  <c r="F26" i="8"/>
  <c r="F43" i="8"/>
  <c r="F55" i="8"/>
  <c r="F57" i="8"/>
  <c r="G43" i="8"/>
  <c r="G30" i="8"/>
  <c r="L12" i="5"/>
  <c r="L14" i="5"/>
  <c r="L8" i="5"/>
  <c r="L9" i="5"/>
  <c r="L11" i="5"/>
  <c r="L15" i="5"/>
  <c r="L10" i="5"/>
  <c r="L13" i="5"/>
  <c r="M9" i="5" l="1"/>
  <c r="M8" i="5"/>
  <c r="M11" i="5"/>
  <c r="M13" i="5"/>
  <c r="M14" i="5"/>
  <c r="M12" i="5"/>
  <c r="M15" i="5"/>
  <c r="F19" i="12"/>
  <c r="I36" i="5"/>
  <c r="E21" i="7"/>
  <c r="T30" i="5" s="1"/>
  <c r="D38" i="5"/>
  <c r="C21" i="7"/>
  <c r="R30" i="5" s="1"/>
  <c r="D21" i="7"/>
  <c r="S30" i="5" s="1"/>
  <c r="D51" i="5"/>
  <c r="I52" i="5"/>
  <c r="D52" i="5"/>
  <c r="I58" i="5"/>
  <c r="D54" i="5"/>
  <c r="I59" i="5"/>
  <c r="I56" i="5"/>
  <c r="G60" i="5"/>
  <c r="I55" i="5"/>
  <c r="O60" i="5"/>
  <c r="I51" i="5"/>
  <c r="M60" i="5"/>
  <c r="N60" i="5"/>
  <c r="D53" i="5"/>
  <c r="I57" i="5"/>
  <c r="I54" i="5"/>
  <c r="L60" i="5"/>
  <c r="P60" i="5"/>
  <c r="D57" i="5"/>
  <c r="Q60" i="5"/>
  <c r="D59" i="5"/>
  <c r="D55" i="5"/>
  <c r="D56" i="5"/>
  <c r="I53" i="5"/>
  <c r="H60" i="5"/>
  <c r="B60" i="5"/>
  <c r="D58" i="5"/>
  <c r="C60" i="5"/>
  <c r="I42" i="5"/>
  <c r="I38" i="5"/>
  <c r="D37" i="5"/>
  <c r="I41" i="5"/>
  <c r="I39" i="5"/>
  <c r="I43" i="5"/>
  <c r="G13" i="12"/>
  <c r="I44" i="5"/>
  <c r="D39" i="5"/>
  <c r="G22" i="11"/>
  <c r="F13" i="13"/>
  <c r="B45" i="5"/>
  <c r="I40" i="5"/>
  <c r="D44" i="5"/>
  <c r="H45" i="5"/>
  <c r="C45" i="5"/>
  <c r="B22" i="17"/>
  <c r="D36" i="5"/>
  <c r="F19" i="13"/>
  <c r="D41" i="5"/>
  <c r="S23" i="5"/>
  <c r="J25" i="5"/>
  <c r="B25" i="5"/>
  <c r="B11" i="5"/>
  <c r="I37" i="5"/>
  <c r="C11" i="5"/>
  <c r="E29" i="5"/>
  <c r="R25" i="5"/>
  <c r="N28" i="5"/>
  <c r="R8" i="5"/>
  <c r="H9" i="5"/>
  <c r="R10" i="5"/>
  <c r="H11" i="5"/>
  <c r="Q14" i="5"/>
  <c r="G14" i="5"/>
  <c r="Q8" i="5"/>
  <c r="G9" i="5"/>
  <c r="Q10" i="5"/>
  <c r="G11" i="5"/>
  <c r="G45" i="5"/>
  <c r="D43" i="5"/>
  <c r="D40" i="5"/>
  <c r="G20" i="7"/>
  <c r="V26" i="5" s="1"/>
  <c r="R26" i="5"/>
  <c r="N29" i="5"/>
  <c r="E26" i="5"/>
  <c r="S28" i="5"/>
  <c r="B27" i="5"/>
  <c r="J22" i="5"/>
  <c r="S25" i="5"/>
  <c r="B29" i="5"/>
  <c r="J28" i="5"/>
  <c r="C15" i="5"/>
  <c r="D21" i="2"/>
  <c r="B13" i="5"/>
  <c r="B15" i="5"/>
  <c r="C27" i="5"/>
  <c r="T28" i="5"/>
  <c r="M22" i="5"/>
  <c r="F20" i="7"/>
  <c r="U26" i="5" s="1"/>
  <c r="Q26" i="5"/>
  <c r="D26" i="5"/>
  <c r="K29" i="5"/>
  <c r="B26" i="5"/>
  <c r="S26" i="5"/>
  <c r="J29" i="5"/>
  <c r="C12" i="5"/>
  <c r="B8" i="5"/>
  <c r="D8" i="5" s="1"/>
  <c r="B10" i="5"/>
  <c r="B12" i="5"/>
  <c r="G19" i="13"/>
  <c r="F13" i="12"/>
  <c r="F14" i="7"/>
  <c r="U22" i="5" s="1"/>
  <c r="B22" i="5"/>
  <c r="F22" i="5" s="1"/>
  <c r="S22" i="5"/>
  <c r="J23" i="5"/>
  <c r="G17" i="7"/>
  <c r="V27" i="5" s="1"/>
  <c r="R27" i="5"/>
  <c r="N26" i="5"/>
  <c r="E24" i="5"/>
  <c r="Q12" i="5"/>
  <c r="G8" i="5"/>
  <c r="M28" i="5"/>
  <c r="T25" i="5"/>
  <c r="C29" i="5"/>
  <c r="R24" i="5"/>
  <c r="E23" i="5"/>
  <c r="N27" i="5"/>
  <c r="C10" i="5"/>
  <c r="Q25" i="5"/>
  <c r="K28" i="5"/>
  <c r="D29" i="5"/>
  <c r="G14" i="7"/>
  <c r="V22" i="5" s="1"/>
  <c r="M23" i="5"/>
  <c r="C22" i="5"/>
  <c r="G22" i="5" s="1"/>
  <c r="T22" i="5"/>
  <c r="M29" i="5"/>
  <c r="C26" i="5"/>
  <c r="T26" i="5"/>
  <c r="R13" i="5"/>
  <c r="H13" i="5"/>
  <c r="R11" i="5"/>
  <c r="H12" i="5"/>
  <c r="Q13" i="5"/>
  <c r="G13" i="5"/>
  <c r="S29" i="5"/>
  <c r="J24" i="5"/>
  <c r="B28" i="5"/>
  <c r="C14" i="5"/>
  <c r="C9" i="5"/>
  <c r="C13" i="5"/>
  <c r="B14" i="5"/>
  <c r="B9" i="5"/>
  <c r="D42" i="5"/>
  <c r="F15" i="7"/>
  <c r="U29" i="5" s="1"/>
  <c r="Q29" i="5"/>
  <c r="D28" i="5"/>
  <c r="K24" i="5"/>
  <c r="Q23" i="5"/>
  <c r="K25" i="5"/>
  <c r="D25" i="5"/>
  <c r="T23" i="5"/>
  <c r="M25" i="5"/>
  <c r="C25" i="5"/>
  <c r="J26" i="5"/>
  <c r="B24" i="5"/>
  <c r="S27" i="5"/>
  <c r="G18" i="7"/>
  <c r="V24" i="5" s="1"/>
  <c r="C24" i="5"/>
  <c r="T27" i="5"/>
  <c r="M26" i="5"/>
  <c r="Q11" i="5"/>
  <c r="G12" i="5"/>
  <c r="Q28" i="5"/>
  <c r="D27" i="5"/>
  <c r="K22" i="5"/>
  <c r="Q24" i="5"/>
  <c r="K27" i="5"/>
  <c r="D23" i="5"/>
  <c r="E25" i="5"/>
  <c r="R23" i="5"/>
  <c r="N25" i="5"/>
  <c r="J27" i="5"/>
  <c r="S24" i="5"/>
  <c r="B23" i="5"/>
  <c r="E27" i="5"/>
  <c r="R28" i="5"/>
  <c r="N22" i="5"/>
  <c r="F17" i="7"/>
  <c r="U27" i="5" s="1"/>
  <c r="Q27" i="5"/>
  <c r="K26" i="5"/>
  <c r="D24" i="5"/>
  <c r="N24" i="5"/>
  <c r="R29" i="5"/>
  <c r="E28" i="5"/>
  <c r="C28" i="5"/>
  <c r="T29" i="5"/>
  <c r="M24" i="5"/>
  <c r="C23" i="5"/>
  <c r="M27" i="5"/>
  <c r="T24" i="5"/>
  <c r="R15" i="5"/>
  <c r="H15" i="5"/>
  <c r="R9" i="5"/>
  <c r="H10" i="5"/>
  <c r="R14" i="5"/>
  <c r="H14" i="5"/>
  <c r="Q15" i="5"/>
  <c r="G15" i="5"/>
  <c r="Q9" i="5"/>
  <c r="G10" i="5"/>
  <c r="G60" i="9"/>
  <c r="G22" i="10"/>
  <c r="Q45" i="5" s="1"/>
  <c r="G19" i="12"/>
  <c r="G13" i="13"/>
  <c r="H22" i="14"/>
  <c r="F22" i="10"/>
  <c r="P45" i="5" s="1"/>
  <c r="H22" i="16"/>
  <c r="B35" i="17"/>
  <c r="B22" i="14"/>
  <c r="H35" i="17"/>
  <c r="H22" i="17"/>
  <c r="H35" i="15"/>
  <c r="H35" i="16"/>
  <c r="B22" i="16"/>
  <c r="B35" i="16"/>
  <c r="B35" i="15"/>
  <c r="H22" i="15"/>
  <c r="B22" i="15"/>
  <c r="H35" i="14"/>
  <c r="B35" i="14"/>
  <c r="F22" i="11"/>
  <c r="F60" i="9"/>
  <c r="F18" i="7"/>
  <c r="U24" i="5" s="1"/>
  <c r="G13" i="7"/>
  <c r="F19" i="7"/>
  <c r="U25" i="5" s="1"/>
  <c r="G19" i="7"/>
  <c r="V25" i="5" s="1"/>
  <c r="G60" i="8"/>
  <c r="F16" i="7"/>
  <c r="U23" i="5" s="1"/>
  <c r="G16" i="7"/>
  <c r="V23" i="5" s="1"/>
  <c r="F13" i="7"/>
  <c r="B21" i="7"/>
  <c r="Q30" i="5" s="1"/>
  <c r="G15" i="7"/>
  <c r="V29" i="5" s="1"/>
  <c r="B16" i="5" l="1"/>
  <c r="V28" i="5"/>
  <c r="G21" i="7"/>
  <c r="U28" i="5"/>
  <c r="F21" i="7"/>
  <c r="D60" i="5"/>
  <c r="I60" i="5"/>
  <c r="F23" i="5"/>
  <c r="G25" i="5"/>
  <c r="D10" i="5"/>
  <c r="D14" i="5"/>
  <c r="I45" i="5"/>
  <c r="G26" i="5"/>
  <c r="D12" i="5"/>
  <c r="G24" i="5"/>
  <c r="D30" i="5"/>
  <c r="F25" i="5"/>
  <c r="C30" i="5"/>
  <c r="G28" i="5"/>
  <c r="B30" i="5"/>
  <c r="F24" i="5"/>
  <c r="G23" i="5"/>
  <c r="G29" i="5"/>
  <c r="G27" i="5"/>
  <c r="D13" i="5"/>
  <c r="F29" i="5"/>
  <c r="D9" i="5"/>
  <c r="F26" i="5"/>
  <c r="E30" i="5"/>
  <c r="D15" i="5"/>
  <c r="F27" i="5"/>
  <c r="F28" i="5"/>
  <c r="D45" i="5"/>
  <c r="D11" i="5"/>
  <c r="G14" i="2"/>
  <c r="F14" i="2"/>
  <c r="G13" i="2"/>
  <c r="N30" i="5"/>
  <c r="M30" i="5"/>
  <c r="K30" i="5"/>
  <c r="J30" i="5"/>
  <c r="S11" i="5"/>
  <c r="V30" i="5" l="1"/>
  <c r="R31" i="5" s="1"/>
  <c r="U30" i="5"/>
  <c r="F30" i="5"/>
  <c r="B31" i="5" s="1"/>
  <c r="G30" i="5"/>
  <c r="N13" i="5"/>
  <c r="I15" i="5"/>
  <c r="N11" i="5"/>
  <c r="I11" i="5"/>
  <c r="N9" i="5"/>
  <c r="I12" i="5"/>
  <c r="N15" i="5"/>
  <c r="I9" i="5"/>
  <c r="S15" i="5"/>
  <c r="I13" i="5"/>
  <c r="S10" i="5"/>
  <c r="N12" i="5"/>
  <c r="S8" i="5"/>
  <c r="N14" i="5"/>
  <c r="G16" i="5"/>
  <c r="M16" i="5"/>
  <c r="F13" i="2"/>
  <c r="R16" i="5"/>
  <c r="C16" i="5"/>
  <c r="S9" i="5"/>
  <c r="Q16" i="5"/>
  <c r="S13" i="5"/>
  <c r="E21" i="2"/>
  <c r="C21" i="2"/>
  <c r="G16" i="2"/>
  <c r="G17" i="2"/>
  <c r="G18" i="2"/>
  <c r="G19" i="2"/>
  <c r="G20" i="2"/>
  <c r="L16" i="5"/>
  <c r="S12" i="5"/>
  <c r="N10" i="5"/>
  <c r="H16" i="5"/>
  <c r="I8" i="5"/>
  <c r="I10" i="5"/>
  <c r="B21" i="2"/>
  <c r="F16" i="2"/>
  <c r="F17" i="2"/>
  <c r="F18" i="2"/>
  <c r="F19" i="2"/>
  <c r="F20" i="2"/>
  <c r="G15" i="2"/>
  <c r="F15" i="2"/>
  <c r="I14" i="5"/>
  <c r="N8" i="5"/>
  <c r="S14" i="5"/>
  <c r="G21" i="2" l="1"/>
  <c r="T31" i="5"/>
  <c r="D31" i="5"/>
  <c r="N16" i="5"/>
  <c r="F21" i="2"/>
  <c r="I16" i="5"/>
  <c r="H17" i="5" s="1"/>
  <c r="S16" i="5"/>
  <c r="D16" i="5"/>
  <c r="B17" i="5" s="1"/>
  <c r="G17" i="5" l="1"/>
  <c r="C17" i="5"/>
</calcChain>
</file>

<file path=xl/sharedStrings.xml><?xml version="1.0" encoding="utf-8"?>
<sst xmlns="http://schemas.openxmlformats.org/spreadsheetml/2006/main" count="589" uniqueCount="110">
  <si>
    <t>Año de referencia:</t>
  </si>
  <si>
    <t>Fecha de actualización:</t>
  </si>
  <si>
    <t>Datos acumulados a:</t>
  </si>
  <si>
    <t>Documentos presentados en el ejercicio</t>
  </si>
  <si>
    <t>1. Documentos por tipo de ingreso y modo de presentación</t>
  </si>
  <si>
    <t>Presentación WEB</t>
  </si>
  <si>
    <t>Presentación Presencial</t>
  </si>
  <si>
    <t>Total</t>
  </si>
  <si>
    <t>Número</t>
  </si>
  <si>
    <t>Importe (Miles €)</t>
  </si>
  <si>
    <t>2. Documentos por tipo de ingreso y forma de pago</t>
  </si>
  <si>
    <t>Pago telemático</t>
  </si>
  <si>
    <t>Pago presencial</t>
  </si>
  <si>
    <t>5. Documentos por provincia y modo de presentación</t>
  </si>
  <si>
    <t>6. Documentos por provincia y forma de pago</t>
  </si>
  <si>
    <t>Estadística de la Oficina Virtual Tributaria</t>
  </si>
  <si>
    <t>Impuestos Ecológicos</t>
  </si>
  <si>
    <t>Canon de mejora de Infraestructuras hidráulicas</t>
  </si>
  <si>
    <t>Tasas, Precios Públicos, Otros Ingresos</t>
  </si>
  <si>
    <t>Garantías, Depósitos, Fianzas</t>
  </si>
  <si>
    <t>I. Sucesiones y Donaciones</t>
  </si>
  <si>
    <t>Pago Presencial</t>
  </si>
  <si>
    <t>3. Documentos por tipo de ingreso, modelo y modo de presentación</t>
  </si>
  <si>
    <t>Tipo de ingreso y modelo</t>
  </si>
  <si>
    <t>650</t>
  </si>
  <si>
    <t>651</t>
  </si>
  <si>
    <t>Impuesto Patrimonio</t>
  </si>
  <si>
    <t>600</t>
  </si>
  <si>
    <t>610</t>
  </si>
  <si>
    <t>615</t>
  </si>
  <si>
    <t>620</t>
  </si>
  <si>
    <t>621</t>
  </si>
  <si>
    <t>630</t>
  </si>
  <si>
    <t>700</t>
  </si>
  <si>
    <t>701</t>
  </si>
  <si>
    <t>702</t>
  </si>
  <si>
    <t>711</t>
  </si>
  <si>
    <t>712</t>
  </si>
  <si>
    <t>720</t>
  </si>
  <si>
    <t>721</t>
  </si>
  <si>
    <t>722</t>
  </si>
  <si>
    <t>730</t>
  </si>
  <si>
    <t>731</t>
  </si>
  <si>
    <t>732</t>
  </si>
  <si>
    <t>751</t>
  </si>
  <si>
    <t>752</t>
  </si>
  <si>
    <t>040</t>
  </si>
  <si>
    <t>043</t>
  </si>
  <si>
    <t>044</t>
  </si>
  <si>
    <t>049</t>
  </si>
  <si>
    <t>046</t>
  </si>
  <si>
    <t>801</t>
  </si>
  <si>
    <t>803</t>
  </si>
  <si>
    <t>804</t>
  </si>
  <si>
    <t>805</t>
  </si>
  <si>
    <t>806</t>
  </si>
  <si>
    <t>807</t>
  </si>
  <si>
    <t>660</t>
  </si>
  <si>
    <t>715</t>
  </si>
  <si>
    <t>760</t>
  </si>
  <si>
    <t>761</t>
  </si>
  <si>
    <t>802</t>
  </si>
  <si>
    <t>I. Patrimonio Personas Físicas</t>
  </si>
  <si>
    <t>Presentación presencial</t>
  </si>
  <si>
    <t>5. Documentos por provincias y modo de presentación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</si>
  <si>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</si>
  <si>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</si>
  <si>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</si>
  <si>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</si>
  <si>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</si>
  <si>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</si>
  <si>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</si>
  <si>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</si>
  <si>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6. Documentos por provincias y forma de pago</t>
  </si>
  <si>
    <t>7. Documentos por naturaleza jurídica, sexo del declarante y modo de presentación</t>
  </si>
  <si>
    <t>Personas físicas</t>
  </si>
  <si>
    <t>Hombre</t>
  </si>
  <si>
    <t>Mujer</t>
  </si>
  <si>
    <t>Personas jurídicas</t>
  </si>
  <si>
    <t>Persona física</t>
  </si>
  <si>
    <t>Persona jurídica</t>
  </si>
  <si>
    <t>Persona  física No informado</t>
  </si>
  <si>
    <t>Naturaleza jurídica No informada</t>
  </si>
  <si>
    <t>Persona física No informada</t>
  </si>
  <si>
    <t>Naturaleza jurídica no informada</t>
  </si>
  <si>
    <t>Presentación web</t>
  </si>
  <si>
    <t>9.1. Número de documentos por modo de presentación, provincia, naturaleza jurídica y sexo del declarante</t>
  </si>
  <si>
    <t>9.2. Importe ingresado por modo de presentación, provincia, naturaleza jurídica y sexo del declarante</t>
  </si>
  <si>
    <t>10.1. Número de documentos por forma de pago, provincia, naturaleza jurídica y sexo del declarante</t>
  </si>
  <si>
    <t>10.2. Importe ingresado por forma de pago, provincia, naturaleza jurídica y sexo del declarante</t>
  </si>
  <si>
    <t>8. Documentos por naturaleza jurídica, sexo del declarante y forma de pago</t>
  </si>
  <si>
    <t>Servicios Centrales</t>
  </si>
  <si>
    <t>Pago Telemático</t>
  </si>
  <si>
    <t>I. Transmisiones  Patrimoniales y Actos Jurídicos Documentados</t>
  </si>
  <si>
    <t>4. Documentos por tipo de ingreso, modelo y forma de pago</t>
  </si>
  <si>
    <t>Para tablas G.1.5 y 6</t>
  </si>
  <si>
    <t>Para tablas G.1.1, 2, 3 y 4</t>
  </si>
  <si>
    <t>Columna por la que se ordenan los datos.</t>
  </si>
  <si>
    <t>Para tablas G.2.5 y 6</t>
  </si>
  <si>
    <t>Para tablas G.2.1, 3</t>
  </si>
  <si>
    <t>Para tablas G.2.2, 4</t>
  </si>
  <si>
    <t>Para tablas G.5.1</t>
  </si>
  <si>
    <t>Para tablas G.5.2</t>
  </si>
  <si>
    <t>Para tablas G.6.1</t>
  </si>
  <si>
    <t>Para tablas G.6.2</t>
  </si>
  <si>
    <t>acti</t>
  </si>
  <si>
    <t>I. sobre Actividades del Juego Presenciales</t>
  </si>
  <si>
    <t>-</t>
  </si>
  <si>
    <t>601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</si>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</sst>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€_-;\-* #,##0\ _€_-;_-* &quot;-&quot;??\ _€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17"/>
      <name val="Noto Sans HK Light"/>
      <family val="2"/>
      <charset val="128"/>
    </font>
    <font>
      <sz val="10"/>
      <name val="Noto Sans HK Light"/>
      <family val="2"/>
      <charset val="128"/>
    </font>
    <font>
      <sz val="12"/>
      <name val="Noto Sans HK Light"/>
      <family val="2"/>
      <charset val="128"/>
    </font>
    <font>
      <b/>
      <sz val="11"/>
      <name val="Noto Sans HK Light"/>
      <family val="2"/>
      <charset val="128"/>
    </font>
    <font>
      <sz val="11"/>
      <name val="Noto Sans HK Light"/>
      <family val="2"/>
      <charset val="128"/>
    </font>
    <font>
      <sz val="10"/>
      <color indexed="17"/>
      <name val="Noto Sans HK Light"/>
      <family val="2"/>
      <charset val="128"/>
    </font>
    <font>
      <sz val="10"/>
      <color indexed="9"/>
      <name val="Noto Sans HK Light"/>
      <family val="2"/>
      <charset val="128"/>
    </font>
    <font>
      <b/>
      <sz val="10"/>
      <name val="Noto Sans HK Light"/>
      <family val="2"/>
      <charset val="128"/>
    </font>
    <font>
      <sz val="10"/>
      <color indexed="8"/>
      <name val="Noto Sans HK Light"/>
      <family val="2"/>
      <charset val="128"/>
    </font>
    <font>
      <sz val="10"/>
      <color rgb="FF000000"/>
      <name val="Noto Sans HK Light"/>
      <family val="2"/>
      <charset val="128"/>
    </font>
    <font>
      <b/>
      <sz val="12"/>
      <name val="Noto Sans HK Light"/>
      <family val="2"/>
      <charset val="128"/>
    </font>
    <font>
      <b/>
      <sz val="10"/>
      <color theme="0"/>
      <name val="Noto Sans HK Light"/>
      <family val="2"/>
      <charset val="128"/>
    </font>
    <font>
      <sz val="10"/>
      <color theme="0"/>
      <name val="Noto Sans HK Light"/>
      <family val="2"/>
      <charset val="128"/>
    </font>
    <font>
      <sz val="10"/>
      <name val="Arial"/>
      <family val="2"/>
    </font>
    <font>
      <b/>
      <sz val="10"/>
      <color rgb="FF00B0F0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3D936C"/>
        <bgColor theme="6" tint="-0.249977111117893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/>
    <xf numFmtId="14" fontId="0" fillId="0" borderId="0" xfId="0" applyNumberFormat="1"/>
    <xf numFmtId="0" fontId="5" fillId="0" borderId="0" xfId="5" applyFont="1" applyFill="1" applyBorder="1" applyAlignment="1">
      <alignment horizontal="left" vertical="center"/>
    </xf>
    <xf numFmtId="49" fontId="5" fillId="0" borderId="0" xfId="5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14" fontId="5" fillId="0" borderId="0" xfId="5" applyNumberFormat="1" applyFont="1" applyFill="1" applyBorder="1" applyAlignment="1">
      <alignment horizontal="right" vertical="center"/>
    </xf>
    <xf numFmtId="0" fontId="8" fillId="0" borderId="0" xfId="5" applyFont="1" applyFill="1" applyBorder="1" applyAlignment="1">
      <alignment horizontal="left" vertical="center"/>
    </xf>
    <xf numFmtId="0" fontId="8" fillId="0" borderId="0" xfId="5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left" vertical="center" wrapText="1"/>
    </xf>
    <xf numFmtId="164" fontId="6" fillId="0" borderId="0" xfId="5" applyNumberFormat="1" applyFont="1" applyFill="1" applyBorder="1" applyAlignment="1">
      <alignment vertical="center"/>
    </xf>
    <xf numFmtId="0" fontId="6" fillId="0" borderId="0" xfId="5" applyFont="1" applyFill="1" applyBorder="1" applyAlignment="1">
      <alignment horizontal="right" vertical="center" wrapText="1"/>
    </xf>
    <xf numFmtId="0" fontId="12" fillId="0" borderId="0" xfId="5" applyFont="1" applyFill="1" applyBorder="1" applyAlignment="1">
      <alignment horizontal="left" vertical="center" wrapText="1"/>
    </xf>
    <xf numFmtId="164" fontId="12" fillId="0" borderId="0" xfId="5" applyNumberFormat="1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horizontal="right" vertical="center"/>
    </xf>
    <xf numFmtId="0" fontId="13" fillId="0" borderId="0" xfId="5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horizontal="left" vertical="center" wrapText="1"/>
    </xf>
    <xf numFmtId="0" fontId="14" fillId="0" borderId="0" xfId="0" applyFont="1" applyAlignment="1">
      <alignment horizontal="right" vertical="center" readingOrder="1"/>
    </xf>
    <xf numFmtId="0" fontId="6" fillId="0" borderId="0" xfId="0" applyFont="1"/>
    <xf numFmtId="0" fontId="14" fillId="0" borderId="0" xfId="0" applyFont="1" applyAlignment="1">
      <alignment horizontal="left" vertical="center" readingOrder="1"/>
    </xf>
    <xf numFmtId="0" fontId="7" fillId="0" borderId="0" xfId="5" applyFont="1" applyFill="1" applyBorder="1" applyAlignment="1">
      <alignment horizontal="right"/>
    </xf>
    <xf numFmtId="0" fontId="6" fillId="0" borderId="0" xfId="5" applyFont="1" applyFill="1" applyBorder="1" applyAlignment="1">
      <alignment horizontal="right"/>
    </xf>
    <xf numFmtId="0" fontId="12" fillId="0" borderId="0" xfId="0" applyFont="1"/>
    <xf numFmtId="0" fontId="6" fillId="0" borderId="0" xfId="5" applyFont="1" applyAlignment="1">
      <alignment horizontal="right"/>
    </xf>
    <xf numFmtId="0" fontId="12" fillId="2" borderId="0" xfId="0" applyFont="1" applyFill="1" applyAlignment="1">
      <alignment horizontal="left" vertical="top"/>
    </xf>
    <xf numFmtId="0" fontId="12" fillId="2" borderId="0" xfId="5" applyFont="1" applyFill="1" applyAlignment="1">
      <alignment horizontal="right" vertical="top"/>
    </xf>
    <xf numFmtId="0" fontId="6" fillId="3" borderId="0" xfId="0" applyFont="1" applyFill="1"/>
    <xf numFmtId="0" fontId="6" fillId="3" borderId="0" xfId="5" applyFont="1" applyFill="1" applyAlignment="1">
      <alignment horizontal="right"/>
    </xf>
    <xf numFmtId="0" fontId="15" fillId="0" borderId="0" xfId="0" applyFont="1"/>
    <xf numFmtId="0" fontId="7" fillId="0" borderId="0" xfId="0" applyFont="1"/>
    <xf numFmtId="0" fontId="15" fillId="0" borderId="0" xfId="5" applyFont="1" applyFill="1" applyBorder="1" applyAlignment="1">
      <alignment vertical="center"/>
    </xf>
    <xf numFmtId="0" fontId="7" fillId="0" borderId="0" xfId="5" applyFont="1" applyBorder="1" applyAlignment="1">
      <alignment horizontal="right" vertical="center"/>
    </xf>
    <xf numFmtId="0" fontId="7" fillId="0" borderId="0" xfId="5" applyFont="1" applyBorder="1" applyAlignment="1">
      <alignment vertical="center"/>
    </xf>
    <xf numFmtId="14" fontId="15" fillId="0" borderId="0" xfId="5" applyNumberFormat="1" applyFont="1" applyFill="1" applyBorder="1" applyAlignment="1">
      <alignment horizontal="left" vertical="center"/>
    </xf>
    <xf numFmtId="0" fontId="8" fillId="0" borderId="0" xfId="5" applyFont="1" applyFill="1" applyBorder="1" applyAlignment="1">
      <alignment vertical="center"/>
    </xf>
    <xf numFmtId="0" fontId="9" fillId="0" borderId="0" xfId="5" applyFont="1" applyBorder="1" applyAlignment="1">
      <alignment horizontal="right" vertical="center"/>
    </xf>
    <xf numFmtId="0" fontId="9" fillId="0" borderId="0" xfId="5" applyFont="1" applyBorder="1" applyAlignment="1">
      <alignment vertical="center"/>
    </xf>
    <xf numFmtId="14" fontId="8" fillId="0" borderId="0" xfId="5" applyNumberFormat="1" applyFont="1" applyFill="1" applyBorder="1" applyAlignment="1">
      <alignment horizontal="left" vertical="center"/>
    </xf>
    <xf numFmtId="0" fontId="8" fillId="0" borderId="0" xfId="0" applyFont="1"/>
    <xf numFmtId="0" fontId="6" fillId="0" borderId="0" xfId="0" applyFont="1" applyAlignment="1">
      <alignment horizontal="center" vertical="center"/>
    </xf>
    <xf numFmtId="166" fontId="6" fillId="3" borderId="0" xfId="4" applyNumberFormat="1" applyFont="1" applyFill="1"/>
    <xf numFmtId="166" fontId="6" fillId="0" borderId="0" xfId="4" applyNumberFormat="1" applyFont="1"/>
    <xf numFmtId="166" fontId="12" fillId="0" borderId="0" xfId="4" applyNumberFormat="1" applyFont="1"/>
    <xf numFmtId="0" fontId="16" fillId="2" borderId="0" xfId="0" applyFont="1" applyFill="1" applyAlignment="1">
      <alignment horizontal="left" vertical="top"/>
    </xf>
    <xf numFmtId="0" fontId="12" fillId="3" borderId="0" xfId="0" applyFont="1" applyFill="1"/>
    <xf numFmtId="166" fontId="12" fillId="3" borderId="0" xfId="4" applyNumberFormat="1" applyFont="1" applyFill="1"/>
    <xf numFmtId="0" fontId="6" fillId="0" borderId="0" xfId="0" quotePrefix="1" applyFont="1"/>
    <xf numFmtId="166" fontId="6" fillId="0" borderId="0" xfId="4" quotePrefix="1" applyNumberFormat="1" applyFont="1"/>
    <xf numFmtId="0" fontId="16" fillId="2" borderId="0" xfId="0" applyFont="1" applyFill="1" applyAlignment="1">
      <alignment vertical="top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0" borderId="0" xfId="5" applyFont="1" applyFill="1" applyBorder="1" applyAlignment="1">
      <alignment horizontal="left" vertical="center"/>
    </xf>
    <xf numFmtId="166" fontId="6" fillId="0" borderId="0" xfId="4" applyNumberFormat="1" applyFont="1" applyFill="1" applyBorder="1" applyAlignment="1">
      <alignment horizontal="left" vertical="center" wrapText="1"/>
    </xf>
    <xf numFmtId="166" fontId="6" fillId="0" borderId="0" xfId="4" applyNumberFormat="1" applyFont="1" applyFill="1" applyBorder="1" applyAlignment="1">
      <alignment vertical="center"/>
    </xf>
    <xf numFmtId="166" fontId="12" fillId="0" borderId="0" xfId="4" applyNumberFormat="1" applyFont="1" applyFill="1" applyBorder="1" applyAlignment="1">
      <alignment horizontal="left" vertical="center" wrapText="1"/>
    </xf>
    <xf numFmtId="166" fontId="6" fillId="0" borderId="0" xfId="4" applyNumberFormat="1" applyFont="1" applyFill="1" applyBorder="1" applyAlignment="1">
      <alignment horizontal="right" vertical="center" wrapText="1"/>
    </xf>
    <xf numFmtId="166" fontId="12" fillId="0" borderId="0" xfId="4" applyNumberFormat="1" applyFont="1" applyFill="1" applyBorder="1" applyAlignment="1">
      <alignment vertical="center"/>
    </xf>
    <xf numFmtId="166" fontId="12" fillId="0" borderId="0" xfId="4" applyNumberFormat="1" applyFont="1" applyFill="1" applyBorder="1" applyAlignment="1">
      <alignment horizontal="right" vertical="center" wrapText="1"/>
    </xf>
    <xf numFmtId="164" fontId="6" fillId="0" borderId="0" xfId="5" applyNumberFormat="1" applyFont="1" applyFill="1" applyBorder="1" applyAlignment="1">
      <alignment horizontal="right" vertical="center"/>
    </xf>
    <xf numFmtId="0" fontId="15" fillId="0" borderId="0" xfId="2" applyNumberFormat="1" applyFont="1" applyFill="1" applyBorder="1" applyAlignment="1"/>
    <xf numFmtId="0" fontId="12" fillId="0" borderId="0" xfId="2" applyNumberFormat="1" applyFont="1" applyFill="1" applyBorder="1" applyAlignment="1"/>
    <xf numFmtId="0" fontId="8" fillId="0" borderId="0" xfId="2" applyNumberFormat="1" applyFont="1" applyFill="1" applyBorder="1" applyAlignment="1"/>
    <xf numFmtId="0" fontId="6" fillId="0" borderId="0" xfId="2" applyNumberFormat="1" applyFont="1" applyFill="1" applyBorder="1" applyAlignment="1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5" applyFont="1" applyBorder="1" applyAlignment="1">
      <alignment horizontal="right" vertical="center"/>
    </xf>
    <xf numFmtId="166" fontId="6" fillId="0" borderId="0" xfId="4" applyNumberFormat="1" applyFont="1" applyBorder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166" fontId="12" fillId="0" borderId="0" xfId="4" applyNumberFormat="1" applyFont="1" applyBorder="1" applyAlignment="1">
      <alignment horizontal="left" vertical="center"/>
    </xf>
    <xf numFmtId="166" fontId="6" fillId="0" borderId="0" xfId="4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5" applyFont="1" applyFill="1" applyBorder="1" applyAlignment="1">
      <alignment horizontal="right" vertical="center"/>
    </xf>
    <xf numFmtId="0" fontId="6" fillId="0" borderId="0" xfId="5" quotePrefix="1" applyFont="1" applyFill="1" applyBorder="1" applyAlignment="1">
      <alignment horizontal="right" vertical="center"/>
    </xf>
    <xf numFmtId="0" fontId="17" fillId="2" borderId="0" xfId="0" applyFont="1" applyFill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166" fontId="6" fillId="0" borderId="0" xfId="4" applyNumberFormat="1" applyFont="1" applyFill="1" applyBorder="1" applyAlignment="1">
      <alignment horizontal="left" vertical="center"/>
    </xf>
    <xf numFmtId="0" fontId="15" fillId="0" borderId="0" xfId="5" applyFont="1" applyFill="1" applyBorder="1" applyAlignment="1">
      <alignment horizontal="left" vertical="center"/>
    </xf>
    <xf numFmtId="164" fontId="6" fillId="0" borderId="0" xfId="4" applyNumberFormat="1" applyFont="1" applyFill="1" applyBorder="1" applyAlignment="1">
      <alignment vertical="center"/>
    </xf>
    <xf numFmtId="164" fontId="12" fillId="0" borderId="0" xfId="4" applyNumberFormat="1" applyFont="1" applyFill="1" applyBorder="1" applyAlignment="1">
      <alignment vertical="center"/>
    </xf>
    <xf numFmtId="166" fontId="12" fillId="0" borderId="0" xfId="4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166" fontId="6" fillId="0" borderId="0" xfId="4" applyNumberFormat="1" applyFont="1" applyFill="1" applyBorder="1" applyAlignment="1">
      <alignment horizontal="right" vertical="center"/>
    </xf>
    <xf numFmtId="166" fontId="6" fillId="0" borderId="0" xfId="4" applyNumberFormat="1" applyFont="1" applyBorder="1" applyAlignment="1">
      <alignment horizontal="right" vertical="center"/>
    </xf>
    <xf numFmtId="164" fontId="12" fillId="3" borderId="0" xfId="4" applyNumberFormat="1" applyFont="1" applyFill="1"/>
    <xf numFmtId="164" fontId="6" fillId="3" borderId="0" xfId="4" applyNumberFormat="1" applyFont="1" applyFill="1"/>
    <xf numFmtId="164" fontId="12" fillId="0" borderId="0" xfId="4" applyNumberFormat="1" applyFont="1"/>
    <xf numFmtId="164" fontId="6" fillId="0" borderId="0" xfId="4" applyNumberFormat="1" applyFont="1"/>
    <xf numFmtId="166" fontId="6" fillId="0" borderId="0" xfId="4" applyNumberFormat="1" applyFont="1" applyFill="1"/>
    <xf numFmtId="9" fontId="19" fillId="0" borderId="0" xfId="6" applyFont="1" applyFill="1" applyBorder="1" applyAlignment="1">
      <alignment horizontal="right" vertical="center"/>
    </xf>
    <xf numFmtId="0" fontId="10" fillId="4" borderId="0" xfId="5" applyFont="1" applyFill="1" applyBorder="1" applyAlignment="1">
      <alignment horizontal="left" vertical="center"/>
    </xf>
    <xf numFmtId="0" fontId="6" fillId="4" borderId="0" xfId="5" applyFont="1" applyFill="1" applyBorder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10" fillId="5" borderId="0" xfId="5" applyFont="1" applyFill="1" applyBorder="1" applyAlignment="1">
      <alignment horizontal="left" vertical="center" wrapText="1"/>
    </xf>
    <xf numFmtId="0" fontId="6" fillId="5" borderId="0" xfId="5" applyFont="1" applyFill="1" applyBorder="1" applyAlignment="1">
      <alignment horizontal="right" vertical="center" wrapText="1"/>
    </xf>
    <xf numFmtId="0" fontId="6" fillId="5" borderId="0" xfId="0" applyFont="1" applyFill="1" applyAlignment="1">
      <alignment horizontal="right" vertical="center" wrapText="1"/>
    </xf>
    <xf numFmtId="0" fontId="6" fillId="6" borderId="0" xfId="5" applyFont="1" applyFill="1" applyBorder="1" applyAlignment="1">
      <alignment horizontal="center" vertical="center" wrapText="1"/>
    </xf>
    <xf numFmtId="164" fontId="6" fillId="6" borderId="0" xfId="5" applyNumberFormat="1" applyFont="1" applyFill="1" applyBorder="1" applyAlignment="1">
      <alignment vertical="center"/>
    </xf>
    <xf numFmtId="166" fontId="6" fillId="6" borderId="0" xfId="4" applyNumberFormat="1" applyFont="1" applyFill="1" applyBorder="1" applyAlignment="1">
      <alignment horizontal="left" vertical="center"/>
    </xf>
    <xf numFmtId="164" fontId="6" fillId="6" borderId="0" xfId="5" applyNumberFormat="1" applyFont="1" applyFill="1" applyBorder="1" applyAlignment="1">
      <alignment horizontal="right" vertical="center"/>
    </xf>
    <xf numFmtId="0" fontId="7" fillId="6" borderId="1" xfId="5" applyFont="1" applyFill="1" applyBorder="1" applyAlignment="1">
      <alignment horizontal="left" vertical="center"/>
    </xf>
    <xf numFmtId="0" fontId="7" fillId="0" borderId="2" xfId="5" applyFont="1" applyFill="1" applyBorder="1" applyAlignment="1">
      <alignment horizontal="left" vertical="center"/>
    </xf>
    <xf numFmtId="0" fontId="7" fillId="0" borderId="2" xfId="5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10" fillId="5" borderId="0" xfId="5" applyFont="1" applyFill="1" applyBorder="1" applyAlignment="1">
      <alignment horizontal="left" vertical="center"/>
    </xf>
    <xf numFmtId="166" fontId="7" fillId="0" borderId="0" xfId="0" applyNumberFormat="1" applyFont="1"/>
    <xf numFmtId="166" fontId="6" fillId="6" borderId="0" xfId="4" applyNumberFormat="1" applyFont="1" applyFill="1" applyBorder="1" applyAlignment="1">
      <alignment vertical="center"/>
    </xf>
    <xf numFmtId="164" fontId="12" fillId="6" borderId="0" xfId="4" applyNumberFormat="1" applyFont="1" applyFill="1" applyBorder="1" applyAlignment="1">
      <alignment vertical="center"/>
    </xf>
    <xf numFmtId="0" fontId="16" fillId="2" borderId="0" xfId="0" applyFont="1" applyFill="1" applyAlignment="1">
      <alignment horizontal="center" vertical="top"/>
    </xf>
  </cellXfs>
  <cellStyles count="7">
    <cellStyle name="Millares" xfId="4" builtinId="3"/>
    <cellStyle name="Millares 2" xfId="2" xr:uid="{00000000-0005-0000-0000-000001000000}"/>
    <cellStyle name="Millares 3" xfId="5" xr:uid="{00000000-0005-0000-0000-000002000000}"/>
    <cellStyle name="Normal" xfId="0" builtinId="0"/>
    <cellStyle name="Normal 2" xfId="1" xr:uid="{00000000-0005-0000-0000-000004000000}"/>
    <cellStyle name="Porcentaje" xfId="6" builtinId="5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3D936C"/>
      <color rgb="FFFFC000"/>
      <color rgb="FF4572A7"/>
      <color rgb="FF00B0F0"/>
      <color rgb="FFE6B9BA"/>
      <color rgb="FFE6B9B8"/>
      <color rgb="FFC6D9F1"/>
      <color rgb="FFC00000"/>
      <color rgb="FF7030A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Títulos_Gráficos!$A$3</c:f>
          <c:strCache>
            <c:ptCount val="1"/>
            <c:pt idx="0">
              <c:v>G.1.1 Documentos presentados en el ejercicio por tipo de ingreso y modo de presentación. Año 2023. Datos acumulados a 30/06/2023</c:v>
            </c:pt>
          </c:strCache>
        </c:strRef>
      </c:tx>
      <c:overlay val="0"/>
      <c:txPr>
        <a:bodyPr/>
        <a:lstStyle/>
        <a:p>
          <a:pPr>
            <a:defRPr sz="1000" b="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Tablas_Graficos!$B$6</c:f>
              <c:strCache>
                <c:ptCount val="1"/>
                <c:pt idx="0">
                  <c:v>Presentación WEB</c:v>
                </c:pt>
              </c:strCache>
            </c:strRef>
          </c:tx>
          <c:spPr>
            <a:solidFill>
              <a:srgbClr val="3D936C"/>
            </a:solidFill>
          </c:spPr>
          <c:invertIfNegative val="0"/>
          <c:cat>
            <c:strRef>
              <c:f>Tablas_Graficos!$A$8:$A$15</c:f>
              <c:strCache>
                <c:ptCount val="8"/>
                <c:pt idx="0">
                  <c:v>I. Patrimonio Personas Físicas</c:v>
                </c:pt>
                <c:pt idx="1">
                  <c:v>I. sobre Actividades del Juego Presenciales</c:v>
                </c:pt>
                <c:pt idx="2">
                  <c:v>Canon de mejora de Infraestructuras hidráulicas</c:v>
                </c:pt>
                <c:pt idx="3">
                  <c:v>Impuestos Ecológicos</c:v>
                </c:pt>
                <c:pt idx="4">
                  <c:v>Garantías, Depósitos, Fianzas</c:v>
                </c:pt>
                <c:pt idx="5">
                  <c:v>I. Sucesiones y Donaciones</c:v>
                </c:pt>
                <c:pt idx="6">
                  <c:v>I. Transmisiones  Patrimoniales y Actos Jurídicos Documentados</c:v>
                </c:pt>
                <c:pt idx="7">
                  <c:v>Tasas, Precios Públicos, Otros Ingresos</c:v>
                </c:pt>
              </c:strCache>
            </c:strRef>
          </c:cat>
          <c:val>
            <c:numRef>
              <c:f>Tablas_Graficos!$B$8:$B$15</c:f>
              <c:numCache>
                <c:formatCode>General</c:formatCode>
                <c:ptCount val="8"/>
                <c:pt idx="0">
                  <c:v>187</c:v>
                </c:pt>
                <c:pt idx="1">
                  <c:v>219</c:v>
                </c:pt>
                <c:pt idx="2">
                  <c:v>396</c:v>
                </c:pt>
                <c:pt idx="3">
                  <c:v>9953</c:v>
                </c:pt>
                <c:pt idx="4">
                  <c:v>22903</c:v>
                </c:pt>
                <c:pt idx="5">
                  <c:v>268221</c:v>
                </c:pt>
                <c:pt idx="6">
                  <c:v>383984</c:v>
                </c:pt>
                <c:pt idx="7">
                  <c:v>396353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5-4EA9-A4E8-4703152B6BA6}"/>
            </c:ext>
          </c:extLst>
        </c:ser>
        <c:ser>
          <c:idx val="1"/>
          <c:order val="1"/>
          <c:tx>
            <c:strRef>
              <c:f>Tablas_Graficos!$C$6</c:f>
              <c:strCache>
                <c:ptCount val="1"/>
                <c:pt idx="0">
                  <c:v>Presentación Presencial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Tablas_Graficos!$A$8:$A$15</c:f>
              <c:strCache>
                <c:ptCount val="8"/>
                <c:pt idx="0">
                  <c:v>I. Patrimonio Personas Físicas</c:v>
                </c:pt>
                <c:pt idx="1">
                  <c:v>I. sobre Actividades del Juego Presenciales</c:v>
                </c:pt>
                <c:pt idx="2">
                  <c:v>Canon de mejora de Infraestructuras hidráulicas</c:v>
                </c:pt>
                <c:pt idx="3">
                  <c:v>Impuestos Ecológicos</c:v>
                </c:pt>
                <c:pt idx="4">
                  <c:v>Garantías, Depósitos, Fianzas</c:v>
                </c:pt>
                <c:pt idx="5">
                  <c:v>I. Sucesiones y Donaciones</c:v>
                </c:pt>
                <c:pt idx="6">
                  <c:v>I. Transmisiones  Patrimoniales y Actos Jurídicos Documentados</c:v>
                </c:pt>
                <c:pt idx="7">
                  <c:v>Tasas, Precios Públicos, Otros Ingresos</c:v>
                </c:pt>
              </c:strCache>
            </c:strRef>
          </c:cat>
          <c:val>
            <c:numRef>
              <c:f>Tablas_Graficos!$C$8:$C$15</c:f>
              <c:numCache>
                <c:formatCode>_-* #,##0\ _€_-;\-* #,##0\ _€_-;_-* "-"\ _€_-;_-@_-</c:formatCode>
                <c:ptCount val="8"/>
                <c:pt idx="0">
                  <c:v>0</c:v>
                </c:pt>
                <c:pt idx="1">
                  <c:v>108</c:v>
                </c:pt>
                <c:pt idx="2">
                  <c:v>28</c:v>
                </c:pt>
                <c:pt idx="3">
                  <c:v>966</c:v>
                </c:pt>
                <c:pt idx="4">
                  <c:v>5673</c:v>
                </c:pt>
                <c:pt idx="5">
                  <c:v>5242</c:v>
                </c:pt>
                <c:pt idx="6">
                  <c:v>18888</c:v>
                </c:pt>
                <c:pt idx="7">
                  <c:v>34146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F5-4EA9-A4E8-4703152B6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8532736"/>
        <c:axId val="138534272"/>
      </c:barChart>
      <c:catAx>
        <c:axId val="1385327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 rtl="0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38534272"/>
        <c:crosses val="autoZero"/>
        <c:auto val="1"/>
        <c:lblAlgn val="ctr"/>
        <c:lblOffset val="100"/>
        <c:noMultiLvlLbl val="0"/>
      </c:catAx>
      <c:valAx>
        <c:axId val="1385342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defRPr>
                </a:pPr>
                <a:r>
                  <a:rPr lang="en-US" sz="800" b="0" i="0" u="none" strike="noStrike" kern="1200" baseline="0">
                    <a:solidFill>
                      <a:schemeClr val="tx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rPr>
                  <a:t>Número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38532736"/>
        <c:crosses val="autoZero"/>
        <c:crossBetween val="between"/>
      </c:valAx>
    </c:plotArea>
    <c:legend>
      <c:legendPos val="b"/>
      <c:overlay val="0"/>
      <c:txPr>
        <a:bodyPr/>
        <a:lstStyle/>
        <a:p>
          <a:pPr algn="ctr" rtl="0">
            <a:defRPr lang="es-ES" sz="8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Títulos_Gráficos!$A$13</c:f>
          <c:strCache>
            <c:ptCount val="1"/>
            <c:pt idx="0">
              <c:v>G.2.4 Importe ingresado de documentos presentados en el ejercicio por forma de pago.  Año 2023. Datos acumulados a 30/06/2023</c:v>
            </c:pt>
          </c:strCache>
        </c:strRef>
      </c:tx>
      <c:layout>
        <c:manualLayout>
          <c:xMode val="edge"/>
          <c:yMode val="edge"/>
          <c:x val="0.13574106676468881"/>
          <c:y val="2.3255813953488372E-2"/>
        </c:manualLayout>
      </c:layout>
      <c:overlay val="0"/>
      <c:txPr>
        <a:bodyPr/>
        <a:lstStyle/>
        <a:p>
          <a:pPr algn="ctr" rtl="0">
            <a:defRPr lang="en-US" sz="10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3D936C"/>
            </a:solidFill>
          </c:spPr>
          <c:dPt>
            <c:idx val="1"/>
            <c:bubble3D val="0"/>
            <c:spPr>
              <a:solidFill>
                <a:srgbClr val="B54441"/>
              </a:solidFill>
            </c:spPr>
            <c:extLst>
              <c:ext xmlns:c16="http://schemas.microsoft.com/office/drawing/2014/chart" uri="{C3380CC4-5D6E-409C-BE32-E72D297353CC}">
                <c16:uniqueId val="{00000003-530C-4B4A-A7AF-3DF28CB01F4A}"/>
              </c:ext>
            </c:extLst>
          </c:dPt>
          <c:dLbls>
            <c:dLbl>
              <c:idx val="0"/>
              <c:layout>
                <c:manualLayout>
                  <c:x val="-9.2126444141787237E-2"/>
                  <c:y val="-0.13419903476751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72-4E2A-A0D9-BDECE8A5F3A2}"/>
                </c:ext>
              </c:extLst>
            </c:dLbl>
            <c:dLbl>
              <c:idx val="1"/>
              <c:layout>
                <c:manualLayout>
                  <c:x val="5.9036192656245282E-2"/>
                  <c:y val="0.23917166666666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0C-4B4A-A7AF-3DF28CB01F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es-ES" sz="900" b="1" i="0" u="none" strike="noStrike" kern="1200" baseline="0">
                    <a:solidFill>
                      <a:schemeClr val="bg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(Tablas_Graficos!$B$20,Tablas_Graficos!$D$20)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(Tablas_Graficos!$C$30,Tablas_Graficos!$E$30)</c:f>
              <c:numCache>
                <c:formatCode>_-* #,##0\ _€_-;\-* #,##0\ _€_-;_-* "-"\ _€_-;_-@_-</c:formatCode>
                <c:ptCount val="2"/>
                <c:pt idx="0">
                  <c:v>955214.62443999946</c:v>
                </c:pt>
                <c:pt idx="1">
                  <c:v>40992.764610000013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0C-4B4A-A7AF-3DF28CB01F4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Títulos_Gráficos!$A$14</c:f>
          <c:strCache>
            <c:ptCount val="1"/>
            <c:pt idx="0">
              <c:v>G.2.5 Documentos presentados en el ejercicio por forma de pago y tipo de ingreso. Año 2023. Datos acumulados a 30/06/2023</c:v>
            </c:pt>
          </c:strCache>
        </c:strRef>
      </c:tx>
      <c:overlay val="0"/>
      <c:txPr>
        <a:bodyPr/>
        <a:lstStyle/>
        <a:p>
          <a:pPr>
            <a:defRPr sz="1000" b="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Tablas_Graficos!$I$22</c:f>
              <c:strCache>
                <c:ptCount val="1"/>
                <c:pt idx="0">
                  <c:v>I. Sucesiones y Donaciones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Tablas_Graficos!$J$20:$K$20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Tablas_Graficos!$J$22:$K$22</c:f>
              <c:numCache>
                <c:formatCode>_-* #,##0\ _€_-;\-* #,##0\ _€_-;_-* "-"\ _€_-;_-@_-</c:formatCode>
                <c:ptCount val="2"/>
                <c:pt idx="0">
                  <c:v>268221</c:v>
                </c:pt>
                <c:pt idx="1">
                  <c:v>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E-439F-8758-C9003238097E}"/>
            </c:ext>
          </c:extLst>
        </c:ser>
        <c:ser>
          <c:idx val="1"/>
          <c:order val="1"/>
          <c:tx>
            <c:strRef>
              <c:f>Tablas_Graficos!$I$23</c:f>
              <c:strCache>
                <c:ptCount val="1"/>
                <c:pt idx="0">
                  <c:v>I. Patrimonio Personas Físicas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cat>
            <c:strRef>
              <c:f>Tablas_Graficos!$J$20:$K$20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Tablas_Graficos!$J$23:$K$23</c:f>
              <c:numCache>
                <c:formatCode>_-* #,##0\ _€_-;\-* #,##0\ _€_-;_-* "-"\ _€_-;_-@_-</c:formatCode>
                <c:ptCount val="2"/>
                <c:pt idx="0">
                  <c:v>187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E-439F-8758-C9003238097E}"/>
            </c:ext>
          </c:extLst>
        </c:ser>
        <c:ser>
          <c:idx val="2"/>
          <c:order val="2"/>
          <c:tx>
            <c:strRef>
              <c:f>Tablas_Graficos!$I$24</c:f>
              <c:strCache>
                <c:ptCount val="1"/>
                <c:pt idx="0">
                  <c:v>I. Transmisiones  Patrimoniales y Actos Jurídicos Documentados</c:v>
                </c:pt>
              </c:strCache>
            </c:strRef>
          </c:tx>
          <c:spPr>
            <a:solidFill>
              <a:srgbClr val="702BA0"/>
            </a:solidFill>
          </c:spPr>
          <c:invertIfNegative val="0"/>
          <c:cat>
            <c:strRef>
              <c:f>Tablas_Graficos!$J$20:$K$20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Tablas_Graficos!$J$24:$K$24</c:f>
              <c:numCache>
                <c:formatCode>_-* #,##0\ _€_-;\-* #,##0\ _€_-;_-* "-"\ _€_-;_-@_-</c:formatCode>
                <c:ptCount val="2"/>
                <c:pt idx="0">
                  <c:v>383984</c:v>
                </c:pt>
                <c:pt idx="1">
                  <c:v>18888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0E-439F-8758-C9003238097E}"/>
            </c:ext>
          </c:extLst>
        </c:ser>
        <c:ser>
          <c:idx val="3"/>
          <c:order val="3"/>
          <c:tx>
            <c:strRef>
              <c:f>Tablas_Graficos!$I$25</c:f>
              <c:strCache>
                <c:ptCount val="1"/>
                <c:pt idx="0">
                  <c:v>Impuestos Ecológicos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Tablas_Graficos!$J$20:$K$20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Tablas_Graficos!$J$25:$K$25</c:f>
              <c:numCache>
                <c:formatCode>_-* #,##0\ _€_-;\-* #,##0\ _€_-;_-* "-"\ _€_-;_-@_-</c:formatCode>
                <c:ptCount val="2"/>
                <c:pt idx="0">
                  <c:v>9951</c:v>
                </c:pt>
                <c:pt idx="1">
                  <c:v>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0E-439F-8758-C9003238097E}"/>
            </c:ext>
          </c:extLst>
        </c:ser>
        <c:ser>
          <c:idx val="4"/>
          <c:order val="4"/>
          <c:tx>
            <c:strRef>
              <c:f>Tablas_Graficos!$I$26</c:f>
              <c:strCache>
                <c:ptCount val="1"/>
                <c:pt idx="0">
                  <c:v>Canon de mejora de Infraestructuras hidráulicas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Tablas_Graficos!$J$20:$K$20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Tablas_Graficos!$J$26:$K$26</c:f>
              <c:numCache>
                <c:formatCode>_-* #,##0\ _€_-;\-* #,##0\ _€_-;_-* "-"\ _€_-;_-@_-</c:formatCode>
                <c:ptCount val="2"/>
                <c:pt idx="0">
                  <c:v>396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0E-439F-8758-C9003238097E}"/>
            </c:ext>
          </c:extLst>
        </c:ser>
        <c:ser>
          <c:idx val="5"/>
          <c:order val="5"/>
          <c:tx>
            <c:strRef>
              <c:f>Tablas_Graficos!$I$27</c:f>
              <c:strCache>
                <c:ptCount val="1"/>
                <c:pt idx="0">
                  <c:v>I. sobre Actividades del Juego Presenciales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cat>
            <c:strRef>
              <c:f>Tablas_Graficos!$J$20:$K$20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Tablas_Graficos!$J$27:$K$27</c:f>
              <c:numCache>
                <c:formatCode>_-* #,##0\ _€_-;\-* #,##0\ _€_-;_-* "-"\ _€_-;_-@_-</c:formatCode>
                <c:ptCount val="2"/>
                <c:pt idx="0">
                  <c:v>219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0E-439F-8758-C9003238097E}"/>
            </c:ext>
          </c:extLst>
        </c:ser>
        <c:ser>
          <c:idx val="6"/>
          <c:order val="6"/>
          <c:tx>
            <c:strRef>
              <c:f>Tablas_Graficos!$I$28</c:f>
              <c:strCache>
                <c:ptCount val="1"/>
                <c:pt idx="0">
                  <c:v>Tasas, Precios Públicos, Otros Ingresos</c:v>
                </c:pt>
              </c:strCache>
            </c:strRef>
          </c:tx>
          <c:spPr>
            <a:solidFill>
              <a:srgbClr val="E6B9BA"/>
            </a:solidFill>
          </c:spPr>
          <c:invertIfNegative val="0"/>
          <c:cat>
            <c:strRef>
              <c:f>Tablas_Graficos!$J$20:$K$20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Tablas_Graficos!$J$28:$K$28</c:f>
              <c:numCache>
                <c:formatCode>_-* #,##0\ _€_-;\-* #,##0\ _€_-;_-* "-"\ _€_-;_-@_-</c:formatCode>
                <c:ptCount val="2"/>
                <c:pt idx="0">
                  <c:v>396353</c:v>
                </c:pt>
                <c:pt idx="1">
                  <c:v>34146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0E-439F-8758-C9003238097E}"/>
            </c:ext>
          </c:extLst>
        </c:ser>
        <c:ser>
          <c:idx val="7"/>
          <c:order val="7"/>
          <c:tx>
            <c:strRef>
              <c:f>Tablas_Graficos!$I$29</c:f>
              <c:strCache>
                <c:ptCount val="1"/>
                <c:pt idx="0">
                  <c:v>Garantías, Depósitos, Fianzas</c:v>
                </c:pt>
              </c:strCache>
            </c:strRef>
          </c:tx>
          <c:spPr>
            <a:solidFill>
              <a:srgbClr val="4572A7"/>
            </a:solidFill>
          </c:spPr>
          <c:invertIfNegative val="0"/>
          <c:cat>
            <c:strRef>
              <c:f>Tablas_Graficos!$J$20:$K$20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Tablas_Graficos!$J$29:$K$29</c:f>
              <c:numCache>
                <c:formatCode>_-* #,##0\ _€_-;\-* #,##0\ _€_-;_-* "-"\ _€_-;_-@_-</c:formatCode>
                <c:ptCount val="2"/>
                <c:pt idx="0">
                  <c:v>22903</c:v>
                </c:pt>
                <c:pt idx="1">
                  <c:v>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0E-439F-8758-C90032380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0247424"/>
        <c:axId val="140248960"/>
      </c:barChart>
      <c:catAx>
        <c:axId val="1402474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40248960"/>
        <c:crosses val="autoZero"/>
        <c:auto val="1"/>
        <c:lblAlgn val="ctr"/>
        <c:lblOffset val="100"/>
        <c:noMultiLvlLbl val="0"/>
      </c:catAx>
      <c:valAx>
        <c:axId val="14024896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0247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868680555555601"/>
          <c:y val="0.22215388888888887"/>
          <c:w val="0.33950387780475394"/>
          <c:h val="0.75009722222222253"/>
        </c:manualLayout>
      </c:layout>
      <c:overlay val="0"/>
      <c:txPr>
        <a:bodyPr/>
        <a:lstStyle/>
        <a:p>
          <a:pPr algn="ctr">
            <a:defRPr lang="es-ES" sz="7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Títulos_Gráficos!$A$15</c:f>
          <c:strCache>
            <c:ptCount val="1"/>
            <c:pt idx="0">
              <c:v>G.2.6 Importe ingresado de documentos presentados en el ejercicio por forma de pago y tipo de ingreso. Año 2023. Datos acumulados a 30/06/2023</c:v>
            </c:pt>
          </c:strCache>
        </c:strRef>
      </c:tx>
      <c:overlay val="0"/>
      <c:txPr>
        <a:bodyPr/>
        <a:lstStyle/>
        <a:p>
          <a:pPr algn="ctr" rtl="0">
            <a:defRPr lang="en-US" sz="10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Tablas_Graficos!$L$22</c:f>
              <c:strCache>
                <c:ptCount val="1"/>
                <c:pt idx="0">
                  <c:v>I. Sucesiones y Donaciones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Tablas_Graficos!$M$20:$N$20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Tablas_Graficos!$M$22:$N$22</c:f>
              <c:numCache>
                <c:formatCode>_-* #,##0\ _€_-;\-* #,##0\ _€_-;_-* "-"\ _€_-;_-@_-</c:formatCode>
                <c:ptCount val="2"/>
                <c:pt idx="0">
                  <c:v>73220.683810000046</c:v>
                </c:pt>
                <c:pt idx="1">
                  <c:v>5257.4400300000016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9C-4FA5-BE53-A69A9AB4081C}"/>
            </c:ext>
          </c:extLst>
        </c:ser>
        <c:ser>
          <c:idx val="1"/>
          <c:order val="1"/>
          <c:tx>
            <c:strRef>
              <c:f>Tablas_Graficos!$L$23</c:f>
              <c:strCache>
                <c:ptCount val="1"/>
                <c:pt idx="0">
                  <c:v>I. Patrimonio Personas Físicas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cat>
            <c:strRef>
              <c:f>Tablas_Graficos!$M$20:$N$20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Tablas_Graficos!$M$23:$N$23</c:f>
              <c:numCache>
                <c:formatCode>_-* #,##0\ _€_-;\-* #,##0\ _€_-;_-* "-"\ _€_-;_-@_-</c:formatCode>
                <c:ptCount val="2"/>
                <c:pt idx="0">
                  <c:v>1045.9849100000001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9C-4FA5-BE53-A69A9AB4081C}"/>
            </c:ext>
          </c:extLst>
        </c:ser>
        <c:ser>
          <c:idx val="2"/>
          <c:order val="2"/>
          <c:tx>
            <c:strRef>
              <c:f>Tablas_Graficos!$L$24</c:f>
              <c:strCache>
                <c:ptCount val="1"/>
                <c:pt idx="0">
                  <c:v>I. Transmisiones  Patrimoniales y Actos Jurídicos Documentados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Tablas_Graficos!$M$20:$N$20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Tablas_Graficos!$M$24:$N$24</c:f>
              <c:numCache>
                <c:formatCode>_-* #,##0\ _€_-;\-* #,##0\ _€_-;_-* "-"\ _€_-;_-@_-</c:formatCode>
                <c:ptCount val="2"/>
                <c:pt idx="0">
                  <c:v>747103.14115999884</c:v>
                </c:pt>
                <c:pt idx="1">
                  <c:v>12112.282150000006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9C-4FA5-BE53-A69A9AB4081C}"/>
            </c:ext>
          </c:extLst>
        </c:ser>
        <c:ser>
          <c:idx val="3"/>
          <c:order val="3"/>
          <c:tx>
            <c:strRef>
              <c:f>Tablas_Graficos!$L$25</c:f>
              <c:strCache>
                <c:ptCount val="1"/>
                <c:pt idx="0">
                  <c:v>Impuestos Ecológicos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Tablas_Graficos!$M$20:$N$20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Tablas_Graficos!$M$25:$N$25</c:f>
              <c:numCache>
                <c:formatCode>_-* #,##0\ _€_-;\-* #,##0\ _€_-;_-* "-"\ _€_-;_-@_-</c:formatCode>
                <c:ptCount val="2"/>
                <c:pt idx="0">
                  <c:v>1357.1446500000004</c:v>
                </c:pt>
                <c:pt idx="1">
                  <c:v>663.21355999999992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9C-4FA5-BE53-A69A9AB4081C}"/>
            </c:ext>
          </c:extLst>
        </c:ser>
        <c:ser>
          <c:idx val="4"/>
          <c:order val="4"/>
          <c:tx>
            <c:strRef>
              <c:f>Tablas_Graficos!$L$26</c:f>
              <c:strCache>
                <c:ptCount val="1"/>
                <c:pt idx="0">
                  <c:v>Canon de mejora de Infraestructuras hidráulicas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Tablas_Graficos!$M$20:$N$20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Tablas_Graficos!$M$26:$N$26</c:f>
              <c:numCache>
                <c:formatCode>_-* #,##0\ _€_-;\-* #,##0\ _€_-;_-* "-"\ _€_-;_-@_-</c:formatCode>
                <c:ptCount val="2"/>
                <c:pt idx="0">
                  <c:v>70398.426919999998</c:v>
                </c:pt>
                <c:pt idx="1">
                  <c:v>568.40523999999994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9C-4FA5-BE53-A69A9AB4081C}"/>
            </c:ext>
          </c:extLst>
        </c:ser>
        <c:ser>
          <c:idx val="5"/>
          <c:order val="5"/>
          <c:tx>
            <c:strRef>
              <c:f>Tablas_Graficos!$L$27</c:f>
              <c:strCache>
                <c:ptCount val="1"/>
                <c:pt idx="0">
                  <c:v>I. sobre Actividades del Juego Presenciales</c:v>
                </c:pt>
              </c:strCache>
            </c:strRef>
          </c:tx>
          <c:spPr>
            <a:solidFill>
              <a:srgbClr val="C6D9F1"/>
            </a:solidFill>
          </c:spPr>
          <c:invertIfNegative val="0"/>
          <c:cat>
            <c:strRef>
              <c:f>Tablas_Graficos!$M$20:$N$20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Tablas_Graficos!$M$27:$N$27</c:f>
              <c:numCache>
                <c:formatCode>_-* #,##0\ _€_-;\-* #,##0\ _€_-;_-* "-"\ _€_-;_-@_-</c:formatCode>
                <c:ptCount val="2"/>
                <c:pt idx="0">
                  <c:v>8983.5973700000013</c:v>
                </c:pt>
                <c:pt idx="1">
                  <c:v>1111.5712199999998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D9C-4FA5-BE53-A69A9AB4081C}"/>
            </c:ext>
          </c:extLst>
        </c:ser>
        <c:ser>
          <c:idx val="6"/>
          <c:order val="6"/>
          <c:tx>
            <c:strRef>
              <c:f>Tablas_Graficos!$L$28</c:f>
              <c:strCache>
                <c:ptCount val="1"/>
                <c:pt idx="0">
                  <c:v>Tasas, Precios Públicos, Otros Ingresos</c:v>
                </c:pt>
              </c:strCache>
            </c:strRef>
          </c:tx>
          <c:spPr>
            <a:solidFill>
              <a:srgbClr val="E6B9BA"/>
            </a:solidFill>
          </c:spPr>
          <c:invertIfNegative val="0"/>
          <c:cat>
            <c:strRef>
              <c:f>Tablas_Graficos!$M$20:$N$20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Tablas_Graficos!$M$28:$N$28</c:f>
              <c:numCache>
                <c:formatCode>_-* #,##0\ _€_-;\-* #,##0\ _€_-;_-* "-"\ _€_-;_-@_-</c:formatCode>
                <c:ptCount val="2"/>
                <c:pt idx="0">
                  <c:v>17491.282890000643</c:v>
                </c:pt>
                <c:pt idx="1">
                  <c:v>7006.6716599999982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9C-4FA5-BE53-A69A9AB4081C}"/>
            </c:ext>
          </c:extLst>
        </c:ser>
        <c:ser>
          <c:idx val="7"/>
          <c:order val="7"/>
          <c:tx>
            <c:strRef>
              <c:f>Tablas_Graficos!$L$29</c:f>
              <c:strCache>
                <c:ptCount val="1"/>
                <c:pt idx="0">
                  <c:v>Garantías, Depósitos, Fianzas</c:v>
                </c:pt>
              </c:strCache>
            </c:strRef>
          </c:tx>
          <c:spPr>
            <a:solidFill>
              <a:srgbClr val="4572A7"/>
            </a:solidFill>
          </c:spPr>
          <c:invertIfNegative val="0"/>
          <c:cat>
            <c:strRef>
              <c:f>Tablas_Graficos!$M$20:$N$20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Tablas_Graficos!$M$29:$N$29</c:f>
              <c:numCache>
                <c:formatCode>_-* #,##0\ _€_-;\-* #,##0\ _€_-;_-* "-"\ _€_-;_-@_-</c:formatCode>
                <c:ptCount val="2"/>
                <c:pt idx="0">
                  <c:v>35614.362729999979</c:v>
                </c:pt>
                <c:pt idx="1">
                  <c:v>14273.180750000005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D9C-4FA5-BE53-A69A9AB40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0581120"/>
        <c:axId val="140595200"/>
      </c:barChart>
      <c:catAx>
        <c:axId val="1405811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0595200"/>
        <c:crosses val="autoZero"/>
        <c:auto val="1"/>
        <c:lblAlgn val="ctr"/>
        <c:lblOffset val="100"/>
        <c:noMultiLvlLbl val="0"/>
      </c:catAx>
      <c:valAx>
        <c:axId val="140595200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0581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82569444444447"/>
          <c:y val="0.25280321637426917"/>
          <c:w val="0.3416928147139503"/>
          <c:h val="0.71166720598281352"/>
        </c:manualLayout>
      </c:layout>
      <c:overlay val="0"/>
      <c:txPr>
        <a:bodyPr/>
        <a:lstStyle/>
        <a:p>
          <a:pPr algn="ctr">
            <a:defRPr lang="es-ES" sz="7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Títulos_Gráficos!$A$17</c:f>
          <c:strCache>
            <c:ptCount val="1"/>
            <c:pt idx="0">
              <c:v>G.5.1 Documentos presentados en el ejercicio por provincia y  modo de presentación. Año 2023. Datos acumulados a 30/06/2023</c:v>
            </c:pt>
          </c:strCache>
        </c:strRef>
      </c:tx>
      <c:overlay val="0"/>
      <c:txPr>
        <a:bodyPr/>
        <a:lstStyle/>
        <a:p>
          <a:pPr>
            <a:defRPr sz="1000" b="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Tablas_Graficos!$B$34</c:f>
              <c:strCache>
                <c:ptCount val="1"/>
                <c:pt idx="0">
                  <c:v>Presentación Presencial</c:v>
                </c:pt>
              </c:strCache>
            </c:strRef>
          </c:tx>
          <c:spPr>
            <a:solidFill>
              <a:srgbClr val="B54441"/>
            </a:solidFill>
          </c:spPr>
          <c:invertIfNegative val="0"/>
          <c:cat>
            <c:strRef>
              <c:f>Tablas_Graficos!$A$36:$A$44</c:f>
              <c:strCache>
                <c:ptCount val="9"/>
                <c:pt idx="0">
                  <c:v>Servicios Centrales</c:v>
                </c:pt>
                <c:pt idx="1">
                  <c:v>Huelva</c:v>
                </c:pt>
                <c:pt idx="2">
                  <c:v>Jaén</c:v>
                </c:pt>
                <c:pt idx="3">
                  <c:v>Almería</c:v>
                </c:pt>
                <c:pt idx="4">
                  <c:v>Granada</c:v>
                </c:pt>
                <c:pt idx="5">
                  <c:v>Cádiz</c:v>
                </c:pt>
                <c:pt idx="6">
                  <c:v>Málaga</c:v>
                </c:pt>
                <c:pt idx="7">
                  <c:v>Sevilla</c:v>
                </c:pt>
                <c:pt idx="8">
                  <c:v>Córdoba</c:v>
                </c:pt>
              </c:strCache>
            </c:strRef>
          </c:cat>
          <c:val>
            <c:numRef>
              <c:f>Tablas_Graficos!$B$36:$B$44</c:f>
              <c:numCache>
                <c:formatCode>_-* #,##0\ _€_-;\-* #,##0\ _€_-;_-* "-"??\ _€_-;_-@_-</c:formatCode>
                <c:ptCount val="9"/>
                <c:pt idx="0">
                  <c:v>2066</c:v>
                </c:pt>
                <c:pt idx="1">
                  <c:v>3964</c:v>
                </c:pt>
                <c:pt idx="2">
                  <c:v>5408</c:v>
                </c:pt>
                <c:pt idx="3">
                  <c:v>5940</c:v>
                </c:pt>
                <c:pt idx="4">
                  <c:v>7154</c:v>
                </c:pt>
                <c:pt idx="5">
                  <c:v>8463</c:v>
                </c:pt>
                <c:pt idx="6">
                  <c:v>12921</c:v>
                </c:pt>
                <c:pt idx="7">
                  <c:v>14610</c:v>
                </c:pt>
                <c:pt idx="8">
                  <c:v>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3-4541-BF8B-1C7EB57572FA}"/>
            </c:ext>
          </c:extLst>
        </c:ser>
        <c:ser>
          <c:idx val="1"/>
          <c:order val="1"/>
          <c:tx>
            <c:strRef>
              <c:f>Tablas_Graficos!$C$34</c:f>
              <c:strCache>
                <c:ptCount val="1"/>
                <c:pt idx="0">
                  <c:v>Presentación WEB</c:v>
                </c:pt>
              </c:strCache>
            </c:strRef>
          </c:tx>
          <c:spPr>
            <a:solidFill>
              <a:srgbClr val="3D936C"/>
            </a:solidFill>
          </c:spPr>
          <c:invertIfNegative val="0"/>
          <c:cat>
            <c:strRef>
              <c:f>Tablas_Graficos!$A$36:$A$44</c:f>
              <c:strCache>
                <c:ptCount val="9"/>
                <c:pt idx="0">
                  <c:v>Servicios Centrales</c:v>
                </c:pt>
                <c:pt idx="1">
                  <c:v>Huelva</c:v>
                </c:pt>
                <c:pt idx="2">
                  <c:v>Jaén</c:v>
                </c:pt>
                <c:pt idx="3">
                  <c:v>Almería</c:v>
                </c:pt>
                <c:pt idx="4">
                  <c:v>Granada</c:v>
                </c:pt>
                <c:pt idx="5">
                  <c:v>Cádiz</c:v>
                </c:pt>
                <c:pt idx="6">
                  <c:v>Málaga</c:v>
                </c:pt>
                <c:pt idx="7">
                  <c:v>Sevilla</c:v>
                </c:pt>
                <c:pt idx="8">
                  <c:v>Córdoba</c:v>
                </c:pt>
              </c:strCache>
            </c:strRef>
          </c:cat>
          <c:val>
            <c:numRef>
              <c:f>Tablas_Graficos!$C$36:$C$44</c:f>
              <c:numCache>
                <c:formatCode>_-* #,##0\ _€_-;\-* #,##0\ _€_-;_-* "-"??\ _€_-;_-@_-</c:formatCode>
                <c:ptCount val="9"/>
                <c:pt idx="0">
                  <c:v>4183</c:v>
                </c:pt>
                <c:pt idx="1">
                  <c:v>54456</c:v>
                </c:pt>
                <c:pt idx="2">
                  <c:v>82096</c:v>
                </c:pt>
                <c:pt idx="3">
                  <c:v>85708</c:v>
                </c:pt>
                <c:pt idx="4">
                  <c:v>102764</c:v>
                </c:pt>
                <c:pt idx="5">
                  <c:v>114680</c:v>
                </c:pt>
                <c:pt idx="6">
                  <c:v>181108</c:v>
                </c:pt>
                <c:pt idx="7">
                  <c:v>183616</c:v>
                </c:pt>
                <c:pt idx="8">
                  <c:v>273605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3-4541-BF8B-1C7EB5757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0815744"/>
        <c:axId val="140833920"/>
      </c:barChart>
      <c:catAx>
        <c:axId val="14081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40833920"/>
        <c:crosses val="autoZero"/>
        <c:auto val="1"/>
        <c:lblAlgn val="ctr"/>
        <c:lblOffset val="100"/>
        <c:noMultiLvlLbl val="0"/>
      </c:catAx>
      <c:valAx>
        <c:axId val="1408339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 b="0">
                    <a:latin typeface="Noto Sans HK Light" panose="020B0300000000000000" pitchFamily="34" charset="-128"/>
                    <a:ea typeface="Noto Sans HK Light" panose="020B0300000000000000" pitchFamily="34" charset="-128"/>
                  </a:defRPr>
                </a:pPr>
                <a:r>
                  <a:rPr lang="en-US" sz="800" b="0">
                    <a:latin typeface="Noto Sans HK Light" panose="020B0300000000000000" pitchFamily="34" charset="-128"/>
                    <a:ea typeface="Noto Sans HK Light" panose="020B0300000000000000" pitchFamily="34" charset="-128"/>
                  </a:rPr>
                  <a:t>Número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408157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Títulos_Gráficos!$A$18</c:f>
          <c:strCache>
            <c:ptCount val="1"/>
            <c:pt idx="0">
              <c:v>G.5.2 Importe ingresado de documentos presentados en el ejercicio por provincia y  modo de presentación. Año 2023. Datos acumulados a 30/06/2023</c:v>
            </c:pt>
          </c:strCache>
        </c:strRef>
      </c:tx>
      <c:overlay val="0"/>
      <c:txPr>
        <a:bodyPr/>
        <a:lstStyle/>
        <a:p>
          <a:pPr algn="ctr" rtl="0">
            <a:defRPr lang="es-ES" sz="10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Tablas_Graficos!$G$34</c:f>
              <c:strCache>
                <c:ptCount val="1"/>
                <c:pt idx="0">
                  <c:v>Presentación Presencial</c:v>
                </c:pt>
              </c:strCache>
            </c:strRef>
          </c:tx>
          <c:spPr>
            <a:solidFill>
              <a:srgbClr val="B54441"/>
            </a:solidFill>
          </c:spPr>
          <c:invertIfNegative val="0"/>
          <c:cat>
            <c:strRef>
              <c:f>Tablas_Graficos!$F$36:$F$44</c:f>
              <c:strCache>
                <c:ptCount val="9"/>
                <c:pt idx="0">
                  <c:v>Jaén</c:v>
                </c:pt>
                <c:pt idx="1">
                  <c:v>Huelva</c:v>
                </c:pt>
                <c:pt idx="2">
                  <c:v>Córdoba</c:v>
                </c:pt>
                <c:pt idx="3">
                  <c:v>Almería</c:v>
                </c:pt>
                <c:pt idx="4">
                  <c:v>Granada</c:v>
                </c:pt>
                <c:pt idx="5">
                  <c:v>Servicios Centrales</c:v>
                </c:pt>
                <c:pt idx="6">
                  <c:v>Cádiz</c:v>
                </c:pt>
                <c:pt idx="7">
                  <c:v>Sevilla</c:v>
                </c:pt>
                <c:pt idx="8">
                  <c:v>Málaga</c:v>
                </c:pt>
              </c:strCache>
            </c:strRef>
          </c:cat>
          <c:val>
            <c:numRef>
              <c:f>Tablas_Graficos!$G$36:$G$44</c:f>
              <c:numCache>
                <c:formatCode>_-* #,##0\ _€_-;\-* #,##0\ _€_-;_-* "-"\ _€_-;_-@_-</c:formatCode>
                <c:ptCount val="9"/>
                <c:pt idx="0">
                  <c:v>1373.5115300000004</c:v>
                </c:pt>
                <c:pt idx="1">
                  <c:v>1174.9247799999996</c:v>
                </c:pt>
                <c:pt idx="2">
                  <c:v>1292.19562</c:v>
                </c:pt>
                <c:pt idx="3">
                  <c:v>3514.7775099999994</c:v>
                </c:pt>
                <c:pt idx="4">
                  <c:v>3310.9138900000007</c:v>
                </c:pt>
                <c:pt idx="5">
                  <c:v>6935.8286900000003</c:v>
                </c:pt>
                <c:pt idx="6">
                  <c:v>3652.715180000002</c:v>
                </c:pt>
                <c:pt idx="7">
                  <c:v>8326.0263399999967</c:v>
                </c:pt>
                <c:pt idx="8">
                  <c:v>11411.871070000001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FF-45EA-B4B4-781FB7EAA142}"/>
            </c:ext>
          </c:extLst>
        </c:ser>
        <c:ser>
          <c:idx val="1"/>
          <c:order val="1"/>
          <c:tx>
            <c:strRef>
              <c:f>Tablas_Graficos!$H$34</c:f>
              <c:strCache>
                <c:ptCount val="1"/>
                <c:pt idx="0">
                  <c:v>Presentación WEB</c:v>
                </c:pt>
              </c:strCache>
            </c:strRef>
          </c:tx>
          <c:spPr>
            <a:solidFill>
              <a:srgbClr val="3D936C"/>
            </a:solidFill>
          </c:spPr>
          <c:invertIfNegative val="0"/>
          <c:cat>
            <c:strRef>
              <c:f>Tablas_Graficos!$F$36:$F$44</c:f>
              <c:strCache>
                <c:ptCount val="9"/>
                <c:pt idx="0">
                  <c:v>Jaén</c:v>
                </c:pt>
                <c:pt idx="1">
                  <c:v>Huelva</c:v>
                </c:pt>
                <c:pt idx="2">
                  <c:v>Córdoba</c:v>
                </c:pt>
                <c:pt idx="3">
                  <c:v>Almería</c:v>
                </c:pt>
                <c:pt idx="4">
                  <c:v>Granada</c:v>
                </c:pt>
                <c:pt idx="5">
                  <c:v>Servicios Centrales</c:v>
                </c:pt>
                <c:pt idx="6">
                  <c:v>Cádiz</c:v>
                </c:pt>
                <c:pt idx="7">
                  <c:v>Sevilla</c:v>
                </c:pt>
                <c:pt idx="8">
                  <c:v>Málaga</c:v>
                </c:pt>
              </c:strCache>
            </c:strRef>
          </c:cat>
          <c:val>
            <c:numRef>
              <c:f>Tablas_Graficos!$H$36:$H$44</c:f>
              <c:numCache>
                <c:formatCode>_-* #,##0\ _€_-;\-* #,##0\ _€_-;_-* "-"\ _€_-;_-@_-</c:formatCode>
                <c:ptCount val="9"/>
                <c:pt idx="0">
                  <c:v>33321.072510000005</c:v>
                </c:pt>
                <c:pt idx="1">
                  <c:v>35778.501759999999</c:v>
                </c:pt>
                <c:pt idx="2">
                  <c:v>59241.112730000605</c:v>
                </c:pt>
                <c:pt idx="3">
                  <c:v>67669.914430000004</c:v>
                </c:pt>
                <c:pt idx="4">
                  <c:v>70526.142829999997</c:v>
                </c:pt>
                <c:pt idx="5">
                  <c:v>75702.007200000007</c:v>
                </c:pt>
                <c:pt idx="6">
                  <c:v>106298.29280000004</c:v>
                </c:pt>
                <c:pt idx="7">
                  <c:v>144971.3203900001</c:v>
                </c:pt>
                <c:pt idx="8">
                  <c:v>361706.2597900001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FF-45EA-B4B4-781FB7EAA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0868224"/>
        <c:axId val="140878208"/>
      </c:barChart>
      <c:catAx>
        <c:axId val="14086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0878208"/>
        <c:crosses val="autoZero"/>
        <c:auto val="1"/>
        <c:lblAlgn val="ctr"/>
        <c:lblOffset val="100"/>
        <c:noMultiLvlLbl val="0"/>
      </c:catAx>
      <c:valAx>
        <c:axId val="1408782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defRPr>
                </a:pPr>
                <a:r>
                  <a:rPr lang="en-US" sz="800" b="0" i="0" u="none" strike="noStrike" kern="1200" baseline="0">
                    <a:solidFill>
                      <a:sysClr val="windowText" lastClr="000000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rPr>
                  <a:t>Importe (Miles €)</a:t>
                </a:r>
              </a:p>
            </c:rich>
          </c:tx>
          <c:overlay val="0"/>
        </c:title>
        <c:numFmt formatCode="_-* #,##0\ _€_-;\-* #,##0\ _€_-;_-* &quot;-&quot;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086822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Títulos_Gráficos!$A$19</c:f>
          <c:strCache>
            <c:ptCount val="1"/>
            <c:pt idx="0">
              <c:v>G.5.3 Documentos presentados en el ejercicio por provincia y modo de presentación. Año 2023. Datos acumulados a 30/06/2023</c:v>
            </c:pt>
          </c:strCache>
        </c:strRef>
      </c:tx>
      <c:layout>
        <c:manualLayout>
          <c:xMode val="edge"/>
          <c:yMode val="edge"/>
          <c:x val="0.12418742739124818"/>
          <c:y val="1.488105141648461E-2"/>
        </c:manualLayout>
      </c:layout>
      <c:overlay val="0"/>
      <c:txPr>
        <a:bodyPr/>
        <a:lstStyle/>
        <a:p>
          <a:pPr>
            <a:defRPr sz="1000" b="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720008359610777"/>
          <c:y val="0.20316147213785019"/>
          <c:w val="0.44550259086467042"/>
          <c:h val="0.7147692287849768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'T5'!$A$13</c:f>
              <c:strCache>
                <c:ptCount val="1"/>
                <c:pt idx="0">
                  <c:v>Almería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('T5'!$B$13,'T5'!$D$13)</c:f>
              <c:numCache>
                <c:formatCode>_-* #,##0\ _€_-;\-* #,##0\ _€_-;_-* "-"??\ _€_-;_-@_-</c:formatCode>
                <c:ptCount val="2"/>
                <c:pt idx="0">
                  <c:v>5940</c:v>
                </c:pt>
                <c:pt idx="1">
                  <c:v>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AD-4194-B901-DEEB5D21A1AB}"/>
            </c:ext>
          </c:extLst>
        </c:ser>
        <c:ser>
          <c:idx val="1"/>
          <c:order val="1"/>
          <c:tx>
            <c:strRef>
              <c:f>'T5'!$A$14</c:f>
              <c:strCache>
                <c:ptCount val="1"/>
                <c:pt idx="0">
                  <c:v>Cádiz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('T5'!$B$14,'T5'!$D$14)</c:f>
              <c:numCache>
                <c:formatCode>_-* #,##0\ _€_-;\-* #,##0\ _€_-;_-* "-"??\ _€_-;_-@_-</c:formatCode>
                <c:ptCount val="2"/>
                <c:pt idx="0">
                  <c:v>8463</c:v>
                </c:pt>
                <c:pt idx="1">
                  <c:v>114680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AD-4194-B901-DEEB5D21A1AB}"/>
            </c:ext>
          </c:extLst>
        </c:ser>
        <c:ser>
          <c:idx val="2"/>
          <c:order val="2"/>
          <c:tx>
            <c:strRef>
              <c:f>'T5'!$A$15</c:f>
              <c:strCache>
                <c:ptCount val="1"/>
                <c:pt idx="0">
                  <c:v>Córdoba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('T5'!$B$15,'T5'!$D$15)</c:f>
              <c:numCache>
                <c:formatCode>_-* #,##0\ _€_-;\-* #,##0\ _€_-;_-* "-"??\ _€_-;_-@_-</c:formatCode>
                <c:ptCount val="2"/>
                <c:pt idx="0">
                  <c:v>4525</c:v>
                </c:pt>
                <c:pt idx="1">
                  <c:v>273605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AD-4194-B901-DEEB5D21A1AB}"/>
            </c:ext>
          </c:extLst>
        </c:ser>
        <c:ser>
          <c:idx val="3"/>
          <c:order val="3"/>
          <c:tx>
            <c:strRef>
              <c:f>'T5'!$A$16</c:f>
              <c:strCache>
                <c:ptCount val="1"/>
                <c:pt idx="0">
                  <c:v>Granada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('T5'!$B$16,'T5'!$D$16)</c:f>
              <c:numCache>
                <c:formatCode>_-* #,##0\ _€_-;\-* #,##0\ _€_-;_-* "-"??\ _€_-;_-@_-</c:formatCode>
                <c:ptCount val="2"/>
                <c:pt idx="0">
                  <c:v>7154</c:v>
                </c:pt>
                <c:pt idx="1">
                  <c:v>102764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AD-4194-B901-DEEB5D21A1AB}"/>
            </c:ext>
          </c:extLst>
        </c:ser>
        <c:ser>
          <c:idx val="4"/>
          <c:order val="4"/>
          <c:tx>
            <c:strRef>
              <c:f>'T5'!$A$17</c:f>
              <c:strCache>
                <c:ptCount val="1"/>
                <c:pt idx="0">
                  <c:v>Huelva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('T5'!$B$17,'T5'!$D$17)</c:f>
              <c:numCache>
                <c:formatCode>_-* #,##0\ _€_-;\-* #,##0\ _€_-;_-* "-"??\ _€_-;_-@_-</c:formatCode>
                <c:ptCount val="2"/>
                <c:pt idx="0">
                  <c:v>3964</c:v>
                </c:pt>
                <c:pt idx="1">
                  <c:v>54456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AD-4194-B901-DEEB5D21A1AB}"/>
            </c:ext>
          </c:extLst>
        </c:ser>
        <c:ser>
          <c:idx val="5"/>
          <c:order val="5"/>
          <c:tx>
            <c:strRef>
              <c:f>'T5'!$A$18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('T5'!$B$18,'T5'!$D$18)</c:f>
              <c:numCache>
                <c:formatCode>_-* #,##0\ _€_-;\-* #,##0\ _€_-;_-* "-"??\ _€_-;_-@_-</c:formatCode>
                <c:ptCount val="2"/>
                <c:pt idx="0">
                  <c:v>5408</c:v>
                </c:pt>
                <c:pt idx="1">
                  <c:v>82096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AD-4194-B901-DEEB5D21A1AB}"/>
            </c:ext>
          </c:extLst>
        </c:ser>
        <c:ser>
          <c:idx val="6"/>
          <c:order val="6"/>
          <c:tx>
            <c:strRef>
              <c:f>'T5'!$A$19</c:f>
              <c:strCache>
                <c:ptCount val="1"/>
                <c:pt idx="0">
                  <c:v>Málaga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('T5'!$B$19,'T5'!$D$19)</c:f>
              <c:numCache>
                <c:formatCode>_-* #,##0\ _€_-;\-* #,##0\ _€_-;_-* "-"??\ _€_-;_-@_-</c:formatCode>
                <c:ptCount val="2"/>
                <c:pt idx="0">
                  <c:v>12921</c:v>
                </c:pt>
                <c:pt idx="1">
                  <c:v>181108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AD-4194-B901-DEEB5D21A1AB}"/>
            </c:ext>
          </c:extLst>
        </c:ser>
        <c:ser>
          <c:idx val="7"/>
          <c:order val="7"/>
          <c:tx>
            <c:strRef>
              <c:f>'T5'!$A$20</c:f>
              <c:strCache>
                <c:ptCount val="1"/>
                <c:pt idx="0">
                  <c:v>Sevilla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('T5'!$B$20,'T5'!$D$20)</c:f>
              <c:numCache>
                <c:formatCode>_-* #,##0\ _€_-;\-* #,##0\ _€_-;_-* "-"??\ _€_-;_-@_-</c:formatCode>
                <c:ptCount val="2"/>
                <c:pt idx="0">
                  <c:v>14610</c:v>
                </c:pt>
                <c:pt idx="1">
                  <c:v>183616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AD-4194-B901-DEEB5D21A1AB}"/>
            </c:ext>
          </c:extLst>
        </c:ser>
        <c:ser>
          <c:idx val="8"/>
          <c:order val="8"/>
          <c:tx>
            <c:strRef>
              <c:f>'T5'!$A$21</c:f>
              <c:strCache>
                <c:ptCount val="1"/>
                <c:pt idx="0">
                  <c:v>Servicios Centrales</c:v>
                </c:pt>
              </c:strCache>
            </c:strRef>
          </c:tx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('T5'!$B$21,'T5'!$D$21)</c:f>
              <c:numCache>
                <c:formatCode>_-* #,##0\ _€_-;\-* #,##0\ _€_-;_-* "-"??\ _€_-;_-@_-</c:formatCode>
                <c:ptCount val="2"/>
                <c:pt idx="0">
                  <c:v>2066</c:v>
                </c:pt>
                <c:pt idx="1">
                  <c:v>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AD-4194-B901-DEEB5D21A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0990720"/>
        <c:axId val="141008896"/>
      </c:barChart>
      <c:catAx>
        <c:axId val="1409907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41008896"/>
        <c:crosses val="autoZero"/>
        <c:auto val="1"/>
        <c:lblAlgn val="ctr"/>
        <c:lblOffset val="100"/>
        <c:noMultiLvlLbl val="0"/>
      </c:catAx>
      <c:valAx>
        <c:axId val="14100889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in"/>
        <c:tickLblPos val="nextTo"/>
        <c:txPr>
          <a:bodyPr/>
          <a:lstStyle/>
          <a:p>
            <a:pPr>
              <a:defRPr sz="800"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40990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760503297744442"/>
          <c:y val="0.18662307260732491"/>
          <c:w val="0.21365960402490675"/>
          <c:h val="0.70215119915907365"/>
        </c:manualLayout>
      </c:layout>
      <c:overlay val="0"/>
      <c:txPr>
        <a:bodyPr/>
        <a:lstStyle/>
        <a:p>
          <a:pPr>
            <a:defRPr sz="80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Títulos_Gráficos!$A$20</c:f>
          <c:strCache>
            <c:ptCount val="1"/>
            <c:pt idx="0">
              <c:v>G.5.4 Importe ingresado de documentos presentados en el ejercicio por provincia y modo de presentación. Año 2023. Datos acumulados a 30/06/2023</c:v>
            </c:pt>
          </c:strCache>
        </c:strRef>
      </c:tx>
      <c:layout>
        <c:manualLayout>
          <c:xMode val="edge"/>
          <c:yMode val="edge"/>
          <c:x val="0.12418732782369146"/>
          <c:y val="1.488095238095238E-2"/>
        </c:manualLayout>
      </c:layout>
      <c:overlay val="0"/>
      <c:txPr>
        <a:bodyPr/>
        <a:lstStyle/>
        <a:p>
          <a:pPr algn="ctr" rtl="0">
            <a:defRPr lang="es-ES" sz="10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8720008359610777"/>
          <c:y val="0.21298948196586001"/>
          <c:w val="0.44550259086467053"/>
          <c:h val="0.704941218956967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'T5'!$A$13</c:f>
              <c:strCache>
                <c:ptCount val="1"/>
                <c:pt idx="0">
                  <c:v>Almería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('T5'!$C$13,'T5'!$E$13)</c:f>
              <c:numCache>
                <c:formatCode>_-* #,##0\ _€_-;\-* #,##0\ _€_-;_-* "-"??\ _€_-;_-@_-</c:formatCode>
                <c:ptCount val="2"/>
                <c:pt idx="0">
                  <c:v>3514.7775099999994</c:v>
                </c:pt>
                <c:pt idx="1">
                  <c:v>67669.914430000004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5-463C-9E02-21C6A03FEB68}"/>
            </c:ext>
          </c:extLst>
        </c:ser>
        <c:ser>
          <c:idx val="1"/>
          <c:order val="1"/>
          <c:tx>
            <c:strRef>
              <c:f>'T5'!$A$14</c:f>
              <c:strCache>
                <c:ptCount val="1"/>
                <c:pt idx="0">
                  <c:v>Cádiz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('T5'!$C$14,'T5'!$E$14)</c:f>
              <c:numCache>
                <c:formatCode>_-* #,##0\ _€_-;\-* #,##0\ _€_-;_-* "-"??\ _€_-;_-@_-</c:formatCode>
                <c:ptCount val="2"/>
                <c:pt idx="0">
                  <c:v>3652.715180000002</c:v>
                </c:pt>
                <c:pt idx="1">
                  <c:v>106298.29280000004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5-463C-9E02-21C6A03FEB68}"/>
            </c:ext>
          </c:extLst>
        </c:ser>
        <c:ser>
          <c:idx val="2"/>
          <c:order val="2"/>
          <c:tx>
            <c:strRef>
              <c:f>'T5'!$A$15</c:f>
              <c:strCache>
                <c:ptCount val="1"/>
                <c:pt idx="0">
                  <c:v>Córdoba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('T5'!$C$15,'T5'!$E$15)</c:f>
              <c:numCache>
                <c:formatCode>_-* #,##0\ _€_-;\-* #,##0\ _€_-;_-* "-"??\ _€_-;_-@_-</c:formatCode>
                <c:ptCount val="2"/>
                <c:pt idx="0">
                  <c:v>1292.19562</c:v>
                </c:pt>
                <c:pt idx="1">
                  <c:v>59241.112730000605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5-463C-9E02-21C6A03FEB68}"/>
            </c:ext>
          </c:extLst>
        </c:ser>
        <c:ser>
          <c:idx val="3"/>
          <c:order val="3"/>
          <c:tx>
            <c:strRef>
              <c:f>'T5'!$A$16</c:f>
              <c:strCache>
                <c:ptCount val="1"/>
                <c:pt idx="0">
                  <c:v>Granada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('T5'!$C$16,'T5'!$E$16)</c:f>
              <c:numCache>
                <c:formatCode>_-* #,##0\ _€_-;\-* #,##0\ _€_-;_-* "-"??\ _€_-;_-@_-</c:formatCode>
                <c:ptCount val="2"/>
                <c:pt idx="0">
                  <c:v>3310.9138900000007</c:v>
                </c:pt>
                <c:pt idx="1">
                  <c:v>70526.142829999997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B5-463C-9E02-21C6A03FEB68}"/>
            </c:ext>
          </c:extLst>
        </c:ser>
        <c:ser>
          <c:idx val="4"/>
          <c:order val="4"/>
          <c:tx>
            <c:strRef>
              <c:f>'T5'!$A$17</c:f>
              <c:strCache>
                <c:ptCount val="1"/>
                <c:pt idx="0">
                  <c:v>Huelva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('T5'!$C$17,'T5'!$E$17)</c:f>
              <c:numCache>
                <c:formatCode>_-* #,##0\ _€_-;\-* #,##0\ _€_-;_-* "-"??\ _€_-;_-@_-</c:formatCode>
                <c:ptCount val="2"/>
                <c:pt idx="0">
                  <c:v>1174.9247799999996</c:v>
                </c:pt>
                <c:pt idx="1">
                  <c:v>35778.501759999999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B5-463C-9E02-21C6A03FEB68}"/>
            </c:ext>
          </c:extLst>
        </c:ser>
        <c:ser>
          <c:idx val="5"/>
          <c:order val="5"/>
          <c:tx>
            <c:strRef>
              <c:f>'T5'!$A$18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('T5'!$C$18,'T5'!$E$18)</c:f>
              <c:numCache>
                <c:formatCode>_-* #,##0\ _€_-;\-* #,##0\ _€_-;_-* "-"??\ _€_-;_-@_-</c:formatCode>
                <c:ptCount val="2"/>
                <c:pt idx="0">
                  <c:v>1373.5115300000004</c:v>
                </c:pt>
                <c:pt idx="1">
                  <c:v>33321.072510000005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1B5-463C-9E02-21C6A03FEB68}"/>
            </c:ext>
          </c:extLst>
        </c:ser>
        <c:ser>
          <c:idx val="6"/>
          <c:order val="6"/>
          <c:tx>
            <c:strRef>
              <c:f>'T5'!$A$19</c:f>
              <c:strCache>
                <c:ptCount val="1"/>
                <c:pt idx="0">
                  <c:v>Málaga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('T5'!$C$19,'T5'!$E$19)</c:f>
              <c:numCache>
                <c:formatCode>_-* #,##0\ _€_-;\-* #,##0\ _€_-;_-* "-"??\ _€_-;_-@_-</c:formatCode>
                <c:ptCount val="2"/>
                <c:pt idx="0">
                  <c:v>11411.871070000001</c:v>
                </c:pt>
                <c:pt idx="1">
                  <c:v>361706.2597900001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B5-463C-9E02-21C6A03FEB68}"/>
            </c:ext>
          </c:extLst>
        </c:ser>
        <c:ser>
          <c:idx val="7"/>
          <c:order val="7"/>
          <c:tx>
            <c:strRef>
              <c:f>'T5'!$A$20</c:f>
              <c:strCache>
                <c:ptCount val="1"/>
                <c:pt idx="0">
                  <c:v>Sevilla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('T5'!$C$20,'T5'!$E$20)</c:f>
              <c:numCache>
                <c:formatCode>_-* #,##0\ _€_-;\-* #,##0\ _€_-;_-* "-"??\ _€_-;_-@_-</c:formatCode>
                <c:ptCount val="2"/>
                <c:pt idx="0">
                  <c:v>8326.0263399999967</c:v>
                </c:pt>
                <c:pt idx="1">
                  <c:v>144971.3203900001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1B5-463C-9E02-21C6A03FEB68}"/>
            </c:ext>
          </c:extLst>
        </c:ser>
        <c:ser>
          <c:idx val="8"/>
          <c:order val="8"/>
          <c:tx>
            <c:strRef>
              <c:f>'T5'!$A$21</c:f>
              <c:strCache>
                <c:ptCount val="1"/>
                <c:pt idx="0">
                  <c:v>Servicios Centrales</c:v>
                </c:pt>
              </c:strCache>
            </c:strRef>
          </c:tx>
          <c:invertIfNegative val="0"/>
          <c:cat>
            <c:strRef>
              <c:f>('T5'!$B$11,'T5'!$D$11)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('T5'!$C$21,'T5'!$E$21)</c:f>
              <c:numCache>
                <c:formatCode>_-* #,##0\ _€_-;\-* #,##0\ _€_-;_-* "-"??\ _€_-;_-@_-</c:formatCode>
                <c:ptCount val="2"/>
                <c:pt idx="0">
                  <c:v>6935.8286900000003</c:v>
                </c:pt>
                <c:pt idx="1">
                  <c:v>75702.007200000007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B5-463C-9E02-21C6A03FE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1215616"/>
        <c:axId val="141217152"/>
      </c:barChart>
      <c:catAx>
        <c:axId val="1412156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217152"/>
        <c:crosses val="autoZero"/>
        <c:auto val="1"/>
        <c:lblAlgn val="ctr"/>
        <c:lblOffset val="100"/>
        <c:noMultiLvlLbl val="0"/>
      </c:catAx>
      <c:valAx>
        <c:axId val="14121715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in"/>
        <c:tickLblPos val="nextTo"/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2156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760503297744476"/>
          <c:y val="0.21283109881535087"/>
          <c:w val="0.21365960402490675"/>
          <c:h val="0.6988751958830699"/>
        </c:manualLayout>
      </c:layout>
      <c:overlay val="0"/>
      <c:txPr>
        <a:bodyPr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Títulos_Gráficos!$A$22</c:f>
          <c:strCache>
            <c:ptCount val="1"/>
            <c:pt idx="0">
              <c:v>G.6.1 Documentos presentados en el ejercicio por provincia y  forma de pago. Año 2023. Datos acumulados a 30/06/2023</c:v>
            </c:pt>
          </c:strCache>
        </c:strRef>
      </c:tx>
      <c:overlay val="0"/>
      <c:txPr>
        <a:bodyPr/>
        <a:lstStyle/>
        <a:p>
          <a:pPr>
            <a:defRPr sz="1000" b="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Tablas_Graficos!$B$49</c:f>
              <c:strCache>
                <c:ptCount val="1"/>
                <c:pt idx="0">
                  <c:v>Pago presencial</c:v>
                </c:pt>
              </c:strCache>
            </c:strRef>
          </c:tx>
          <c:spPr>
            <a:solidFill>
              <a:srgbClr val="B54441"/>
            </a:solidFill>
          </c:spPr>
          <c:invertIfNegative val="0"/>
          <c:cat>
            <c:strRef>
              <c:f>Tablas_Graficos!$A$51:$A$59</c:f>
              <c:strCache>
                <c:ptCount val="9"/>
                <c:pt idx="0">
                  <c:v>Servicios Centrales</c:v>
                </c:pt>
                <c:pt idx="1">
                  <c:v>Huelva</c:v>
                </c:pt>
                <c:pt idx="2">
                  <c:v>Jaén</c:v>
                </c:pt>
                <c:pt idx="3">
                  <c:v>Almería</c:v>
                </c:pt>
                <c:pt idx="4">
                  <c:v>Granada</c:v>
                </c:pt>
                <c:pt idx="5">
                  <c:v>Cádiz</c:v>
                </c:pt>
                <c:pt idx="6">
                  <c:v>Málaga</c:v>
                </c:pt>
                <c:pt idx="7">
                  <c:v>Sevilla</c:v>
                </c:pt>
                <c:pt idx="8">
                  <c:v>Córdoba</c:v>
                </c:pt>
              </c:strCache>
            </c:strRef>
          </c:cat>
          <c:val>
            <c:numRef>
              <c:f>Tablas_Graficos!$B$51:$B$59</c:f>
              <c:numCache>
                <c:formatCode>_-* #,##0\ _€_-;\-* #,##0\ _€_-;_-* "-"\ _€_-;_-@_-</c:formatCode>
                <c:ptCount val="9"/>
                <c:pt idx="0">
                  <c:v>2066</c:v>
                </c:pt>
                <c:pt idx="1">
                  <c:v>3965</c:v>
                </c:pt>
                <c:pt idx="2">
                  <c:v>5408</c:v>
                </c:pt>
                <c:pt idx="3">
                  <c:v>5940</c:v>
                </c:pt>
                <c:pt idx="4">
                  <c:v>7154</c:v>
                </c:pt>
                <c:pt idx="5">
                  <c:v>8464</c:v>
                </c:pt>
                <c:pt idx="6">
                  <c:v>12921</c:v>
                </c:pt>
                <c:pt idx="7">
                  <c:v>14610</c:v>
                </c:pt>
                <c:pt idx="8">
                  <c:v>4525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D9-4735-8F04-68E7B6CC6628}"/>
            </c:ext>
          </c:extLst>
        </c:ser>
        <c:ser>
          <c:idx val="1"/>
          <c:order val="1"/>
          <c:tx>
            <c:strRef>
              <c:f>Tablas_Graficos!$C$49</c:f>
              <c:strCache>
                <c:ptCount val="1"/>
                <c:pt idx="0">
                  <c:v>Pago telemático</c:v>
                </c:pt>
              </c:strCache>
            </c:strRef>
          </c:tx>
          <c:spPr>
            <a:solidFill>
              <a:srgbClr val="3D936C"/>
            </a:solidFill>
          </c:spPr>
          <c:invertIfNegative val="0"/>
          <c:cat>
            <c:strRef>
              <c:f>Tablas_Graficos!$A$51:$A$59</c:f>
              <c:strCache>
                <c:ptCount val="9"/>
                <c:pt idx="0">
                  <c:v>Servicios Centrales</c:v>
                </c:pt>
                <c:pt idx="1">
                  <c:v>Huelva</c:v>
                </c:pt>
                <c:pt idx="2">
                  <c:v>Jaén</c:v>
                </c:pt>
                <c:pt idx="3">
                  <c:v>Almería</c:v>
                </c:pt>
                <c:pt idx="4">
                  <c:v>Granada</c:v>
                </c:pt>
                <c:pt idx="5">
                  <c:v>Cádiz</c:v>
                </c:pt>
                <c:pt idx="6">
                  <c:v>Málaga</c:v>
                </c:pt>
                <c:pt idx="7">
                  <c:v>Sevilla</c:v>
                </c:pt>
                <c:pt idx="8">
                  <c:v>Córdoba</c:v>
                </c:pt>
              </c:strCache>
            </c:strRef>
          </c:cat>
          <c:val>
            <c:numRef>
              <c:f>Tablas_Graficos!$C$51:$C$59</c:f>
              <c:numCache>
                <c:formatCode>_-* #,##0\ _€_-;\-* #,##0\ _€_-;_-* "-"\ _€_-;_-@_-</c:formatCode>
                <c:ptCount val="9"/>
                <c:pt idx="0">
                  <c:v>4183</c:v>
                </c:pt>
                <c:pt idx="1">
                  <c:v>54455</c:v>
                </c:pt>
                <c:pt idx="2">
                  <c:v>82096</c:v>
                </c:pt>
                <c:pt idx="3">
                  <c:v>85708</c:v>
                </c:pt>
                <c:pt idx="4">
                  <c:v>102764</c:v>
                </c:pt>
                <c:pt idx="5">
                  <c:v>114679</c:v>
                </c:pt>
                <c:pt idx="6">
                  <c:v>181108</c:v>
                </c:pt>
                <c:pt idx="7">
                  <c:v>183616</c:v>
                </c:pt>
                <c:pt idx="8">
                  <c:v>273605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D9-4735-8F04-68E7B6CC6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1096832"/>
        <c:axId val="141098368"/>
      </c:barChart>
      <c:catAx>
        <c:axId val="14109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41098368"/>
        <c:crosses val="autoZero"/>
        <c:auto val="1"/>
        <c:lblAlgn val="ctr"/>
        <c:lblOffset val="100"/>
        <c:noMultiLvlLbl val="0"/>
      </c:catAx>
      <c:valAx>
        <c:axId val="14109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 b="0">
                    <a:latin typeface="Noto Sans HK Light" panose="020B0300000000000000" pitchFamily="34" charset="-128"/>
                    <a:ea typeface="Noto Sans HK Light" panose="020B0300000000000000" pitchFamily="34" charset="-128"/>
                  </a:defRPr>
                </a:pPr>
                <a:r>
                  <a:rPr lang="en-US" sz="800" b="0">
                    <a:latin typeface="Noto Sans HK Light" panose="020B0300000000000000" pitchFamily="34" charset="-128"/>
                    <a:ea typeface="Noto Sans HK Light" panose="020B0300000000000000" pitchFamily="34" charset="-128"/>
                  </a:rPr>
                  <a:t>Número</a:t>
                </a:r>
              </a:p>
            </c:rich>
          </c:tx>
          <c:overlay val="0"/>
        </c:title>
        <c:numFmt formatCode="_-* #,##0\ _€_-;\-* #,##0\ _€_-;_-* &quot;-&quot;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41096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80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Títulos_Gráficos!$A$23</c:f>
          <c:strCache>
            <c:ptCount val="1"/>
            <c:pt idx="0">
              <c:v>G.6.2 Importe ingresado de documentos presentados en el ejercicio por provincia y  forma de pago. Año 2023. Datos acumulados a 30/06/2023</c:v>
            </c:pt>
          </c:strCache>
        </c:strRef>
      </c:tx>
      <c:layout>
        <c:manualLayout>
          <c:xMode val="edge"/>
          <c:yMode val="edge"/>
          <c:x val="0.11685875147858669"/>
          <c:y val="9.6852324862525627E-3"/>
        </c:manualLayout>
      </c:layout>
      <c:overlay val="0"/>
      <c:txPr>
        <a:bodyPr/>
        <a:lstStyle/>
        <a:p>
          <a:pPr algn="ctr" rtl="0">
            <a:defRPr lang="en-US" sz="10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Tablas_Graficos!$G$49</c:f>
              <c:strCache>
                <c:ptCount val="1"/>
                <c:pt idx="0">
                  <c:v>Pago presencial</c:v>
                </c:pt>
              </c:strCache>
            </c:strRef>
          </c:tx>
          <c:spPr>
            <a:solidFill>
              <a:srgbClr val="B54441"/>
            </a:solidFill>
          </c:spPr>
          <c:invertIfNegative val="0"/>
          <c:cat>
            <c:strRef>
              <c:f>Tablas_Graficos!$F$51:$F$59</c:f>
              <c:strCache>
                <c:ptCount val="9"/>
                <c:pt idx="0">
                  <c:v> Jaén </c:v>
                </c:pt>
                <c:pt idx="1">
                  <c:v> Huelva </c:v>
                </c:pt>
                <c:pt idx="2">
                  <c:v> Córdoba </c:v>
                </c:pt>
                <c:pt idx="3">
                  <c:v> Almería </c:v>
                </c:pt>
                <c:pt idx="4">
                  <c:v> Granada </c:v>
                </c:pt>
                <c:pt idx="5">
                  <c:v> Servicios Centrales </c:v>
                </c:pt>
                <c:pt idx="6">
                  <c:v> Cádiz </c:v>
                </c:pt>
                <c:pt idx="7">
                  <c:v> Sevilla </c:v>
                </c:pt>
                <c:pt idx="8">
                  <c:v> Málaga </c:v>
                </c:pt>
              </c:strCache>
            </c:strRef>
          </c:cat>
          <c:val>
            <c:numRef>
              <c:f>Tablas_Graficos!$G$51:$G$59</c:f>
              <c:numCache>
                <c:formatCode>_-* #,##0\ _€_-;\-* #,##0\ _€_-;_-* "-"??\ _€_-;_-@_-</c:formatCode>
                <c:ptCount val="9"/>
                <c:pt idx="0">
                  <c:v>1373.5115300000004</c:v>
                </c:pt>
                <c:pt idx="1">
                  <c:v>1174.9247799999996</c:v>
                </c:pt>
                <c:pt idx="2">
                  <c:v>1292.19562</c:v>
                </c:pt>
                <c:pt idx="3">
                  <c:v>3514.7775099999994</c:v>
                </c:pt>
                <c:pt idx="4">
                  <c:v>3310.9138900000007</c:v>
                </c:pt>
                <c:pt idx="5">
                  <c:v>6935.8286900000003</c:v>
                </c:pt>
                <c:pt idx="6">
                  <c:v>3652.715180000002</c:v>
                </c:pt>
                <c:pt idx="7">
                  <c:v>8326.0263399999967</c:v>
                </c:pt>
                <c:pt idx="8">
                  <c:v>11411.871070000001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01-4457-840E-F958587E0082}"/>
            </c:ext>
          </c:extLst>
        </c:ser>
        <c:ser>
          <c:idx val="1"/>
          <c:order val="1"/>
          <c:tx>
            <c:strRef>
              <c:f>Tablas_Graficos!$H$49</c:f>
              <c:strCache>
                <c:ptCount val="1"/>
                <c:pt idx="0">
                  <c:v>Pago telemático</c:v>
                </c:pt>
              </c:strCache>
            </c:strRef>
          </c:tx>
          <c:spPr>
            <a:solidFill>
              <a:srgbClr val="3D936C"/>
            </a:solidFill>
          </c:spPr>
          <c:invertIfNegative val="0"/>
          <c:cat>
            <c:strRef>
              <c:f>Tablas_Graficos!$F$51:$F$59</c:f>
              <c:strCache>
                <c:ptCount val="9"/>
                <c:pt idx="0">
                  <c:v> Jaén </c:v>
                </c:pt>
                <c:pt idx="1">
                  <c:v> Huelva </c:v>
                </c:pt>
                <c:pt idx="2">
                  <c:v> Córdoba </c:v>
                </c:pt>
                <c:pt idx="3">
                  <c:v> Almería </c:v>
                </c:pt>
                <c:pt idx="4">
                  <c:v> Granada </c:v>
                </c:pt>
                <c:pt idx="5">
                  <c:v> Servicios Centrales </c:v>
                </c:pt>
                <c:pt idx="6">
                  <c:v> Cádiz </c:v>
                </c:pt>
                <c:pt idx="7">
                  <c:v> Sevilla </c:v>
                </c:pt>
                <c:pt idx="8">
                  <c:v> Málaga </c:v>
                </c:pt>
              </c:strCache>
            </c:strRef>
          </c:cat>
          <c:val>
            <c:numRef>
              <c:f>Tablas_Graficos!$H$51:$H$59</c:f>
              <c:numCache>
                <c:formatCode>_-* #,##0\ _€_-;\-* #,##0\ _€_-;_-* "-"??\ _€_-;_-@_-</c:formatCode>
                <c:ptCount val="9"/>
                <c:pt idx="0">
                  <c:v>33321.072510000005</c:v>
                </c:pt>
                <c:pt idx="1">
                  <c:v>35778.501759999992</c:v>
                </c:pt>
                <c:pt idx="2">
                  <c:v>59241.112730000597</c:v>
                </c:pt>
                <c:pt idx="3">
                  <c:v>67669.914429999975</c:v>
                </c:pt>
                <c:pt idx="4">
                  <c:v>70526.142829999982</c:v>
                </c:pt>
                <c:pt idx="5">
                  <c:v>75702.007200000007</c:v>
                </c:pt>
                <c:pt idx="6">
                  <c:v>106298.29280000004</c:v>
                </c:pt>
                <c:pt idx="7">
                  <c:v>144971.32039000007</c:v>
                </c:pt>
                <c:pt idx="8">
                  <c:v>361706.25979000004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01-4457-840E-F958587E0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1432320"/>
        <c:axId val="141433856"/>
      </c:barChart>
      <c:catAx>
        <c:axId val="141432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433856"/>
        <c:crosses val="autoZero"/>
        <c:auto val="1"/>
        <c:lblAlgn val="ctr"/>
        <c:lblOffset val="100"/>
        <c:noMultiLvlLbl val="0"/>
      </c:catAx>
      <c:valAx>
        <c:axId val="14143385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defRPr>
                </a:pPr>
                <a:r>
                  <a:rPr lang="en-US" sz="800" b="0" i="0" u="none" strike="noStrike" kern="1200" baseline="0">
                    <a:solidFill>
                      <a:sysClr val="windowText" lastClr="000000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rPr>
                  <a:t>Importe (Miles €)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4323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Títulos_Gráficos!$A$24</c:f>
          <c:strCache>
            <c:ptCount val="1"/>
            <c:pt idx="0">
              <c:v>G.6.3 Documentos presentados en el ejercicio por provincia y forma de pago. Año 2023. Datos acumulados a 30/06/2023</c:v>
            </c:pt>
          </c:strCache>
        </c:strRef>
      </c:tx>
      <c:layout>
        <c:manualLayout>
          <c:xMode val="edge"/>
          <c:yMode val="edge"/>
          <c:x val="0.12418732782369146"/>
          <c:y val="1.488095238095238E-2"/>
        </c:manualLayout>
      </c:layout>
      <c:overlay val="0"/>
      <c:txPr>
        <a:bodyPr/>
        <a:lstStyle/>
        <a:p>
          <a:pPr>
            <a:defRPr sz="1000" b="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434234742136947"/>
          <c:y val="0.20716058201058202"/>
          <c:w val="0.512328441045108"/>
          <c:h val="0.710770105820105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'T6'!$A$13</c:f>
              <c:strCache>
                <c:ptCount val="1"/>
                <c:pt idx="0">
                  <c:v>Almería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('T6'!$B$13,'T6'!$D$13)</c:f>
              <c:numCache>
                <c:formatCode>_-* #,##0\ _€_-;\-* #,##0\ _€_-;_-* "-"??\ _€_-;_-@_-</c:formatCode>
                <c:ptCount val="2"/>
                <c:pt idx="0">
                  <c:v>5940</c:v>
                </c:pt>
                <c:pt idx="1">
                  <c:v>85708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0-4B9E-8049-934577140467}"/>
            </c:ext>
          </c:extLst>
        </c:ser>
        <c:ser>
          <c:idx val="1"/>
          <c:order val="1"/>
          <c:tx>
            <c:strRef>
              <c:f>'T6'!$A$14</c:f>
              <c:strCache>
                <c:ptCount val="1"/>
                <c:pt idx="0">
                  <c:v>Cádiz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('T6'!$B$14,'T6'!$D$14)</c:f>
              <c:numCache>
                <c:formatCode>_-* #,##0\ _€_-;\-* #,##0\ _€_-;_-* "-"??\ _€_-;_-@_-</c:formatCode>
                <c:ptCount val="2"/>
                <c:pt idx="0">
                  <c:v>8464</c:v>
                </c:pt>
                <c:pt idx="1">
                  <c:v>114679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0-4B9E-8049-934577140467}"/>
            </c:ext>
          </c:extLst>
        </c:ser>
        <c:ser>
          <c:idx val="2"/>
          <c:order val="2"/>
          <c:tx>
            <c:strRef>
              <c:f>'T6'!$A$15</c:f>
              <c:strCache>
                <c:ptCount val="1"/>
                <c:pt idx="0">
                  <c:v>Córdoba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('T6'!$B$15,'T6'!$D$15)</c:f>
              <c:numCache>
                <c:formatCode>_-* #,##0\ _€_-;\-* #,##0\ _€_-;_-* "-"??\ _€_-;_-@_-</c:formatCode>
                <c:ptCount val="2"/>
                <c:pt idx="0">
                  <c:v>4525</c:v>
                </c:pt>
                <c:pt idx="1">
                  <c:v>273605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0-4B9E-8049-934577140467}"/>
            </c:ext>
          </c:extLst>
        </c:ser>
        <c:ser>
          <c:idx val="3"/>
          <c:order val="3"/>
          <c:tx>
            <c:strRef>
              <c:f>'T6'!$A$16</c:f>
              <c:strCache>
                <c:ptCount val="1"/>
                <c:pt idx="0">
                  <c:v>Granada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('T6'!$B$16,'T6'!$D$16)</c:f>
              <c:numCache>
                <c:formatCode>_-* #,##0\ _€_-;\-* #,##0\ _€_-;_-* "-"??\ _€_-;_-@_-</c:formatCode>
                <c:ptCount val="2"/>
                <c:pt idx="0">
                  <c:v>7154</c:v>
                </c:pt>
                <c:pt idx="1">
                  <c:v>102764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10-4B9E-8049-934577140467}"/>
            </c:ext>
          </c:extLst>
        </c:ser>
        <c:ser>
          <c:idx val="4"/>
          <c:order val="4"/>
          <c:tx>
            <c:strRef>
              <c:f>'T6'!$A$17</c:f>
              <c:strCache>
                <c:ptCount val="1"/>
                <c:pt idx="0">
                  <c:v>Huelva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('T6'!$B$17,'T6'!$D$17)</c:f>
              <c:numCache>
                <c:formatCode>_-* #,##0\ _€_-;\-* #,##0\ _€_-;_-* "-"??\ _€_-;_-@_-</c:formatCode>
                <c:ptCount val="2"/>
                <c:pt idx="0">
                  <c:v>3965</c:v>
                </c:pt>
                <c:pt idx="1">
                  <c:v>54455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10-4B9E-8049-934577140467}"/>
            </c:ext>
          </c:extLst>
        </c:ser>
        <c:ser>
          <c:idx val="5"/>
          <c:order val="5"/>
          <c:tx>
            <c:strRef>
              <c:f>'T6'!$A$18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('T6'!$B$18,'T6'!$D$18)</c:f>
              <c:numCache>
                <c:formatCode>_-* #,##0\ _€_-;\-* #,##0\ _€_-;_-* "-"??\ _€_-;_-@_-</c:formatCode>
                <c:ptCount val="2"/>
                <c:pt idx="0">
                  <c:v>5408</c:v>
                </c:pt>
                <c:pt idx="1">
                  <c:v>82096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10-4B9E-8049-934577140467}"/>
            </c:ext>
          </c:extLst>
        </c:ser>
        <c:ser>
          <c:idx val="6"/>
          <c:order val="6"/>
          <c:tx>
            <c:strRef>
              <c:f>'T6'!$A$19</c:f>
              <c:strCache>
                <c:ptCount val="1"/>
                <c:pt idx="0">
                  <c:v>Málaga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('T6'!$B$19,'T6'!$D$19)</c:f>
              <c:numCache>
                <c:formatCode>_-* #,##0\ _€_-;\-* #,##0\ _€_-;_-* "-"??\ _€_-;_-@_-</c:formatCode>
                <c:ptCount val="2"/>
                <c:pt idx="0">
                  <c:v>12921</c:v>
                </c:pt>
                <c:pt idx="1">
                  <c:v>181108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10-4B9E-8049-934577140467}"/>
            </c:ext>
          </c:extLst>
        </c:ser>
        <c:ser>
          <c:idx val="7"/>
          <c:order val="7"/>
          <c:tx>
            <c:strRef>
              <c:f>'T6'!$A$20</c:f>
              <c:strCache>
                <c:ptCount val="1"/>
                <c:pt idx="0">
                  <c:v>Sevilla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('T6'!$B$20,'T6'!$D$20)</c:f>
              <c:numCache>
                <c:formatCode>_-* #,##0\ _€_-;\-* #,##0\ _€_-;_-* "-"??\ _€_-;_-@_-</c:formatCode>
                <c:ptCount val="2"/>
                <c:pt idx="0">
                  <c:v>14610</c:v>
                </c:pt>
                <c:pt idx="1">
                  <c:v>183616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10-4B9E-8049-934577140467}"/>
            </c:ext>
          </c:extLst>
        </c:ser>
        <c:ser>
          <c:idx val="8"/>
          <c:order val="8"/>
          <c:tx>
            <c:strRef>
              <c:f>'T6'!$A$21</c:f>
              <c:strCache>
                <c:ptCount val="1"/>
                <c:pt idx="0">
                  <c:v>Servicios Centrales</c:v>
                </c:pt>
              </c:strCache>
            </c:strRef>
          </c:tx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('T6'!$B$21,'T6'!$D$21)</c:f>
              <c:numCache>
                <c:formatCode>_-* #,##0\ _€_-;\-* #,##0\ _€_-;_-* "-"??\ _€_-;_-@_-</c:formatCode>
                <c:ptCount val="2"/>
                <c:pt idx="0">
                  <c:v>2066</c:v>
                </c:pt>
                <c:pt idx="1">
                  <c:v>4183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10-4B9E-8049-934577140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1309056"/>
        <c:axId val="141310592"/>
      </c:barChart>
      <c:catAx>
        <c:axId val="141309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41310592"/>
        <c:crosses val="autoZero"/>
        <c:auto val="1"/>
        <c:lblAlgn val="ctr"/>
        <c:lblOffset val="100"/>
        <c:noMultiLvlLbl val="0"/>
      </c:catAx>
      <c:valAx>
        <c:axId val="14131059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in"/>
        <c:tickLblPos val="nextTo"/>
        <c:txPr>
          <a:bodyPr/>
          <a:lstStyle/>
          <a:p>
            <a:pPr>
              <a:defRPr sz="800"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41309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658064743704812"/>
          <c:y val="0.20258783068783079"/>
          <c:w val="0.21114414917430493"/>
          <c:h val="0.73028809523809568"/>
        </c:manualLayout>
      </c:layout>
      <c:overlay val="0"/>
      <c:txPr>
        <a:bodyPr/>
        <a:lstStyle/>
        <a:p>
          <a:pPr>
            <a:defRPr sz="80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Títulos_Gráficos!$A$5</c:f>
          <c:strCache>
            <c:ptCount val="1"/>
            <c:pt idx="0">
              <c:v>G.1.3 Documentos presentados en el ejercicio por modo de presentación. Año 2023. Datos acumulados a 30/06/2023</c:v>
            </c:pt>
          </c:strCache>
        </c:strRef>
      </c:tx>
      <c:overlay val="0"/>
      <c:txPr>
        <a:bodyPr/>
        <a:lstStyle/>
        <a:p>
          <a:pPr>
            <a:defRPr sz="1000" b="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Tablas_Graficos!$A$16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B54441"/>
            </a:solidFill>
          </c:spPr>
          <c:dPt>
            <c:idx val="1"/>
            <c:bubble3D val="0"/>
            <c:spPr>
              <a:solidFill>
                <a:srgbClr val="3D936C"/>
              </a:solidFill>
            </c:spPr>
            <c:extLst>
              <c:ext xmlns:c16="http://schemas.microsoft.com/office/drawing/2014/chart" uri="{C3380CC4-5D6E-409C-BE32-E72D297353CC}">
                <c16:uniqueId val="{00000001-BADC-4435-B457-EDD729ABC987}"/>
              </c:ext>
            </c:extLst>
          </c:dPt>
          <c:dLbls>
            <c:dLbl>
              <c:idx val="0"/>
              <c:layout>
                <c:manualLayout>
                  <c:x val="-8.2797222222222217E-2"/>
                  <c:y val="0.22140305555555556"/>
                </c:manualLayout>
              </c:layout>
              <c:spPr/>
              <c:txPr>
                <a:bodyPr anchorCtr="0"/>
                <a:lstStyle/>
                <a:p>
                  <a:pPr algn="ctr">
                    <a:defRPr lang="es-ES" sz="900" b="1" i="0" u="none" strike="noStrike" kern="1200" baseline="0">
                      <a:solidFill>
                        <a:schemeClr val="bg1"/>
                      </a:solidFill>
                      <a:latin typeface="Noto Sans HK Light" panose="020B0300000000000000" pitchFamily="34" charset="-128"/>
                      <a:ea typeface="Noto Sans HK Light" panose="020B0300000000000000" pitchFamily="34" charset="-128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DC-4435-B457-EDD729ABC987}"/>
                </c:ext>
              </c:extLst>
            </c:dLbl>
            <c:dLbl>
              <c:idx val="1"/>
              <c:layout>
                <c:manualLayout>
                  <c:x val="0.21989829059829061"/>
                  <c:y val="-0.185394444444444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DC-4435-B457-EDD729ABC9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es-ES" sz="900" b="1" i="0" u="none" strike="noStrike" kern="1200" baseline="0">
                    <a:solidFill>
                      <a:schemeClr val="bg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(Tablas_Graficos!$C$6,Tablas_Graficos!$B$6)</c:f>
              <c:strCache>
                <c:ptCount val="2"/>
                <c:pt idx="0">
                  <c:v>Presentación Presencial</c:v>
                </c:pt>
                <c:pt idx="1">
                  <c:v>Presentación WEB</c:v>
                </c:pt>
              </c:strCache>
            </c:strRef>
          </c:cat>
          <c:val>
            <c:numRef>
              <c:f>(Tablas_Graficos!$C$16,Tablas_Graficos!$B$16)</c:f>
              <c:numCache>
                <c:formatCode>_-* #,##0\ _€_-;\-* #,##0\ _€_-;_-* "-"\ _€_-;_-@_-</c:formatCode>
                <c:ptCount val="2"/>
                <c:pt idx="0">
                  <c:v>65051</c:v>
                </c:pt>
                <c:pt idx="1">
                  <c:v>1082216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DC-4435-B457-EDD729ABC98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Títulos_Gráficos!$A$25</c:f>
          <c:strCache>
            <c:ptCount val="1"/>
            <c:pt idx="0">
              <c:v>G.6.4 Importe ingresado de documentos presentados en el ejercicio por provincia y forma de pago. Año 2023. Datos acumulados a 30/06/2023</c:v>
            </c:pt>
          </c:strCache>
        </c:strRef>
      </c:tx>
      <c:layout>
        <c:manualLayout>
          <c:xMode val="edge"/>
          <c:yMode val="edge"/>
          <c:x val="0.12418732782369146"/>
          <c:y val="1.488095238095238E-2"/>
        </c:manualLayout>
      </c:layout>
      <c:overlay val="0"/>
      <c:txPr>
        <a:bodyPr/>
        <a:lstStyle/>
        <a:p>
          <a:pPr algn="ctr" rtl="0">
            <a:defRPr lang="en-US" sz="10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434234742136947"/>
          <c:y val="0.21052037037037041"/>
          <c:w val="0.512328441045108"/>
          <c:h val="0.7074103174603176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'T6'!$A$13</c:f>
              <c:strCache>
                <c:ptCount val="1"/>
                <c:pt idx="0">
                  <c:v>Almería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('T6'!$C$13,'T6'!$E$13)</c:f>
              <c:numCache>
                <c:formatCode>_-* #,##0\ _€_-;\-* #,##0\ _€_-;_-* "-"??\ _€_-;_-@_-</c:formatCode>
                <c:ptCount val="2"/>
                <c:pt idx="0">
                  <c:v>3514.7775099999994</c:v>
                </c:pt>
                <c:pt idx="1">
                  <c:v>67669.914429999975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B-43BD-990F-41B2A0C4D1F0}"/>
            </c:ext>
          </c:extLst>
        </c:ser>
        <c:ser>
          <c:idx val="1"/>
          <c:order val="1"/>
          <c:tx>
            <c:strRef>
              <c:f>'T6'!$A$14</c:f>
              <c:strCache>
                <c:ptCount val="1"/>
                <c:pt idx="0">
                  <c:v>Cádiz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('T6'!$C$14,'T6'!$E$14)</c:f>
              <c:numCache>
                <c:formatCode>_-* #,##0\ _€_-;\-* #,##0\ _€_-;_-* "-"??\ _€_-;_-@_-</c:formatCode>
                <c:ptCount val="2"/>
                <c:pt idx="0">
                  <c:v>3652.715180000002</c:v>
                </c:pt>
                <c:pt idx="1">
                  <c:v>106298.29280000004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B-43BD-990F-41B2A0C4D1F0}"/>
            </c:ext>
          </c:extLst>
        </c:ser>
        <c:ser>
          <c:idx val="2"/>
          <c:order val="2"/>
          <c:tx>
            <c:strRef>
              <c:f>'T6'!$A$15</c:f>
              <c:strCache>
                <c:ptCount val="1"/>
                <c:pt idx="0">
                  <c:v>Córdoba</c:v>
                </c:pt>
              </c:strCache>
            </c:strRef>
          </c:tx>
          <c:spPr>
            <a:solidFill>
              <a:srgbClr val="FFFF99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('T6'!$C$15,'T6'!$E$15)</c:f>
              <c:numCache>
                <c:formatCode>_-* #,##0\ _€_-;\-* #,##0\ _€_-;_-* "-"??\ _€_-;_-@_-</c:formatCode>
                <c:ptCount val="2"/>
                <c:pt idx="0">
                  <c:v>1292.19562</c:v>
                </c:pt>
                <c:pt idx="1">
                  <c:v>59241.112730000597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7B-43BD-990F-41B2A0C4D1F0}"/>
            </c:ext>
          </c:extLst>
        </c:ser>
        <c:ser>
          <c:idx val="3"/>
          <c:order val="3"/>
          <c:tx>
            <c:strRef>
              <c:f>'T6'!$A$16</c:f>
              <c:strCache>
                <c:ptCount val="1"/>
                <c:pt idx="0">
                  <c:v>Granada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('T6'!$C$16,'T6'!$E$16)</c:f>
              <c:numCache>
                <c:formatCode>_-* #,##0\ _€_-;\-* #,##0\ _€_-;_-* "-"??\ _€_-;_-@_-</c:formatCode>
                <c:ptCount val="2"/>
                <c:pt idx="0">
                  <c:v>3310.9138900000007</c:v>
                </c:pt>
                <c:pt idx="1">
                  <c:v>70526.142829999982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7B-43BD-990F-41B2A0C4D1F0}"/>
            </c:ext>
          </c:extLst>
        </c:ser>
        <c:ser>
          <c:idx val="4"/>
          <c:order val="4"/>
          <c:tx>
            <c:strRef>
              <c:f>'T6'!$A$17</c:f>
              <c:strCache>
                <c:ptCount val="1"/>
                <c:pt idx="0">
                  <c:v>Huelva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('T6'!$C$17,'T6'!$E$17)</c:f>
              <c:numCache>
                <c:formatCode>_-* #,##0\ _€_-;\-* #,##0\ _€_-;_-* "-"??\ _€_-;_-@_-</c:formatCode>
                <c:ptCount val="2"/>
                <c:pt idx="0">
                  <c:v>1174.9247799999996</c:v>
                </c:pt>
                <c:pt idx="1">
                  <c:v>35778.501759999992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7B-43BD-990F-41B2A0C4D1F0}"/>
            </c:ext>
          </c:extLst>
        </c:ser>
        <c:ser>
          <c:idx val="5"/>
          <c:order val="5"/>
          <c:tx>
            <c:strRef>
              <c:f>'T6'!$A$18</c:f>
              <c:strCache>
                <c:ptCount val="1"/>
                <c:pt idx="0">
                  <c:v>Jaén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('T6'!$C$18,'T6'!$E$18)</c:f>
              <c:numCache>
                <c:formatCode>_-* #,##0\ _€_-;\-* #,##0\ _€_-;_-* "-"??\ _€_-;_-@_-</c:formatCode>
                <c:ptCount val="2"/>
                <c:pt idx="0">
                  <c:v>1373.5115300000004</c:v>
                </c:pt>
                <c:pt idx="1">
                  <c:v>33321.072510000005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7B-43BD-990F-41B2A0C4D1F0}"/>
            </c:ext>
          </c:extLst>
        </c:ser>
        <c:ser>
          <c:idx val="6"/>
          <c:order val="6"/>
          <c:tx>
            <c:strRef>
              <c:f>'T6'!$A$19</c:f>
              <c:strCache>
                <c:ptCount val="1"/>
                <c:pt idx="0">
                  <c:v>Málaga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('T6'!$C$19,'T6'!$E$19)</c:f>
              <c:numCache>
                <c:formatCode>_-* #,##0\ _€_-;\-* #,##0\ _€_-;_-* "-"??\ _€_-;_-@_-</c:formatCode>
                <c:ptCount val="2"/>
                <c:pt idx="0">
                  <c:v>11411.871070000001</c:v>
                </c:pt>
                <c:pt idx="1">
                  <c:v>361706.25979000004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7B-43BD-990F-41B2A0C4D1F0}"/>
            </c:ext>
          </c:extLst>
        </c:ser>
        <c:ser>
          <c:idx val="7"/>
          <c:order val="7"/>
          <c:tx>
            <c:strRef>
              <c:f>'T6'!$A$20</c:f>
              <c:strCache>
                <c:ptCount val="1"/>
                <c:pt idx="0">
                  <c:v>Sevilla</c:v>
                </c:pt>
              </c:strCache>
            </c:strRef>
          </c:tx>
          <c:spPr>
            <a:solidFill>
              <a:srgbClr val="FF6600"/>
            </a:solidFill>
          </c:spPr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('T6'!$C$20,'T6'!$E$20)</c:f>
              <c:numCache>
                <c:formatCode>_-* #,##0\ _€_-;\-* #,##0\ _€_-;_-* "-"??\ _€_-;_-@_-</c:formatCode>
                <c:ptCount val="2"/>
                <c:pt idx="0">
                  <c:v>8326.0263399999967</c:v>
                </c:pt>
                <c:pt idx="1">
                  <c:v>144971.32039000007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7B-43BD-990F-41B2A0C4D1F0}"/>
            </c:ext>
          </c:extLst>
        </c:ser>
        <c:ser>
          <c:idx val="8"/>
          <c:order val="8"/>
          <c:tx>
            <c:strRef>
              <c:f>'T6'!$A$21</c:f>
              <c:strCache>
                <c:ptCount val="1"/>
                <c:pt idx="0">
                  <c:v>Servicios Centrales</c:v>
                </c:pt>
              </c:strCache>
            </c:strRef>
          </c:tx>
          <c:invertIfNegative val="0"/>
          <c:cat>
            <c:strRef>
              <c:f>('T6'!$B$11,'T6'!$D$11)</c:f>
              <c:strCache>
                <c:ptCount val="2"/>
                <c:pt idx="0">
                  <c:v>Pago Presencial</c:v>
                </c:pt>
                <c:pt idx="1">
                  <c:v>Pago telemático</c:v>
                </c:pt>
              </c:strCache>
            </c:strRef>
          </c:cat>
          <c:val>
            <c:numRef>
              <c:f>('T6'!$C$21,'T6'!$E$21)</c:f>
              <c:numCache>
                <c:formatCode>_-* #,##0\ _€_-;\-* #,##0\ _€_-;_-* "-"??\ _€_-;_-@_-</c:formatCode>
                <c:ptCount val="2"/>
                <c:pt idx="0">
                  <c:v>6935.8286900000003</c:v>
                </c:pt>
                <c:pt idx="1">
                  <c:v>75702.007200000007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7B-43BD-990F-41B2A0C4D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1386112"/>
        <c:axId val="141387648"/>
      </c:barChart>
      <c:catAx>
        <c:axId val="1413861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387648"/>
        <c:crosses val="autoZero"/>
        <c:auto val="1"/>
        <c:lblAlgn val="ctr"/>
        <c:lblOffset val="100"/>
        <c:noMultiLvlLbl val="0"/>
      </c:catAx>
      <c:valAx>
        <c:axId val="14138764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in"/>
        <c:tickLblPos val="nextTo"/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386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884444444444512"/>
          <c:y val="0.21266719576719595"/>
          <c:w val="0.21728599033816437"/>
          <c:h val="0.72020873015873044"/>
        </c:manualLayout>
      </c:layout>
      <c:overlay val="0"/>
      <c:txPr>
        <a:bodyPr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Títulos_Gráficos!$A$28</c:f>
          <c:strCache>
            <c:ptCount val="1"/>
            <c:pt idx="0">
              <c:v>G.7.2 Documentos presentados por naturaleza jurídica y sexo del declarante. Año 2023. Datos acumulados a 30/06/2023</c:v>
            </c:pt>
          </c:strCache>
        </c:strRef>
      </c:tx>
      <c:layout>
        <c:manualLayout>
          <c:xMode val="edge"/>
          <c:yMode val="edge"/>
          <c:x val="0.16157373737373737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4CB-4F11-BC45-BD057FCE8CBA}"/>
              </c:ext>
            </c:extLst>
          </c:dPt>
          <c:dPt>
            <c:idx val="1"/>
            <c:bubble3D val="0"/>
            <c:spPr>
              <a:solidFill>
                <a:srgbClr val="3D936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4CB-4F11-BC45-BD057FCE8CB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7-4847-92C9-701B2D7289EF}"/>
              </c:ext>
            </c:extLst>
          </c:dPt>
          <c:dPt>
            <c:idx val="3"/>
            <c:bubble3D val="0"/>
            <c:explosion val="176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4CB-4F11-BC45-BD057FCE8CB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17-4847-92C9-701B2D7289EF}"/>
              </c:ext>
            </c:extLst>
          </c:dPt>
          <c:dPt>
            <c:idx val="5"/>
            <c:bubble3D val="0"/>
            <c:spPr>
              <a:solidFill>
                <a:srgbClr val="CC70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17-4847-92C9-701B2D7289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'T7'!$A$14:$A$18</c:f>
              <c:strCache>
                <c:ptCount val="5"/>
                <c:pt idx="0">
                  <c:v>Hombre</c:v>
                </c:pt>
                <c:pt idx="1">
                  <c:v>Mujer</c:v>
                </c:pt>
                <c:pt idx="2">
                  <c:v>Persona física No informada</c:v>
                </c:pt>
                <c:pt idx="3">
                  <c:v>Personas jurídicas</c:v>
                </c:pt>
                <c:pt idx="4">
                  <c:v>Naturaleza jurídica no informada</c:v>
                </c:pt>
              </c:strCache>
            </c:strRef>
          </c:cat>
          <c:val>
            <c:numRef>
              <c:f>'T7'!$F$14:$F$18</c:f>
              <c:numCache>
                <c:formatCode>_-* #,##0\ _€_-;\-* #,##0\ _€_-;_-* "-"??\ _€_-;_-@_-</c:formatCode>
                <c:ptCount val="5"/>
                <c:pt idx="0">
                  <c:v>518072</c:v>
                </c:pt>
                <c:pt idx="1">
                  <c:v>440293</c:v>
                </c:pt>
                <c:pt idx="2">
                  <c:v>1051</c:v>
                </c:pt>
                <c:pt idx="3">
                  <c:v>187833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B-4F11-BC45-BD057FCE8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Títulos_Gráficos!$A$27</c:f>
          <c:strCache>
            <c:ptCount val="1"/>
            <c:pt idx="0">
              <c:v>G.7.1 Documentos presentados por naturaleza jurídica, sexo del declarante y modo de presentación.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'T7'!$B$11:$C$11</c:f>
              <c:strCache>
                <c:ptCount val="1"/>
                <c:pt idx="0">
                  <c:v>Presentación Presencial</c:v>
                </c:pt>
              </c:strCache>
            </c:strRef>
          </c:tx>
          <c:spPr>
            <a:solidFill>
              <a:srgbClr val="B54441"/>
            </a:solidFill>
            <a:ln>
              <a:noFill/>
            </a:ln>
            <a:effectLst/>
          </c:spPr>
          <c:invertIfNegative val="0"/>
          <c:cat>
            <c:strRef>
              <c:f>'T7'!$A$14:$A$18</c:f>
              <c:strCache>
                <c:ptCount val="5"/>
                <c:pt idx="0">
                  <c:v>Hombre</c:v>
                </c:pt>
                <c:pt idx="1">
                  <c:v>Mujer</c:v>
                </c:pt>
                <c:pt idx="2">
                  <c:v>Persona física No informada</c:v>
                </c:pt>
                <c:pt idx="3">
                  <c:v>Personas jurídicas</c:v>
                </c:pt>
                <c:pt idx="4">
                  <c:v>Naturaleza jurídica no informada</c:v>
                </c:pt>
              </c:strCache>
            </c:strRef>
          </c:cat>
          <c:val>
            <c:numRef>
              <c:f>'T7'!$B$14:$B$18</c:f>
              <c:numCache>
                <c:formatCode>_-* #,##0\ _€_-;\-* #,##0\ _€_-;_-* "-"??\ _€_-;_-@_-</c:formatCode>
                <c:ptCount val="5"/>
                <c:pt idx="0">
                  <c:v>32950</c:v>
                </c:pt>
                <c:pt idx="1">
                  <c:v>18087</c:v>
                </c:pt>
                <c:pt idx="2">
                  <c:v>135</c:v>
                </c:pt>
                <c:pt idx="3">
                  <c:v>13877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9-4694-BB28-B21E8F15A8F3}"/>
            </c:ext>
          </c:extLst>
        </c:ser>
        <c:ser>
          <c:idx val="1"/>
          <c:order val="1"/>
          <c:tx>
            <c:strRef>
              <c:f>'T7'!$D$11:$E$11</c:f>
              <c:strCache>
                <c:ptCount val="1"/>
                <c:pt idx="0">
                  <c:v>Presentación WEB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'T7'!$A$14:$A$18</c:f>
              <c:strCache>
                <c:ptCount val="5"/>
                <c:pt idx="0">
                  <c:v>Hombre</c:v>
                </c:pt>
                <c:pt idx="1">
                  <c:v>Mujer</c:v>
                </c:pt>
                <c:pt idx="2">
                  <c:v>Persona física No informada</c:v>
                </c:pt>
                <c:pt idx="3">
                  <c:v>Personas jurídicas</c:v>
                </c:pt>
                <c:pt idx="4">
                  <c:v>Naturaleza jurídica no informada</c:v>
                </c:pt>
              </c:strCache>
            </c:strRef>
          </c:cat>
          <c:val>
            <c:numRef>
              <c:f>'T7'!$D$14:$D$18</c:f>
              <c:numCache>
                <c:formatCode>_-* #,##0\ _€_-;\-* #,##0\ _€_-;_-* "-"??\ _€_-;_-@_-</c:formatCode>
                <c:ptCount val="5"/>
                <c:pt idx="0">
                  <c:v>485122</c:v>
                </c:pt>
                <c:pt idx="1">
                  <c:v>422206</c:v>
                </c:pt>
                <c:pt idx="2">
                  <c:v>916</c:v>
                </c:pt>
                <c:pt idx="3">
                  <c:v>173956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9-4694-BB28-B21E8F15A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813632"/>
        <c:axId val="141815168"/>
      </c:barChart>
      <c:catAx>
        <c:axId val="141813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815168"/>
        <c:crosses val="autoZero"/>
        <c:auto val="1"/>
        <c:lblAlgn val="ctr"/>
        <c:lblOffset val="100"/>
        <c:noMultiLvlLbl val="0"/>
      </c:catAx>
      <c:valAx>
        <c:axId val="1418151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81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Títulos_Gráficos!$A$30</c:f>
          <c:strCache>
            <c:ptCount val="1"/>
            <c:pt idx="0">
              <c:v>G.7.4 Importe ingresado de documentos presentados por naturaleza jurídica y sexo del declarante. Año 2023. Datos acumulados a 30/06/2023</c:v>
            </c:pt>
          </c:strCache>
        </c:strRef>
      </c:tx>
      <c:layout>
        <c:manualLayout>
          <c:xMode val="edge"/>
          <c:yMode val="edge"/>
          <c:x val="0.16157373737373737"/>
          <c:y val="2.0158730158730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1F-4F56-820D-AADC2733A449}"/>
              </c:ext>
            </c:extLst>
          </c:dPt>
          <c:dPt>
            <c:idx val="1"/>
            <c:bubble3D val="0"/>
            <c:spPr>
              <a:solidFill>
                <a:srgbClr val="3D936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1F-4F56-820D-AADC2733A4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1F-4F56-820D-AADC2733A449}"/>
              </c:ext>
            </c:extLst>
          </c:dPt>
          <c:dPt>
            <c:idx val="3"/>
            <c:bubble3D val="0"/>
            <c:explosion val="176"/>
            <c:spPr>
              <a:solidFill>
                <a:schemeClr val="accent2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1F-4F56-820D-AADC2733A4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21F-4F56-820D-AADC2733A449}"/>
              </c:ext>
            </c:extLst>
          </c:dPt>
          <c:dPt>
            <c:idx val="5"/>
            <c:bubble3D val="0"/>
            <c:spPr>
              <a:solidFill>
                <a:srgbClr val="CC70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021F-4F56-820D-AADC2733A44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'T7'!$A$14:$A$18</c:f>
              <c:strCache>
                <c:ptCount val="5"/>
                <c:pt idx="0">
                  <c:v>Hombre</c:v>
                </c:pt>
                <c:pt idx="1">
                  <c:v>Mujer</c:v>
                </c:pt>
                <c:pt idx="2">
                  <c:v>Persona física No informada</c:v>
                </c:pt>
                <c:pt idx="3">
                  <c:v>Personas jurídicas</c:v>
                </c:pt>
                <c:pt idx="4">
                  <c:v>Naturaleza jurídica no informada</c:v>
                </c:pt>
              </c:strCache>
            </c:strRef>
          </c:cat>
          <c:val>
            <c:numRef>
              <c:f>'T7'!$G$14:$G$18</c:f>
              <c:numCache>
                <c:formatCode>_-* #,##0\ _€_-;\-* #,##0\ _€_-;_-* "-"??\ _€_-;_-@_-</c:formatCode>
                <c:ptCount val="5"/>
                <c:pt idx="0">
                  <c:v>397826.64579999924</c:v>
                </c:pt>
                <c:pt idx="1">
                  <c:v>241479.02092000033</c:v>
                </c:pt>
                <c:pt idx="2">
                  <c:v>3033.7725500000006</c:v>
                </c:pt>
                <c:pt idx="3">
                  <c:v>353856.63098000007</c:v>
                </c:pt>
                <c:pt idx="4">
                  <c:v>11.3188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1F-4F56-820D-AADC2733A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Títulos_Gráficos!$A$29</c:f>
          <c:strCache>
            <c:ptCount val="1"/>
            <c:pt idx="0">
              <c:v>G.7.3 Importe ingresado de documentos presentados por naturaleza jurídica, sexo del declarante y modo de presentación.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'T7'!$B$11:$C$11</c:f>
              <c:strCache>
                <c:ptCount val="1"/>
                <c:pt idx="0">
                  <c:v>Presentación Presencial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'T7'!$A$14:$A$18</c:f>
              <c:strCache>
                <c:ptCount val="5"/>
                <c:pt idx="0">
                  <c:v>Hombre</c:v>
                </c:pt>
                <c:pt idx="1">
                  <c:v>Mujer</c:v>
                </c:pt>
                <c:pt idx="2">
                  <c:v>Persona física No informada</c:v>
                </c:pt>
                <c:pt idx="3">
                  <c:v>Personas jurídicas</c:v>
                </c:pt>
                <c:pt idx="4">
                  <c:v>Naturaleza jurídica no informada</c:v>
                </c:pt>
              </c:strCache>
            </c:strRef>
          </c:cat>
          <c:val>
            <c:numRef>
              <c:f>'T7'!$C$14:$C$18</c:f>
              <c:numCache>
                <c:formatCode>_-* #,##0\ _€_-;\-* #,##0\ _€_-;_-* "-"??\ _€_-;_-@_-</c:formatCode>
                <c:ptCount val="5"/>
                <c:pt idx="0">
                  <c:v>10682.27505000002</c:v>
                </c:pt>
                <c:pt idx="1">
                  <c:v>9831.7828399999908</c:v>
                </c:pt>
                <c:pt idx="2">
                  <c:v>25.629199999999997</c:v>
                </c:pt>
                <c:pt idx="3">
                  <c:v>20444.278720000009</c:v>
                </c:pt>
                <c:pt idx="4">
                  <c:v>8.7988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E7-4954-82EF-F36D80C5C3DC}"/>
            </c:ext>
          </c:extLst>
        </c:ser>
        <c:ser>
          <c:idx val="1"/>
          <c:order val="1"/>
          <c:tx>
            <c:strRef>
              <c:f>'T7'!$D$11:$E$11</c:f>
              <c:strCache>
                <c:ptCount val="1"/>
                <c:pt idx="0">
                  <c:v>Presentación WEB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'T7'!$A$14:$A$18</c:f>
              <c:strCache>
                <c:ptCount val="5"/>
                <c:pt idx="0">
                  <c:v>Hombre</c:v>
                </c:pt>
                <c:pt idx="1">
                  <c:v>Mujer</c:v>
                </c:pt>
                <c:pt idx="2">
                  <c:v>Persona física No informada</c:v>
                </c:pt>
                <c:pt idx="3">
                  <c:v>Personas jurídicas</c:v>
                </c:pt>
                <c:pt idx="4">
                  <c:v>Naturaleza jurídica no informada</c:v>
                </c:pt>
              </c:strCache>
            </c:strRef>
          </c:cat>
          <c:val>
            <c:numRef>
              <c:f>'T7'!$E$14:$E$18</c:f>
              <c:numCache>
                <c:formatCode>_-* #,##0\ _€_-;\-* #,##0\ _€_-;_-* "-"??\ _€_-;_-@_-</c:formatCode>
                <c:ptCount val="5"/>
                <c:pt idx="0">
                  <c:v>387144.37074999925</c:v>
                </c:pt>
                <c:pt idx="1">
                  <c:v>231647.23808000033</c:v>
                </c:pt>
                <c:pt idx="2">
                  <c:v>3008.1433500000007</c:v>
                </c:pt>
                <c:pt idx="3">
                  <c:v>333412.35226000007</c:v>
                </c:pt>
                <c:pt idx="4">
                  <c:v>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E7-4954-82EF-F36D80C5C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665792"/>
        <c:axId val="141667328"/>
      </c:barChart>
      <c:catAx>
        <c:axId val="141665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667328"/>
        <c:crosses val="autoZero"/>
        <c:auto val="1"/>
        <c:lblAlgn val="ctr"/>
        <c:lblOffset val="100"/>
        <c:noMultiLvlLbl val="0"/>
      </c:catAx>
      <c:valAx>
        <c:axId val="1416673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66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Títulos_Gráficos!$A$32</c:f>
          <c:strCache>
            <c:ptCount val="1"/>
            <c:pt idx="0">
              <c:v>G.8.1 Documentos presentados por naturaleza jurídica, sexo del declarante y forma de pago.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'T8'!$B$11:$C$11</c:f>
              <c:strCache>
                <c:ptCount val="1"/>
                <c:pt idx="0">
                  <c:v>Pago Presencial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'T8'!$A$14:$A$18</c:f>
              <c:strCache>
                <c:ptCount val="5"/>
                <c:pt idx="0">
                  <c:v>Hombre</c:v>
                </c:pt>
                <c:pt idx="1">
                  <c:v>Mujer</c:v>
                </c:pt>
                <c:pt idx="2">
                  <c:v>Persona física No informada</c:v>
                </c:pt>
                <c:pt idx="3">
                  <c:v>Personas jurídicas</c:v>
                </c:pt>
                <c:pt idx="4">
                  <c:v>Naturaleza jurídica no informada</c:v>
                </c:pt>
              </c:strCache>
            </c:strRef>
          </c:cat>
          <c:val>
            <c:numRef>
              <c:f>'T8'!$B$14:$B$18</c:f>
              <c:numCache>
                <c:formatCode>_-* #,##0\ _€_-;\-* #,##0\ _€_-;_-* "-"??\ _€_-;_-@_-</c:formatCode>
                <c:ptCount val="5"/>
                <c:pt idx="0">
                  <c:v>32950</c:v>
                </c:pt>
                <c:pt idx="1">
                  <c:v>18087</c:v>
                </c:pt>
                <c:pt idx="2">
                  <c:v>135</c:v>
                </c:pt>
                <c:pt idx="3">
                  <c:v>13879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1-4214-8034-5AEB17878D7C}"/>
            </c:ext>
          </c:extLst>
        </c:ser>
        <c:ser>
          <c:idx val="1"/>
          <c:order val="1"/>
          <c:tx>
            <c:strRef>
              <c:f>'T8'!$D$11:$E$11</c:f>
              <c:strCache>
                <c:ptCount val="1"/>
                <c:pt idx="0">
                  <c:v>Pago Telemático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'T8'!$A$14:$A$18</c:f>
              <c:strCache>
                <c:ptCount val="5"/>
                <c:pt idx="0">
                  <c:v>Hombre</c:v>
                </c:pt>
                <c:pt idx="1">
                  <c:v>Mujer</c:v>
                </c:pt>
                <c:pt idx="2">
                  <c:v>Persona física No informada</c:v>
                </c:pt>
                <c:pt idx="3">
                  <c:v>Personas jurídicas</c:v>
                </c:pt>
                <c:pt idx="4">
                  <c:v>Naturaleza jurídica no informada</c:v>
                </c:pt>
              </c:strCache>
            </c:strRef>
          </c:cat>
          <c:val>
            <c:numRef>
              <c:f>'T8'!$D$14:$D$18</c:f>
              <c:numCache>
                <c:formatCode>_-* #,##0\ _€_-;\-* #,##0\ _€_-;_-* "-"??\ _€_-;_-@_-</c:formatCode>
                <c:ptCount val="5"/>
                <c:pt idx="0">
                  <c:v>485122</c:v>
                </c:pt>
                <c:pt idx="1">
                  <c:v>422206</c:v>
                </c:pt>
                <c:pt idx="2">
                  <c:v>916</c:v>
                </c:pt>
                <c:pt idx="3">
                  <c:v>173954</c:v>
                </c:pt>
                <c:pt idx="4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1-4214-8034-5AEB17878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890688"/>
        <c:axId val="141892224"/>
      </c:barChart>
      <c:catAx>
        <c:axId val="141890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892224"/>
        <c:crosses val="autoZero"/>
        <c:auto val="1"/>
        <c:lblAlgn val="ctr"/>
        <c:lblOffset val="100"/>
        <c:noMultiLvlLbl val="0"/>
      </c:catAx>
      <c:valAx>
        <c:axId val="1418922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890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Títulos_Gráficos!$A$33</c:f>
          <c:strCache>
            <c:ptCount val="1"/>
            <c:pt idx="0">
              <c:v>G.8.2 Importe ingresado de documentos presentados por naturaleza jurídica, sexo del declarante y forma de pago.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'T8'!$B$11:$C$11</c:f>
              <c:strCache>
                <c:ptCount val="1"/>
                <c:pt idx="0">
                  <c:v>Pago Presencial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'T8'!$A$14:$A$18</c:f>
              <c:strCache>
                <c:ptCount val="5"/>
                <c:pt idx="0">
                  <c:v>Hombre</c:v>
                </c:pt>
                <c:pt idx="1">
                  <c:v>Mujer</c:v>
                </c:pt>
                <c:pt idx="2">
                  <c:v>Persona física No informada</c:v>
                </c:pt>
                <c:pt idx="3">
                  <c:v>Personas jurídicas</c:v>
                </c:pt>
                <c:pt idx="4">
                  <c:v>Naturaleza jurídica no informada</c:v>
                </c:pt>
              </c:strCache>
            </c:strRef>
          </c:cat>
          <c:val>
            <c:numRef>
              <c:f>'T8'!$C$14:$C$18</c:f>
              <c:numCache>
                <c:formatCode>_-* #,##0\ _€_-;\-* #,##0\ _€_-;_-* "-"??\ _€_-;_-@_-</c:formatCode>
                <c:ptCount val="5"/>
                <c:pt idx="0">
                  <c:v>10682.27505000002</c:v>
                </c:pt>
                <c:pt idx="1">
                  <c:v>9831.7828399999908</c:v>
                </c:pt>
                <c:pt idx="2">
                  <c:v>25.629199999999997</c:v>
                </c:pt>
                <c:pt idx="3">
                  <c:v>20444.278720000009</c:v>
                </c:pt>
                <c:pt idx="4">
                  <c:v>8.7988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6-40A4-A7EF-C26594F47EC2}"/>
            </c:ext>
          </c:extLst>
        </c:ser>
        <c:ser>
          <c:idx val="1"/>
          <c:order val="1"/>
          <c:tx>
            <c:strRef>
              <c:f>'T8'!$D$11:$E$11</c:f>
              <c:strCache>
                <c:ptCount val="1"/>
                <c:pt idx="0">
                  <c:v>Pago Telemático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'T8'!$A$14:$A$18</c:f>
              <c:strCache>
                <c:ptCount val="5"/>
                <c:pt idx="0">
                  <c:v>Hombre</c:v>
                </c:pt>
                <c:pt idx="1">
                  <c:v>Mujer</c:v>
                </c:pt>
                <c:pt idx="2">
                  <c:v>Persona física No informada</c:v>
                </c:pt>
                <c:pt idx="3">
                  <c:v>Personas jurídicas</c:v>
                </c:pt>
                <c:pt idx="4">
                  <c:v>Naturaleza jurídica no informada</c:v>
                </c:pt>
              </c:strCache>
            </c:strRef>
          </c:cat>
          <c:val>
            <c:numRef>
              <c:f>'T8'!$E$14:$E$18</c:f>
              <c:numCache>
                <c:formatCode>_-* #,##0\ _€_-;\-* #,##0\ _€_-;_-* "-"??\ _€_-;_-@_-</c:formatCode>
                <c:ptCount val="5"/>
                <c:pt idx="0">
                  <c:v>387144.37074999925</c:v>
                </c:pt>
                <c:pt idx="1">
                  <c:v>231647.23808000033</c:v>
                </c:pt>
                <c:pt idx="2">
                  <c:v>3008.1433500000007</c:v>
                </c:pt>
                <c:pt idx="3">
                  <c:v>333412.35226000007</c:v>
                </c:pt>
                <c:pt idx="4">
                  <c:v>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A6-40A4-A7EF-C26594F47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1943168"/>
        <c:axId val="141944704"/>
      </c:barChart>
      <c:catAx>
        <c:axId val="141943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944704"/>
        <c:crosses val="autoZero"/>
        <c:auto val="1"/>
        <c:lblAlgn val="ctr"/>
        <c:lblOffset val="100"/>
        <c:noMultiLvlLbl val="0"/>
      </c:catAx>
      <c:valAx>
        <c:axId val="1419447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194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Títulos_Gráficos!$A$35</c:f>
          <c:strCache>
            <c:ptCount val="1"/>
            <c:pt idx="0">
              <c:v>G.9.1.1 Documentos presentados de modo presencial por provincia y naturaleza jurídica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T9_1!$B$12</c:f>
              <c:strCache>
                <c:ptCount val="1"/>
                <c:pt idx="0">
                  <c:v>Persona física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cat>
            <c:strRef>
              <c:f>T9_1!$A$13:$A$21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T9_1!$B$13:$B$21</c:f>
              <c:numCache>
                <c:formatCode>_-* #,##0\ _€_-;\-* #,##0\ _€_-;_-* "-"??\ _€_-;_-@_-</c:formatCode>
                <c:ptCount val="9"/>
                <c:pt idx="0">
                  <c:v>4682</c:v>
                </c:pt>
                <c:pt idx="1">
                  <c:v>6389</c:v>
                </c:pt>
                <c:pt idx="2">
                  <c:v>3580</c:v>
                </c:pt>
                <c:pt idx="3">
                  <c:v>5857</c:v>
                </c:pt>
                <c:pt idx="4">
                  <c:v>3048</c:v>
                </c:pt>
                <c:pt idx="5">
                  <c:v>4731</c:v>
                </c:pt>
                <c:pt idx="6">
                  <c:v>10863</c:v>
                </c:pt>
                <c:pt idx="7">
                  <c:v>11918</c:v>
                </c:pt>
                <c:pt idx="8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7-439F-9B77-DCD6955915DC}"/>
            </c:ext>
          </c:extLst>
        </c:ser>
        <c:ser>
          <c:idx val="1"/>
          <c:order val="1"/>
          <c:tx>
            <c:strRef>
              <c:f>T9_1!$F$12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 w="25400">
              <a:noFill/>
            </a:ln>
          </c:spPr>
          <c:cat>
            <c:strRef>
              <c:f>T9_1!$A$13:$A$21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T9_1!$F$13:$F$21</c:f>
              <c:numCache>
                <c:formatCode>_-* #,##0\ _€_-;\-* #,##0\ _€_-;_-* "-"??\ _€_-;_-@_-</c:formatCode>
                <c:ptCount val="9"/>
                <c:pt idx="0">
                  <c:v>1258</c:v>
                </c:pt>
                <c:pt idx="1">
                  <c:v>2074</c:v>
                </c:pt>
                <c:pt idx="2">
                  <c:v>945</c:v>
                </c:pt>
                <c:pt idx="3">
                  <c:v>1297</c:v>
                </c:pt>
                <c:pt idx="4">
                  <c:v>916</c:v>
                </c:pt>
                <c:pt idx="5">
                  <c:v>677</c:v>
                </c:pt>
                <c:pt idx="6">
                  <c:v>2058</c:v>
                </c:pt>
                <c:pt idx="7">
                  <c:v>2690</c:v>
                </c:pt>
                <c:pt idx="8">
                  <c:v>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55-4E7E-86A3-251E455C4F16}"/>
            </c:ext>
          </c:extLst>
        </c:ser>
        <c:ser>
          <c:idx val="2"/>
          <c:order val="2"/>
          <c:tx>
            <c:strRef>
              <c:f>T9_1!$G$12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cat>
            <c:strRef>
              <c:f>T9_1!$A$13:$A$21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T9_1!$G$13:$G$21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55-4E7E-86A3-251E455C4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04992"/>
        <c:axId val="142006528"/>
      </c:areaChart>
      <c:catAx>
        <c:axId val="14200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006528"/>
        <c:crosses val="autoZero"/>
        <c:auto val="1"/>
        <c:lblAlgn val="ctr"/>
        <c:lblOffset val="100"/>
        <c:noMultiLvlLbl val="0"/>
      </c:catAx>
      <c:valAx>
        <c:axId val="14200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004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Títulos_Gráficos!$A$36</c:f>
          <c:strCache>
            <c:ptCount val="1"/>
            <c:pt idx="0">
              <c:v>G.9.1.2 Documentos presentados de modo presencial por provincia, naturaleza jurídica y sexo del declarante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ES" sz="96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T9_1!$C$12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T9_1!$A$13:$A$21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T9_1!$C$13:$C$21</c:f>
              <c:numCache>
                <c:formatCode>_-* #,##0\ _€_-;\-* #,##0\ _€_-;_-* "-"??\ _€_-;_-@_-</c:formatCode>
                <c:ptCount val="9"/>
                <c:pt idx="0">
                  <c:v>3384</c:v>
                </c:pt>
                <c:pt idx="1">
                  <c:v>4317</c:v>
                </c:pt>
                <c:pt idx="2">
                  <c:v>2323</c:v>
                </c:pt>
                <c:pt idx="3">
                  <c:v>3871</c:v>
                </c:pt>
                <c:pt idx="4">
                  <c:v>2247</c:v>
                </c:pt>
                <c:pt idx="5">
                  <c:v>3200</c:v>
                </c:pt>
                <c:pt idx="6">
                  <c:v>6722</c:v>
                </c:pt>
                <c:pt idx="7">
                  <c:v>6818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C-441C-90E4-5B639767D93C}"/>
            </c:ext>
          </c:extLst>
        </c:ser>
        <c:ser>
          <c:idx val="1"/>
          <c:order val="1"/>
          <c:tx>
            <c:strRef>
              <c:f>T9_1!$D$12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T9_1!$A$13:$A$21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T9_1!$D$13:$D$21</c:f>
              <c:numCache>
                <c:formatCode>_-* #,##0\ _€_-;\-* #,##0\ _€_-;_-* "-"??\ _€_-;_-@_-</c:formatCode>
                <c:ptCount val="9"/>
                <c:pt idx="0">
                  <c:v>1235</c:v>
                </c:pt>
                <c:pt idx="1">
                  <c:v>2064</c:v>
                </c:pt>
                <c:pt idx="2">
                  <c:v>1250</c:v>
                </c:pt>
                <c:pt idx="3">
                  <c:v>1973</c:v>
                </c:pt>
                <c:pt idx="4">
                  <c:v>798</c:v>
                </c:pt>
                <c:pt idx="5">
                  <c:v>1523</c:v>
                </c:pt>
                <c:pt idx="6">
                  <c:v>4121</c:v>
                </c:pt>
                <c:pt idx="7">
                  <c:v>5087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1C-441C-90E4-5B639767D93C}"/>
            </c:ext>
          </c:extLst>
        </c:ser>
        <c:ser>
          <c:idx val="2"/>
          <c:order val="2"/>
          <c:tx>
            <c:strRef>
              <c:f>T9_1!$E$12</c:f>
              <c:strCache>
                <c:ptCount val="1"/>
                <c:pt idx="0">
                  <c:v>Persona  física No informado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T9_1!$A$13:$A$21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T9_1!$E$13:$E$21</c:f>
              <c:numCache>
                <c:formatCode>_-* #,##0\ _€_-;\-* #,##0\ _€_-;_-* "-"??\ _€_-;_-@_-</c:formatCode>
                <c:ptCount val="9"/>
                <c:pt idx="0">
                  <c:v>63</c:v>
                </c:pt>
                <c:pt idx="1">
                  <c:v>8</c:v>
                </c:pt>
                <c:pt idx="2">
                  <c:v>7</c:v>
                </c:pt>
                <c:pt idx="3">
                  <c:v>13</c:v>
                </c:pt>
                <c:pt idx="4">
                  <c:v>3</c:v>
                </c:pt>
                <c:pt idx="5">
                  <c:v>8</c:v>
                </c:pt>
                <c:pt idx="6">
                  <c:v>20</c:v>
                </c:pt>
                <c:pt idx="7">
                  <c:v>13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1C-441C-90E4-5B639767D93C}"/>
            </c:ext>
          </c:extLst>
        </c:ser>
        <c:ser>
          <c:idx val="3"/>
          <c:order val="3"/>
          <c:tx>
            <c:strRef>
              <c:f>T9_1!$F$12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T9_1!$A$13:$A$21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T9_1!$F$13:$F$21</c:f>
              <c:numCache>
                <c:formatCode>_-* #,##0\ _€_-;\-* #,##0\ _€_-;_-* "-"??\ _€_-;_-@_-</c:formatCode>
                <c:ptCount val="9"/>
                <c:pt idx="0">
                  <c:v>1258</c:v>
                </c:pt>
                <c:pt idx="1">
                  <c:v>2074</c:v>
                </c:pt>
                <c:pt idx="2">
                  <c:v>945</c:v>
                </c:pt>
                <c:pt idx="3">
                  <c:v>1297</c:v>
                </c:pt>
                <c:pt idx="4">
                  <c:v>916</c:v>
                </c:pt>
                <c:pt idx="5">
                  <c:v>677</c:v>
                </c:pt>
                <c:pt idx="6">
                  <c:v>2058</c:v>
                </c:pt>
                <c:pt idx="7">
                  <c:v>2690</c:v>
                </c:pt>
                <c:pt idx="8">
                  <c:v>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1C-441C-90E4-5B639767D93C}"/>
            </c:ext>
          </c:extLst>
        </c:ser>
        <c:ser>
          <c:idx val="4"/>
          <c:order val="4"/>
          <c:tx>
            <c:strRef>
              <c:f>T9_1!$G$12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T9_1!$A$13:$A$21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T9_1!$G$13:$G$21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1C-441C-90E4-5B639767D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4405504"/>
        <c:axId val="142021760"/>
      </c:barChart>
      <c:catAx>
        <c:axId val="134405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021760"/>
        <c:crosses val="autoZero"/>
        <c:auto val="1"/>
        <c:lblAlgn val="ctr"/>
        <c:lblOffset val="100"/>
        <c:noMultiLvlLbl val="0"/>
      </c:catAx>
      <c:valAx>
        <c:axId val="14202176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3440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 algn="ctr">
        <a:defRPr lang="es-ES" sz="800" b="0" i="0" u="none" strike="noStrike" kern="1200" baseline="0">
          <a:solidFill>
            <a:sysClr val="windowText" lastClr="000000"/>
          </a:solidFill>
          <a:latin typeface="Noto Sans HK Light" panose="020B0300000000000000" pitchFamily="34" charset="-128"/>
          <a:ea typeface="Noto Sans HK Light" panose="020B0300000000000000" pitchFamily="34" charset="-128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Títulos_Gráficos!$A$37</c:f>
          <c:strCache>
            <c:ptCount val="1"/>
            <c:pt idx="0">
              <c:v>G.9.1.3 Documentos presentados de modo web por provincia y naturaleza jurídica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T9_1!$B$25</c:f>
              <c:strCache>
                <c:ptCount val="1"/>
                <c:pt idx="0">
                  <c:v>Persona física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cat>
            <c:strRef>
              <c:f>T9_1!$A$26:$A$34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T9_1!$B$26:$B$34</c:f>
              <c:numCache>
                <c:formatCode>_-* #,##0\ _€_-;\-* #,##0\ _€_-;_-* "-"\ _€_-;_-@_-</c:formatCode>
                <c:ptCount val="9"/>
                <c:pt idx="0">
                  <c:v>68296</c:v>
                </c:pt>
                <c:pt idx="1">
                  <c:v>94734</c:v>
                </c:pt>
                <c:pt idx="2">
                  <c:v>258750</c:v>
                </c:pt>
                <c:pt idx="3">
                  <c:v>85696</c:v>
                </c:pt>
                <c:pt idx="4">
                  <c:v>45206</c:v>
                </c:pt>
                <c:pt idx="5">
                  <c:v>72670</c:v>
                </c:pt>
                <c:pt idx="6">
                  <c:v>136162</c:v>
                </c:pt>
                <c:pt idx="7">
                  <c:v>144758</c:v>
                </c:pt>
                <c:pt idx="8">
                  <c:v>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A-4E26-9814-6C8707A3D7C7}"/>
            </c:ext>
          </c:extLst>
        </c:ser>
        <c:ser>
          <c:idx val="1"/>
          <c:order val="1"/>
          <c:tx>
            <c:strRef>
              <c:f>T9_1!$F$25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T9_1!$A$26:$A$34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T9_1!$F$26:$F$34</c:f>
              <c:numCache>
                <c:formatCode>_-* #,##0\ _€_-;\-* #,##0\ _€_-;_-* "-"\ _€_-;_-@_-</c:formatCode>
                <c:ptCount val="9"/>
                <c:pt idx="0">
                  <c:v>17405</c:v>
                </c:pt>
                <c:pt idx="1">
                  <c:v>19946</c:v>
                </c:pt>
                <c:pt idx="2">
                  <c:v>14855</c:v>
                </c:pt>
                <c:pt idx="3">
                  <c:v>17068</c:v>
                </c:pt>
                <c:pt idx="4">
                  <c:v>9249</c:v>
                </c:pt>
                <c:pt idx="5">
                  <c:v>9426</c:v>
                </c:pt>
                <c:pt idx="6">
                  <c:v>44943</c:v>
                </c:pt>
                <c:pt idx="7">
                  <c:v>38853</c:v>
                </c:pt>
                <c:pt idx="8">
                  <c:v>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F7-4FF1-A18A-9EAB3E8A5C6A}"/>
            </c:ext>
          </c:extLst>
        </c:ser>
        <c:ser>
          <c:idx val="2"/>
          <c:order val="2"/>
          <c:tx>
            <c:strRef>
              <c:f>T9_1!$G$25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cat>
            <c:strRef>
              <c:f>T9_1!$A$26:$A$34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T9_1!$G$26:$G$34</c:f>
              <c:numCache>
                <c:formatCode>_-* #,##0\ _€_-;\-* #,##0\ _€_-;_-* "-"\ _€_-;_-@_-</c:formatCode>
                <c:ptCount val="9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F7-4FF1-A18A-9EAB3E8A5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68736"/>
        <c:axId val="142078720"/>
      </c:areaChart>
      <c:catAx>
        <c:axId val="14206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078720"/>
        <c:crosses val="autoZero"/>
        <c:auto val="1"/>
        <c:lblAlgn val="ctr"/>
        <c:lblOffset val="100"/>
        <c:noMultiLvlLbl val="0"/>
      </c:catAx>
      <c:valAx>
        <c:axId val="1420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068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Títulos_Gráficos!$A$6</c:f>
          <c:strCache>
            <c:ptCount val="1"/>
            <c:pt idx="0">
              <c:v>G.1.4 Importe ingresado de documentos presentados en el ejercicio por modo de presentación. Año 2023. Datos acumulados a 30/06/2023</c:v>
            </c:pt>
          </c:strCache>
        </c:strRef>
      </c:tx>
      <c:overlay val="0"/>
      <c:txPr>
        <a:bodyPr/>
        <a:lstStyle/>
        <a:p>
          <a:pPr algn="ctr" rtl="0">
            <a:defRPr lang="en-US" sz="10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271738759928032"/>
          <c:y val="0.2629649392999483"/>
          <c:w val="0.60149135903466611"/>
          <c:h val="0.63794538079434282"/>
        </c:manualLayout>
      </c:layout>
      <c:pieChart>
        <c:varyColors val="1"/>
        <c:ser>
          <c:idx val="0"/>
          <c:order val="0"/>
          <c:tx>
            <c:strRef>
              <c:f>Tablas_Graficos!$F$16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B54441"/>
            </a:solidFill>
          </c:spPr>
          <c:dPt>
            <c:idx val="0"/>
            <c:bubble3D val="0"/>
            <c:spPr>
              <a:solidFill>
                <a:srgbClr val="3D936C"/>
              </a:solidFill>
            </c:spPr>
            <c:extLst>
              <c:ext xmlns:c16="http://schemas.microsoft.com/office/drawing/2014/chart" uri="{C3380CC4-5D6E-409C-BE32-E72D297353CC}">
                <c16:uniqueId val="{00000000-93AD-49DA-9A99-382BB7CC2342}"/>
              </c:ext>
            </c:extLst>
          </c:dPt>
          <c:dLbls>
            <c:dLbl>
              <c:idx val="0"/>
              <c:layout>
                <c:manualLayout>
                  <c:x val="-7.1114123338266194E-2"/>
                  <c:y val="-0.18115395774825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AD-49DA-9A99-382BB7CC2342}"/>
                </c:ext>
              </c:extLst>
            </c:dLbl>
            <c:dLbl>
              <c:idx val="1"/>
              <c:layout>
                <c:manualLayout>
                  <c:x val="5.7141666666666618E-2"/>
                  <c:y val="0.21476416666666667"/>
                </c:manualLayout>
              </c:layout>
              <c:spPr/>
              <c:txPr>
                <a:bodyPr anchorCtr="0"/>
                <a:lstStyle/>
                <a:p>
                  <a:pPr algn="ctr">
                    <a:defRPr lang="es-ES" sz="900" b="1" i="0" u="none" strike="noStrike" kern="1200" baseline="0">
                      <a:solidFill>
                        <a:schemeClr val="bg1"/>
                      </a:solidFill>
                      <a:latin typeface="Noto Sans HK Light" panose="020B0300000000000000" pitchFamily="34" charset="-128"/>
                      <a:ea typeface="Noto Sans HK Light" panose="020B0300000000000000" pitchFamily="34" charset="-128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AD-49DA-9A99-382BB7CC23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>
                  <a:defRPr lang="es-ES" sz="900" b="1" i="0" u="none" strike="noStrike" kern="1200" baseline="0">
                    <a:solidFill>
                      <a:schemeClr val="bg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(Tablas_Graficos!$G$6,Tablas_Graficos!$H$6)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(Tablas_Graficos!$G$16,Tablas_Graficos!$H$16)</c:f>
              <c:numCache>
                <c:formatCode>_-* #,##0\ _€_-;\-* #,##0\ _€_-;_-* "-"\ _€_-;_-@_-</c:formatCode>
                <c:ptCount val="2"/>
                <c:pt idx="0">
                  <c:v>955214.62443999946</c:v>
                </c:pt>
                <c:pt idx="1">
                  <c:v>40992.764610000013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8-481A-8A55-DD578B514AC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Títulos_Gráficos!$A$38</c:f>
          <c:strCache>
            <c:ptCount val="1"/>
            <c:pt idx="0">
              <c:v>G.9.1.4 Documentos presentados de modo web por provincia, naturaleza jurídica y sexo del declarante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ES" sz="96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T9_1!$C$25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T9_1!$A$26:$A$34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T9_1!$C$26:$C$34</c:f>
              <c:numCache>
                <c:formatCode>_-* #,##0\ _€_-;\-* #,##0\ _€_-;_-* "-"\ _€_-;_-@_-</c:formatCode>
                <c:ptCount val="9"/>
                <c:pt idx="0">
                  <c:v>42586</c:v>
                </c:pt>
                <c:pt idx="1">
                  <c:v>55738</c:v>
                </c:pt>
                <c:pt idx="2">
                  <c:v>95678</c:v>
                </c:pt>
                <c:pt idx="3">
                  <c:v>51267</c:v>
                </c:pt>
                <c:pt idx="4">
                  <c:v>27751</c:v>
                </c:pt>
                <c:pt idx="5">
                  <c:v>43799</c:v>
                </c:pt>
                <c:pt idx="6">
                  <c:v>82565</c:v>
                </c:pt>
                <c:pt idx="7">
                  <c:v>83959</c:v>
                </c:pt>
                <c:pt idx="8">
                  <c:v>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1-476E-B81B-B4B673AA4CAC}"/>
            </c:ext>
          </c:extLst>
        </c:ser>
        <c:ser>
          <c:idx val="1"/>
          <c:order val="1"/>
          <c:tx>
            <c:strRef>
              <c:f>T9_1!$D$25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T9_1!$A$26:$A$34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T9_1!$D$26:$D$34</c:f>
              <c:numCache>
                <c:formatCode>_-* #,##0\ _€_-;\-* #,##0\ _€_-;_-* "-"\ _€_-;_-@_-</c:formatCode>
                <c:ptCount val="9"/>
                <c:pt idx="0">
                  <c:v>25467</c:v>
                </c:pt>
                <c:pt idx="1">
                  <c:v>38904</c:v>
                </c:pt>
                <c:pt idx="2">
                  <c:v>163021</c:v>
                </c:pt>
                <c:pt idx="3">
                  <c:v>34334</c:v>
                </c:pt>
                <c:pt idx="4">
                  <c:v>17414</c:v>
                </c:pt>
                <c:pt idx="5">
                  <c:v>28859</c:v>
                </c:pt>
                <c:pt idx="6">
                  <c:v>53367</c:v>
                </c:pt>
                <c:pt idx="7">
                  <c:v>60652</c:v>
                </c:pt>
                <c:pt idx="8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1-476E-B81B-B4B673AA4CAC}"/>
            </c:ext>
          </c:extLst>
        </c:ser>
        <c:ser>
          <c:idx val="2"/>
          <c:order val="2"/>
          <c:tx>
            <c:strRef>
              <c:f>T9_1!$E$25</c:f>
              <c:strCache>
                <c:ptCount val="1"/>
                <c:pt idx="0">
                  <c:v>Persona  física No informado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T9_1!$A$26:$A$34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T9_1!$E$26:$E$34</c:f>
              <c:numCache>
                <c:formatCode>_-* #,##0\ _€_-;\-* #,##0\ _€_-;_-* "-"\ _€_-;_-@_-</c:formatCode>
                <c:ptCount val="9"/>
                <c:pt idx="0">
                  <c:v>243</c:v>
                </c:pt>
                <c:pt idx="1">
                  <c:v>92</c:v>
                </c:pt>
                <c:pt idx="2">
                  <c:v>51</c:v>
                </c:pt>
                <c:pt idx="3">
                  <c:v>95</c:v>
                </c:pt>
                <c:pt idx="4">
                  <c:v>41</c:v>
                </c:pt>
                <c:pt idx="5">
                  <c:v>12</c:v>
                </c:pt>
                <c:pt idx="6">
                  <c:v>230</c:v>
                </c:pt>
                <c:pt idx="7">
                  <c:v>147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01-476E-B81B-B4B673AA4CAC}"/>
            </c:ext>
          </c:extLst>
        </c:ser>
        <c:ser>
          <c:idx val="3"/>
          <c:order val="3"/>
          <c:tx>
            <c:strRef>
              <c:f>T9_1!$F$25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T9_1!$A$26:$A$34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T9_1!$F$26:$F$34</c:f>
              <c:numCache>
                <c:formatCode>_-* #,##0\ _€_-;\-* #,##0\ _€_-;_-* "-"\ _€_-;_-@_-</c:formatCode>
                <c:ptCount val="9"/>
                <c:pt idx="0">
                  <c:v>17405</c:v>
                </c:pt>
                <c:pt idx="1">
                  <c:v>19946</c:v>
                </c:pt>
                <c:pt idx="2">
                  <c:v>14855</c:v>
                </c:pt>
                <c:pt idx="3">
                  <c:v>17068</c:v>
                </c:pt>
                <c:pt idx="4">
                  <c:v>9249</c:v>
                </c:pt>
                <c:pt idx="5">
                  <c:v>9426</c:v>
                </c:pt>
                <c:pt idx="6">
                  <c:v>44943</c:v>
                </c:pt>
                <c:pt idx="7">
                  <c:v>38853</c:v>
                </c:pt>
                <c:pt idx="8">
                  <c:v>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01-476E-B81B-B4B673AA4CAC}"/>
            </c:ext>
          </c:extLst>
        </c:ser>
        <c:ser>
          <c:idx val="4"/>
          <c:order val="4"/>
          <c:tx>
            <c:strRef>
              <c:f>T9_1!$G$25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T9_1!$A$26:$A$34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T9_1!$G$26:$G$34</c:f>
              <c:numCache>
                <c:formatCode>_-* #,##0\ _€_-;\-* #,##0\ _€_-;_-* "-"\ _€_-;_-@_-</c:formatCode>
                <c:ptCount val="9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01-476E-B81B-B4B673AA4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276480"/>
        <c:axId val="142278016"/>
      </c:barChart>
      <c:catAx>
        <c:axId val="142276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278016"/>
        <c:crosses val="autoZero"/>
        <c:auto val="1"/>
        <c:lblAlgn val="ctr"/>
        <c:lblOffset val="100"/>
        <c:noMultiLvlLbl val="0"/>
      </c:catAx>
      <c:valAx>
        <c:axId val="142278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276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 algn="ctr">
        <a:defRPr lang="es-ES" sz="800" b="0" i="0" u="none" strike="noStrike" kern="1200" baseline="0">
          <a:solidFill>
            <a:sysClr val="windowText" lastClr="000000"/>
          </a:solidFill>
          <a:latin typeface="Noto Sans HK Light" panose="020B0300000000000000" pitchFamily="34" charset="-128"/>
          <a:ea typeface="Noto Sans HK Light" panose="020B0300000000000000" pitchFamily="34" charset="-128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Títulos_Gráficos!$A$40</c:f>
          <c:strCache>
            <c:ptCount val="1"/>
            <c:pt idx="0">
              <c:v>G.9.2.1 Importe ingresado de documentos presentados de modo presencial por provincia y naturaleza jurídica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T9_2!$B$12</c:f>
              <c:strCache>
                <c:ptCount val="1"/>
                <c:pt idx="0">
                  <c:v>Persona física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cat>
            <c:strRef>
              <c:f>T9_2!$A$13:$A$21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T9_2!$B$13:$B$21</c:f>
              <c:numCache>
                <c:formatCode>_-* #,##0\ _€_-;\-* #,##0\ _€_-;_-* "-"??\ _€_-;_-@_-</c:formatCode>
                <c:ptCount val="9"/>
                <c:pt idx="0">
                  <c:v>1570.3246500000002</c:v>
                </c:pt>
                <c:pt idx="1">
                  <c:v>2645.7343999999994</c:v>
                </c:pt>
                <c:pt idx="2">
                  <c:v>654.55173999999988</c:v>
                </c:pt>
                <c:pt idx="3">
                  <c:v>2576.6822299999999</c:v>
                </c:pt>
                <c:pt idx="4">
                  <c:v>519.79319999999984</c:v>
                </c:pt>
                <c:pt idx="5">
                  <c:v>1013.0240600000001</c:v>
                </c:pt>
                <c:pt idx="6">
                  <c:v>8001.0210100000013</c:v>
                </c:pt>
                <c:pt idx="7">
                  <c:v>3527.7384500000003</c:v>
                </c:pt>
                <c:pt idx="8">
                  <c:v>30.817350000000005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D-41F3-B534-C0E006F48EB7}"/>
            </c:ext>
          </c:extLst>
        </c:ser>
        <c:ser>
          <c:idx val="1"/>
          <c:order val="1"/>
          <c:tx>
            <c:strRef>
              <c:f>T9_2!$F$12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rgbClr val="C0504D">
                <a:lumMod val="60000"/>
                <a:lumOff val="40000"/>
              </a:srgbClr>
            </a:solidFill>
            <a:ln w="25400">
              <a:noFill/>
            </a:ln>
          </c:spPr>
          <c:cat>
            <c:strRef>
              <c:f>T9_2!$A$13:$A$21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T9_2!$F$13:$F$21</c:f>
              <c:numCache>
                <c:formatCode>_-* #,##0\ _€_-;\-* #,##0\ _€_-;_-* "-"??\ _€_-;_-@_-</c:formatCode>
                <c:ptCount val="9"/>
                <c:pt idx="0">
                  <c:v>1944.4528600000003</c:v>
                </c:pt>
                <c:pt idx="1">
                  <c:v>1006.9807800000005</c:v>
                </c:pt>
                <c:pt idx="2">
                  <c:v>637.64388000000008</c:v>
                </c:pt>
                <c:pt idx="3">
                  <c:v>734.23166000000015</c:v>
                </c:pt>
                <c:pt idx="4">
                  <c:v>655.1315800000001</c:v>
                </c:pt>
                <c:pt idx="5">
                  <c:v>360.48747000000014</c:v>
                </c:pt>
                <c:pt idx="6">
                  <c:v>3410.8500600000002</c:v>
                </c:pt>
                <c:pt idx="7">
                  <c:v>4789.4890899999991</c:v>
                </c:pt>
                <c:pt idx="8">
                  <c:v>6905.01134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3-41F3-AB5C-A6D69724629B}"/>
            </c:ext>
          </c:extLst>
        </c:ser>
        <c:ser>
          <c:idx val="2"/>
          <c:order val="2"/>
          <c:tx>
            <c:strRef>
              <c:f>T9_2!$G$12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cat>
            <c:strRef>
              <c:f>T9_2!$A$13:$A$21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T9_2!$G$13:$G$21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8.7988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C3-41F3-AB5C-A6D697246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71456"/>
        <c:axId val="142385536"/>
      </c:areaChart>
      <c:catAx>
        <c:axId val="14237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385536"/>
        <c:crosses val="autoZero"/>
        <c:auto val="1"/>
        <c:lblAlgn val="ctr"/>
        <c:lblOffset val="100"/>
        <c:noMultiLvlLbl val="0"/>
      </c:catAx>
      <c:valAx>
        <c:axId val="14238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371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Títulos_Gráficos!$A$41</c:f>
          <c:strCache>
            <c:ptCount val="1"/>
            <c:pt idx="0">
              <c:v>G.9.2.2 Importe ingresado de documentos presentados de modo presencial por provincia, naturaleza jurídica y sexo del declarante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T9_2!$C$12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T9_2!$A$13:$A$21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T9_2!$C$13:$C$21</c:f>
              <c:numCache>
                <c:formatCode>_-* #,##0\ _€_-;\-* #,##0\ _€_-;_-* "-"??\ _€_-;_-@_-</c:formatCode>
                <c:ptCount val="9"/>
                <c:pt idx="0">
                  <c:v>730.62676000000033</c:v>
                </c:pt>
                <c:pt idx="1">
                  <c:v>892.45211999999992</c:v>
                </c:pt>
                <c:pt idx="2">
                  <c:v>382.24965000000003</c:v>
                </c:pt>
                <c:pt idx="3">
                  <c:v>1650.2260099999996</c:v>
                </c:pt>
                <c:pt idx="4">
                  <c:v>340.31972999999982</c:v>
                </c:pt>
                <c:pt idx="5">
                  <c:v>560.04263000000003</c:v>
                </c:pt>
                <c:pt idx="6">
                  <c:v>4441.7972499999996</c:v>
                </c:pt>
                <c:pt idx="7">
                  <c:v>1667.1354399999998</c:v>
                </c:pt>
                <c:pt idx="8">
                  <c:v>17.425460000000001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67-4C4F-89A0-794587E4274E}"/>
            </c:ext>
          </c:extLst>
        </c:ser>
        <c:ser>
          <c:idx val="1"/>
          <c:order val="1"/>
          <c:tx>
            <c:strRef>
              <c:f>T9_2!$D$12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T9_2!$A$13:$A$21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T9_2!$D$13:$D$21</c:f>
              <c:numCache>
                <c:formatCode>_-* #,##0\ _€_-;\-* #,##0\ _€_-;_-* "-"??\ _€_-;_-@_-</c:formatCode>
                <c:ptCount val="9"/>
                <c:pt idx="0">
                  <c:v>837.58355999999981</c:v>
                </c:pt>
                <c:pt idx="1">
                  <c:v>1751.6003899999998</c:v>
                </c:pt>
                <c:pt idx="2">
                  <c:v>271.75579999999991</c:v>
                </c:pt>
                <c:pt idx="3">
                  <c:v>924.6362700000002</c:v>
                </c:pt>
                <c:pt idx="4">
                  <c:v>179.38872000000001</c:v>
                </c:pt>
                <c:pt idx="5">
                  <c:v>452.38105000000002</c:v>
                </c:pt>
                <c:pt idx="6">
                  <c:v>3541.3015000000014</c:v>
                </c:pt>
                <c:pt idx="7">
                  <c:v>1859.7436600000005</c:v>
                </c:pt>
                <c:pt idx="8">
                  <c:v>13.391890000000004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67-4C4F-89A0-794587E4274E}"/>
            </c:ext>
          </c:extLst>
        </c:ser>
        <c:ser>
          <c:idx val="2"/>
          <c:order val="2"/>
          <c:tx>
            <c:strRef>
              <c:f>T9_2!$E$12</c:f>
              <c:strCache>
                <c:ptCount val="1"/>
                <c:pt idx="0">
                  <c:v>Persona  física No informado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T9_2!$A$13:$A$21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T9_2!$E$13:$E$21</c:f>
              <c:numCache>
                <c:formatCode>_-* #,##0\ _€_-;\-* #,##0\ _€_-;_-* "-"??\ _€_-;_-@_-</c:formatCode>
                <c:ptCount val="9"/>
                <c:pt idx="0">
                  <c:v>2.1143299999999998</c:v>
                </c:pt>
                <c:pt idx="1">
                  <c:v>1.6818899999999999</c:v>
                </c:pt>
                <c:pt idx="2">
                  <c:v>0.54628999999999994</c:v>
                </c:pt>
                <c:pt idx="3">
                  <c:v>1.8199499999999997</c:v>
                </c:pt>
                <c:pt idx="4">
                  <c:v>8.4749999999999992E-2</c:v>
                </c:pt>
                <c:pt idx="5">
                  <c:v>0.60038000000000002</c:v>
                </c:pt>
                <c:pt idx="6">
                  <c:v>17.922260000000001</c:v>
                </c:pt>
                <c:pt idx="7">
                  <c:v>0.85935000000000006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67-4C4F-89A0-794587E4274E}"/>
            </c:ext>
          </c:extLst>
        </c:ser>
        <c:ser>
          <c:idx val="3"/>
          <c:order val="3"/>
          <c:tx>
            <c:strRef>
              <c:f>T9_2!$F$12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T9_2!$A$13:$A$21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T9_2!$F$13:$F$21</c:f>
              <c:numCache>
                <c:formatCode>_-* #,##0\ _€_-;\-* #,##0\ _€_-;_-* "-"??\ _€_-;_-@_-</c:formatCode>
                <c:ptCount val="9"/>
                <c:pt idx="0">
                  <c:v>1944.4528600000003</c:v>
                </c:pt>
                <c:pt idx="1">
                  <c:v>1006.9807800000005</c:v>
                </c:pt>
                <c:pt idx="2">
                  <c:v>637.64388000000008</c:v>
                </c:pt>
                <c:pt idx="3">
                  <c:v>734.23166000000015</c:v>
                </c:pt>
                <c:pt idx="4">
                  <c:v>655.1315800000001</c:v>
                </c:pt>
                <c:pt idx="5">
                  <c:v>360.48747000000014</c:v>
                </c:pt>
                <c:pt idx="6">
                  <c:v>3410.8500600000002</c:v>
                </c:pt>
                <c:pt idx="7">
                  <c:v>4789.4890899999991</c:v>
                </c:pt>
                <c:pt idx="8">
                  <c:v>6905.01134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67-4C4F-89A0-794587E4274E}"/>
            </c:ext>
          </c:extLst>
        </c:ser>
        <c:ser>
          <c:idx val="4"/>
          <c:order val="4"/>
          <c:tx>
            <c:strRef>
              <c:f>T9_2!$G$12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T9_2!$A$13:$A$21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T9_2!$G$13:$G$21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8.7988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67-4C4F-89A0-794587E42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79584"/>
        <c:axId val="142581120"/>
      </c:barChart>
      <c:catAx>
        <c:axId val="142579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581120"/>
        <c:crosses val="autoZero"/>
        <c:auto val="1"/>
        <c:lblAlgn val="ctr"/>
        <c:lblOffset val="100"/>
        <c:noMultiLvlLbl val="0"/>
      </c:catAx>
      <c:valAx>
        <c:axId val="1425811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57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 algn="ctr">
        <a:defRPr lang="es-ES" sz="800" b="0" i="0" u="none" strike="noStrike" kern="1200" baseline="0">
          <a:solidFill>
            <a:sysClr val="windowText" lastClr="000000"/>
          </a:solidFill>
          <a:latin typeface="Noto Sans HK Light" panose="020B0300000000000000" pitchFamily="34" charset="-128"/>
          <a:ea typeface="Noto Sans HK Light" panose="020B0300000000000000" pitchFamily="34" charset="-128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Títulos_Gráficos!$A$42</c:f>
          <c:strCache>
            <c:ptCount val="1"/>
            <c:pt idx="0">
              <c:v>G.9.2.3 Importe ingresado de documentos presentados de modo web por provincia y naturaleza jurídica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T9_2!$B$25</c:f>
              <c:strCache>
                <c:ptCount val="1"/>
                <c:pt idx="0">
                  <c:v>Persona física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cat>
            <c:strRef>
              <c:f>T9_2!$A$26:$A$34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T9_2!$B$26:$B$34</c:f>
              <c:numCache>
                <c:formatCode>_-* #,##0\ _€_-;\-* #,##0\ _€_-;_-* "-"??\ _€_-;_-@_-</c:formatCode>
                <c:ptCount val="9"/>
                <c:pt idx="0">
                  <c:v>45714.902419999984</c:v>
                </c:pt>
                <c:pt idx="1">
                  <c:v>75080.547640000048</c:v>
                </c:pt>
                <c:pt idx="2">
                  <c:v>44507.009120000577</c:v>
                </c:pt>
                <c:pt idx="3">
                  <c:v>53877.149380000003</c:v>
                </c:pt>
                <c:pt idx="4">
                  <c:v>25884.380729999997</c:v>
                </c:pt>
                <c:pt idx="5">
                  <c:v>27211.311290000012</c:v>
                </c:pt>
                <c:pt idx="6">
                  <c:v>255439.79526000004</c:v>
                </c:pt>
                <c:pt idx="7">
                  <c:v>94005.054050000021</c:v>
                </c:pt>
                <c:pt idx="8">
                  <c:v>79.60228999999994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9-4AB9-9BA4-CE97764573E4}"/>
            </c:ext>
          </c:extLst>
        </c:ser>
        <c:ser>
          <c:idx val="1"/>
          <c:order val="1"/>
          <c:tx>
            <c:strRef>
              <c:f>T9_2!$F$25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rgbClr val="C0504D">
                <a:lumMod val="40000"/>
                <a:lumOff val="60000"/>
              </a:srgbClr>
            </a:solidFill>
            <a:ln w="25400">
              <a:noFill/>
            </a:ln>
          </c:spPr>
          <c:cat>
            <c:strRef>
              <c:f>T9_2!$A$26:$A$34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T9_2!$F$26:$F$34</c:f>
              <c:numCache>
                <c:formatCode>_-* #,##0\ _€_-;\-* #,##0\ _€_-;_-* "-"??\ _€_-;_-@_-</c:formatCode>
                <c:ptCount val="9"/>
                <c:pt idx="0">
                  <c:v>21955.012010000009</c:v>
                </c:pt>
                <c:pt idx="1">
                  <c:v>31217.745160000002</c:v>
                </c:pt>
                <c:pt idx="2">
                  <c:v>14734.103609999996</c:v>
                </c:pt>
                <c:pt idx="3">
                  <c:v>16648.993450000005</c:v>
                </c:pt>
                <c:pt idx="4">
                  <c:v>9894.1210300000002</c:v>
                </c:pt>
                <c:pt idx="5">
                  <c:v>6109.7612200000003</c:v>
                </c:pt>
                <c:pt idx="6">
                  <c:v>106266.46453000003</c:v>
                </c:pt>
                <c:pt idx="7">
                  <c:v>50963.746339999991</c:v>
                </c:pt>
                <c:pt idx="8">
                  <c:v>75622.404910000012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61-45ED-86BF-0CD6F3435FC1}"/>
            </c:ext>
          </c:extLst>
        </c:ser>
        <c:ser>
          <c:idx val="2"/>
          <c:order val="2"/>
          <c:tx>
            <c:strRef>
              <c:f>T9_2!$G$25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cat>
            <c:strRef>
              <c:f>T9_2!$A$26:$A$34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T9_2!$G$26:$G$34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2.52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61-45ED-86BF-0CD6F3435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677312"/>
        <c:axId val="143678848"/>
      </c:areaChart>
      <c:catAx>
        <c:axId val="14367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3678848"/>
        <c:crosses val="autoZero"/>
        <c:auto val="1"/>
        <c:lblAlgn val="ctr"/>
        <c:lblOffset val="100"/>
        <c:noMultiLvlLbl val="0"/>
      </c:catAx>
      <c:valAx>
        <c:axId val="1436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3677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Títulos_Gráficos!$A$43</c:f>
          <c:strCache>
            <c:ptCount val="1"/>
            <c:pt idx="0">
              <c:v>G.9.2.4 Importe ingresado de documentos presentados de modo web por provincia, naturaleza jurídica y sexo del declarante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T9_2!$C$25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T9_2!$A$26:$A$34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T9_2!$C$26:$C$34</c:f>
              <c:numCache>
                <c:formatCode>_-* #,##0\ _€_-;\-* #,##0\ _€_-;_-* "-"??\ _€_-;_-@_-</c:formatCode>
                <c:ptCount val="9"/>
                <c:pt idx="0">
                  <c:v>29243.918389999995</c:v>
                </c:pt>
                <c:pt idx="1">
                  <c:v>45332.349880000031</c:v>
                </c:pt>
                <c:pt idx="2">
                  <c:v>24432.823180000167</c:v>
                </c:pt>
                <c:pt idx="3">
                  <c:v>31653.030310000006</c:v>
                </c:pt>
                <c:pt idx="4">
                  <c:v>16261.287249999998</c:v>
                </c:pt>
                <c:pt idx="5">
                  <c:v>16646.61811000001</c:v>
                </c:pt>
                <c:pt idx="6">
                  <c:v>168340.42404000004</c:v>
                </c:pt>
                <c:pt idx="7">
                  <c:v>55171.008200000004</c:v>
                </c:pt>
                <c:pt idx="8">
                  <c:v>62.911389999999933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72-4292-9355-6FB331E8DCD8}"/>
            </c:ext>
          </c:extLst>
        </c:ser>
        <c:ser>
          <c:idx val="1"/>
          <c:order val="1"/>
          <c:tx>
            <c:strRef>
              <c:f>T9_2!$D$25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T9_2!$A$26:$A$34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T9_2!$D$26:$D$34</c:f>
              <c:numCache>
                <c:formatCode>_-* #,##0\ _€_-;\-* #,##0\ _€_-;_-* "-"??\ _€_-;_-@_-</c:formatCode>
                <c:ptCount val="9"/>
                <c:pt idx="0">
                  <c:v>16187.125459999996</c:v>
                </c:pt>
                <c:pt idx="1">
                  <c:v>29469.382930000007</c:v>
                </c:pt>
                <c:pt idx="2">
                  <c:v>20069.520120000408</c:v>
                </c:pt>
                <c:pt idx="3">
                  <c:v>21998.76047999999</c:v>
                </c:pt>
                <c:pt idx="4">
                  <c:v>9518.5540799999999</c:v>
                </c:pt>
                <c:pt idx="5">
                  <c:v>10564.125690000003</c:v>
                </c:pt>
                <c:pt idx="6">
                  <c:v>85011.237309999997</c:v>
                </c:pt>
                <c:pt idx="7">
                  <c:v>38812.676420000011</c:v>
                </c:pt>
                <c:pt idx="8">
                  <c:v>15.855589999999999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72-4292-9355-6FB331E8DCD8}"/>
            </c:ext>
          </c:extLst>
        </c:ser>
        <c:ser>
          <c:idx val="2"/>
          <c:order val="2"/>
          <c:tx>
            <c:strRef>
              <c:f>T9_2!$E$25</c:f>
              <c:strCache>
                <c:ptCount val="1"/>
                <c:pt idx="0">
                  <c:v>Persona  física No informado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T9_2!$A$26:$A$34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T9_2!$E$26:$E$34</c:f>
              <c:numCache>
                <c:formatCode>_-* #,##0\ _€_-;\-* #,##0\ _€_-;_-* "-"??\ _€_-;_-@_-</c:formatCode>
                <c:ptCount val="9"/>
                <c:pt idx="0">
                  <c:v>283.85857000000004</c:v>
                </c:pt>
                <c:pt idx="1">
                  <c:v>278.81482999999997</c:v>
                </c:pt>
                <c:pt idx="2">
                  <c:v>4.6658200000000001</c:v>
                </c:pt>
                <c:pt idx="3">
                  <c:v>225.35858999999999</c:v>
                </c:pt>
                <c:pt idx="4">
                  <c:v>104.53940000000001</c:v>
                </c:pt>
                <c:pt idx="5">
                  <c:v>0.56749000000000005</c:v>
                </c:pt>
                <c:pt idx="6">
                  <c:v>2088.1339100000005</c:v>
                </c:pt>
                <c:pt idx="7">
                  <c:v>21.369430000000001</c:v>
                </c:pt>
                <c:pt idx="8">
                  <c:v>0.83531000000000022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72-4292-9355-6FB331E8DCD8}"/>
            </c:ext>
          </c:extLst>
        </c:ser>
        <c:ser>
          <c:idx val="3"/>
          <c:order val="3"/>
          <c:tx>
            <c:strRef>
              <c:f>T9_2!$F$25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T9_2!$A$26:$A$34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T9_2!$F$26:$F$34</c:f>
              <c:numCache>
                <c:formatCode>_-* #,##0\ _€_-;\-* #,##0\ _€_-;_-* "-"??\ _€_-;_-@_-</c:formatCode>
                <c:ptCount val="9"/>
                <c:pt idx="0">
                  <c:v>21955.012010000009</c:v>
                </c:pt>
                <c:pt idx="1">
                  <c:v>31217.745160000002</c:v>
                </c:pt>
                <c:pt idx="2">
                  <c:v>14734.103609999996</c:v>
                </c:pt>
                <c:pt idx="3">
                  <c:v>16648.993450000005</c:v>
                </c:pt>
                <c:pt idx="4">
                  <c:v>9894.1210300000002</c:v>
                </c:pt>
                <c:pt idx="5">
                  <c:v>6109.7612200000003</c:v>
                </c:pt>
                <c:pt idx="6">
                  <c:v>106266.46453000003</c:v>
                </c:pt>
                <c:pt idx="7">
                  <c:v>50963.746339999991</c:v>
                </c:pt>
                <c:pt idx="8">
                  <c:v>75622.404910000012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72-4292-9355-6FB331E8DCD8}"/>
            </c:ext>
          </c:extLst>
        </c:ser>
        <c:ser>
          <c:idx val="4"/>
          <c:order val="4"/>
          <c:tx>
            <c:strRef>
              <c:f>T9_2!$G$25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T9_2!$A$26:$A$34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T9_2!$G$26:$G$34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2.52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72-4292-9355-6FB331E8D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733888"/>
        <c:axId val="143735424"/>
      </c:barChart>
      <c:catAx>
        <c:axId val="1437338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3735424"/>
        <c:crosses val="autoZero"/>
        <c:auto val="1"/>
        <c:lblAlgn val="ctr"/>
        <c:lblOffset val="100"/>
        <c:noMultiLvlLbl val="0"/>
      </c:catAx>
      <c:valAx>
        <c:axId val="1437354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373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Títulos_Gráficos!$A$45</c:f>
          <c:strCache>
            <c:ptCount val="1"/>
            <c:pt idx="0">
              <c:v>G.10.1.1 Documentos presentados con forma de pago presencial por provincia y naturaleza jurídica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T10_1!$B$12</c:f>
              <c:strCache>
                <c:ptCount val="1"/>
                <c:pt idx="0">
                  <c:v>Persona física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cat>
            <c:strRef>
              <c:f>T10_1!$A$13:$A$21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T10_1!$B$13:$B$21</c:f>
              <c:numCache>
                <c:formatCode>_-* #,##0\ _€_-;\-* #,##0\ _€_-;_-* "-"??\ _€_-;_-@_-</c:formatCode>
                <c:ptCount val="9"/>
                <c:pt idx="0">
                  <c:v>4682</c:v>
                </c:pt>
                <c:pt idx="1">
                  <c:v>6389</c:v>
                </c:pt>
                <c:pt idx="2">
                  <c:v>3580</c:v>
                </c:pt>
                <c:pt idx="3">
                  <c:v>5857</c:v>
                </c:pt>
                <c:pt idx="4">
                  <c:v>3048</c:v>
                </c:pt>
                <c:pt idx="5">
                  <c:v>4731</c:v>
                </c:pt>
                <c:pt idx="6">
                  <c:v>10863</c:v>
                </c:pt>
                <c:pt idx="7">
                  <c:v>11918</c:v>
                </c:pt>
                <c:pt idx="8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95-4843-8C30-9B5E859191DD}"/>
            </c:ext>
          </c:extLst>
        </c:ser>
        <c:ser>
          <c:idx val="1"/>
          <c:order val="1"/>
          <c:tx>
            <c:strRef>
              <c:f>T10_1!$F$12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T10_1!$A$13:$A$21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T10_1!$F$13:$F$21</c:f>
              <c:numCache>
                <c:formatCode>_-* #,##0\ _€_-;\-* #,##0\ _€_-;_-* "-"??\ _€_-;_-@_-</c:formatCode>
                <c:ptCount val="9"/>
                <c:pt idx="0">
                  <c:v>1258</c:v>
                </c:pt>
                <c:pt idx="1">
                  <c:v>2075</c:v>
                </c:pt>
                <c:pt idx="2">
                  <c:v>945</c:v>
                </c:pt>
                <c:pt idx="3">
                  <c:v>1297</c:v>
                </c:pt>
                <c:pt idx="4">
                  <c:v>917</c:v>
                </c:pt>
                <c:pt idx="5">
                  <c:v>677</c:v>
                </c:pt>
                <c:pt idx="6">
                  <c:v>2058</c:v>
                </c:pt>
                <c:pt idx="7">
                  <c:v>2690</c:v>
                </c:pt>
                <c:pt idx="8">
                  <c:v>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E-4752-8894-F14BD9A06588}"/>
            </c:ext>
          </c:extLst>
        </c:ser>
        <c:ser>
          <c:idx val="2"/>
          <c:order val="2"/>
          <c:tx>
            <c:strRef>
              <c:f>T10_1!$G$12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cat>
            <c:strRef>
              <c:f>T10_1!$A$13:$A$21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T10_1!$G$13:$G$21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AE-4752-8894-F14BD9A06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803904"/>
        <c:axId val="143805440"/>
      </c:areaChart>
      <c:catAx>
        <c:axId val="14380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3805440"/>
        <c:crosses val="autoZero"/>
        <c:auto val="1"/>
        <c:lblAlgn val="ctr"/>
        <c:lblOffset val="100"/>
        <c:noMultiLvlLbl val="0"/>
      </c:catAx>
      <c:valAx>
        <c:axId val="14380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3803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Títulos_Gráficos!$A$46</c:f>
          <c:strCache>
            <c:ptCount val="1"/>
            <c:pt idx="0">
              <c:v>G.10.1.2 Documentos presentados con forma de pago presencial por provincia, naturaleza jurídica y sexo del declarante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ES" sz="96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T10_1!$C$12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T10_1!$A$13:$A$21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T10_1!$C$13:$C$21</c:f>
              <c:numCache>
                <c:formatCode>_-* #,##0\ _€_-;\-* #,##0\ _€_-;_-* "-"??\ _€_-;_-@_-</c:formatCode>
                <c:ptCount val="9"/>
                <c:pt idx="0">
                  <c:v>3384</c:v>
                </c:pt>
                <c:pt idx="1">
                  <c:v>4317</c:v>
                </c:pt>
                <c:pt idx="2">
                  <c:v>2323</c:v>
                </c:pt>
                <c:pt idx="3">
                  <c:v>3871</c:v>
                </c:pt>
                <c:pt idx="4">
                  <c:v>2247</c:v>
                </c:pt>
                <c:pt idx="5">
                  <c:v>3200</c:v>
                </c:pt>
                <c:pt idx="6">
                  <c:v>6722</c:v>
                </c:pt>
                <c:pt idx="7">
                  <c:v>6818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B-4938-89AF-90E8D039A992}"/>
            </c:ext>
          </c:extLst>
        </c:ser>
        <c:ser>
          <c:idx val="1"/>
          <c:order val="1"/>
          <c:tx>
            <c:strRef>
              <c:f>T10_1!$D$12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T10_1!$A$13:$A$21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T10_1!$D$13:$D$21</c:f>
              <c:numCache>
                <c:formatCode>_-* #,##0\ _€_-;\-* #,##0\ _€_-;_-* "-"??\ _€_-;_-@_-</c:formatCode>
                <c:ptCount val="9"/>
                <c:pt idx="0">
                  <c:v>1235</c:v>
                </c:pt>
                <c:pt idx="1">
                  <c:v>2064</c:v>
                </c:pt>
                <c:pt idx="2">
                  <c:v>1250</c:v>
                </c:pt>
                <c:pt idx="3">
                  <c:v>1973</c:v>
                </c:pt>
                <c:pt idx="4">
                  <c:v>798</c:v>
                </c:pt>
                <c:pt idx="5">
                  <c:v>1523</c:v>
                </c:pt>
                <c:pt idx="6">
                  <c:v>4121</c:v>
                </c:pt>
                <c:pt idx="7">
                  <c:v>5087</c:v>
                </c:pt>
                <c:pt idx="8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BB-4938-89AF-90E8D039A992}"/>
            </c:ext>
          </c:extLst>
        </c:ser>
        <c:ser>
          <c:idx val="2"/>
          <c:order val="2"/>
          <c:tx>
            <c:strRef>
              <c:f>T10_1!$E$12</c:f>
              <c:strCache>
                <c:ptCount val="1"/>
                <c:pt idx="0">
                  <c:v>Persona  física No informado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T10_1!$A$13:$A$21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T10_1!$E$13:$E$21</c:f>
              <c:numCache>
                <c:formatCode>_-* #,##0\ _€_-;\-* #,##0\ _€_-;_-* "-"??\ _€_-;_-@_-</c:formatCode>
                <c:ptCount val="9"/>
                <c:pt idx="0">
                  <c:v>63</c:v>
                </c:pt>
                <c:pt idx="1">
                  <c:v>8</c:v>
                </c:pt>
                <c:pt idx="2">
                  <c:v>7</c:v>
                </c:pt>
                <c:pt idx="3">
                  <c:v>13</c:v>
                </c:pt>
                <c:pt idx="4">
                  <c:v>3</c:v>
                </c:pt>
                <c:pt idx="5">
                  <c:v>8</c:v>
                </c:pt>
                <c:pt idx="6">
                  <c:v>20</c:v>
                </c:pt>
                <c:pt idx="7">
                  <c:v>13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BB-4938-89AF-90E8D039A992}"/>
            </c:ext>
          </c:extLst>
        </c:ser>
        <c:ser>
          <c:idx val="3"/>
          <c:order val="3"/>
          <c:tx>
            <c:strRef>
              <c:f>T10_1!$F$12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T10_1!$A$13:$A$21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T10_1!$F$13:$F$21</c:f>
              <c:numCache>
                <c:formatCode>_-* #,##0\ _€_-;\-* #,##0\ _€_-;_-* "-"??\ _€_-;_-@_-</c:formatCode>
                <c:ptCount val="9"/>
                <c:pt idx="0">
                  <c:v>1258</c:v>
                </c:pt>
                <c:pt idx="1">
                  <c:v>2075</c:v>
                </c:pt>
                <c:pt idx="2">
                  <c:v>945</c:v>
                </c:pt>
                <c:pt idx="3">
                  <c:v>1297</c:v>
                </c:pt>
                <c:pt idx="4">
                  <c:v>917</c:v>
                </c:pt>
                <c:pt idx="5">
                  <c:v>677</c:v>
                </c:pt>
                <c:pt idx="6">
                  <c:v>2058</c:v>
                </c:pt>
                <c:pt idx="7">
                  <c:v>2690</c:v>
                </c:pt>
                <c:pt idx="8">
                  <c:v>1962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BB-4938-89AF-90E8D039A992}"/>
            </c:ext>
          </c:extLst>
        </c:ser>
        <c:ser>
          <c:idx val="4"/>
          <c:order val="4"/>
          <c:tx>
            <c:strRef>
              <c:f>T10_1!$G$12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T10_1!$A$13:$A$21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T10_1!$G$13:$G$21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BB-4938-89AF-90E8D039A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3892864"/>
        <c:axId val="143894400"/>
      </c:barChart>
      <c:catAx>
        <c:axId val="143892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3894400"/>
        <c:crosses val="autoZero"/>
        <c:auto val="1"/>
        <c:lblAlgn val="ctr"/>
        <c:lblOffset val="100"/>
        <c:noMultiLvlLbl val="0"/>
      </c:catAx>
      <c:valAx>
        <c:axId val="14389440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389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 algn="ctr">
        <a:defRPr lang="es-ES" sz="800" b="0" i="0" u="none" strike="noStrike" kern="1200" baseline="0">
          <a:solidFill>
            <a:sysClr val="windowText" lastClr="000000"/>
          </a:solidFill>
          <a:latin typeface="Noto Sans HK Light" panose="020B0300000000000000" pitchFamily="34" charset="-128"/>
          <a:ea typeface="Noto Sans HK Light" panose="020B0300000000000000" pitchFamily="34" charset="-128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Títulos_Gráficos!$A$47</c:f>
          <c:strCache>
            <c:ptCount val="1"/>
            <c:pt idx="0">
              <c:v>G.10.1.3 Documentos presentados con forma de pago telemática por provincia y naturaleza jurídica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T10_1!$B$25</c:f>
              <c:strCache>
                <c:ptCount val="1"/>
                <c:pt idx="0">
                  <c:v>Persona física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cat>
            <c:strRef>
              <c:f>T10_1!$A$26:$A$34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T10_1!$B$26:$B$34</c:f>
              <c:numCache>
                <c:formatCode>_-* #,##0\ _€_-;\-* #,##0\ _€_-;_-* "-"??\ _€_-;_-@_-</c:formatCode>
                <c:ptCount val="9"/>
                <c:pt idx="0">
                  <c:v>68296</c:v>
                </c:pt>
                <c:pt idx="1">
                  <c:v>94734</c:v>
                </c:pt>
                <c:pt idx="2">
                  <c:v>258750</c:v>
                </c:pt>
                <c:pt idx="3">
                  <c:v>85696</c:v>
                </c:pt>
                <c:pt idx="4">
                  <c:v>45206</c:v>
                </c:pt>
                <c:pt idx="5">
                  <c:v>72670</c:v>
                </c:pt>
                <c:pt idx="6">
                  <c:v>136162</c:v>
                </c:pt>
                <c:pt idx="7">
                  <c:v>144758</c:v>
                </c:pt>
                <c:pt idx="8">
                  <c:v>1972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C-4CFA-8DD2-664FA3F9B72F}"/>
            </c:ext>
          </c:extLst>
        </c:ser>
        <c:ser>
          <c:idx val="1"/>
          <c:order val="1"/>
          <c:tx>
            <c:strRef>
              <c:f>T10_1!$F$25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T10_1!$A$26:$A$34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T10_1!$F$26:$F$34</c:f>
              <c:numCache>
                <c:formatCode>_-* #,##0\ _€_-;\-* #,##0\ _€_-;_-* "-"??\ _€_-;_-@_-</c:formatCode>
                <c:ptCount val="9"/>
                <c:pt idx="0">
                  <c:v>17405</c:v>
                </c:pt>
                <c:pt idx="1">
                  <c:v>19945</c:v>
                </c:pt>
                <c:pt idx="2">
                  <c:v>14855</c:v>
                </c:pt>
                <c:pt idx="3">
                  <c:v>17068</c:v>
                </c:pt>
                <c:pt idx="4">
                  <c:v>9248</c:v>
                </c:pt>
                <c:pt idx="5">
                  <c:v>9426</c:v>
                </c:pt>
                <c:pt idx="6">
                  <c:v>44943</c:v>
                </c:pt>
                <c:pt idx="7">
                  <c:v>38853</c:v>
                </c:pt>
                <c:pt idx="8">
                  <c:v>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0-4C4F-9F7C-77CC554399EE}"/>
            </c:ext>
          </c:extLst>
        </c:ser>
        <c:ser>
          <c:idx val="2"/>
          <c:order val="2"/>
          <c:tx>
            <c:strRef>
              <c:f>T10_1!$G$25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cat>
            <c:strRef>
              <c:f>T10_1!$A$26:$A$34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T10_1!$G$26:$G$34</c:f>
              <c:numCache>
                <c:formatCode>_-* #,##0\ _€_-;\-* #,##0\ _€_-;_-* "-"??\ _€_-;_-@_-</c:formatCode>
                <c:ptCount val="9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0-4C4F-9F7C-77CC5543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3941632"/>
        <c:axId val="143943168"/>
      </c:areaChart>
      <c:catAx>
        <c:axId val="14394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3943168"/>
        <c:crosses val="autoZero"/>
        <c:auto val="1"/>
        <c:lblAlgn val="ctr"/>
        <c:lblOffset val="100"/>
        <c:noMultiLvlLbl val="0"/>
      </c:catAx>
      <c:valAx>
        <c:axId val="14394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39416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Títulos_Gráficos!$A$48</c:f>
          <c:strCache>
            <c:ptCount val="1"/>
            <c:pt idx="0">
              <c:v>G.10.1.4 Documentos presentados con forma de pago telemática por provincia, naturaleza jurídica y sexo del declarante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s-ES" sz="96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T10_1!$C$25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T10_1!$A$26:$A$34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T10_1!$C$26:$C$34</c:f>
              <c:numCache>
                <c:formatCode>_-* #,##0\ _€_-;\-* #,##0\ _€_-;_-* "-"??\ _€_-;_-@_-</c:formatCode>
                <c:ptCount val="9"/>
                <c:pt idx="0">
                  <c:v>42586</c:v>
                </c:pt>
                <c:pt idx="1">
                  <c:v>55738</c:v>
                </c:pt>
                <c:pt idx="2">
                  <c:v>95678</c:v>
                </c:pt>
                <c:pt idx="3">
                  <c:v>51267</c:v>
                </c:pt>
                <c:pt idx="4">
                  <c:v>27751</c:v>
                </c:pt>
                <c:pt idx="5">
                  <c:v>43799</c:v>
                </c:pt>
                <c:pt idx="6">
                  <c:v>82565</c:v>
                </c:pt>
                <c:pt idx="7">
                  <c:v>83959</c:v>
                </c:pt>
                <c:pt idx="8">
                  <c:v>1779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9-4055-B07F-60A9383323B6}"/>
            </c:ext>
          </c:extLst>
        </c:ser>
        <c:ser>
          <c:idx val="1"/>
          <c:order val="1"/>
          <c:tx>
            <c:strRef>
              <c:f>T10_1!$D$25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T10_1!$A$26:$A$34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T10_1!$D$26:$D$34</c:f>
              <c:numCache>
                <c:formatCode>_-* #,##0\ _€_-;\-* #,##0\ _€_-;_-* "-"??\ _€_-;_-@_-</c:formatCode>
                <c:ptCount val="9"/>
                <c:pt idx="0">
                  <c:v>25467</c:v>
                </c:pt>
                <c:pt idx="1">
                  <c:v>38904</c:v>
                </c:pt>
                <c:pt idx="2">
                  <c:v>163021</c:v>
                </c:pt>
                <c:pt idx="3">
                  <c:v>34334</c:v>
                </c:pt>
                <c:pt idx="4">
                  <c:v>17414</c:v>
                </c:pt>
                <c:pt idx="5">
                  <c:v>28859</c:v>
                </c:pt>
                <c:pt idx="6">
                  <c:v>53367</c:v>
                </c:pt>
                <c:pt idx="7">
                  <c:v>60652</c:v>
                </c:pt>
                <c:pt idx="8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79-4055-B07F-60A9383323B6}"/>
            </c:ext>
          </c:extLst>
        </c:ser>
        <c:ser>
          <c:idx val="2"/>
          <c:order val="2"/>
          <c:tx>
            <c:strRef>
              <c:f>T10_1!$E$25</c:f>
              <c:strCache>
                <c:ptCount val="1"/>
                <c:pt idx="0">
                  <c:v>Persona  física No informado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T10_1!$A$26:$A$34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T10_1!$E$26:$E$34</c:f>
              <c:numCache>
                <c:formatCode>_-* #,##0\ _€_-;\-* #,##0\ _€_-;_-* "-"??\ _€_-;_-@_-</c:formatCode>
                <c:ptCount val="9"/>
                <c:pt idx="0">
                  <c:v>243</c:v>
                </c:pt>
                <c:pt idx="1">
                  <c:v>92</c:v>
                </c:pt>
                <c:pt idx="2">
                  <c:v>51</c:v>
                </c:pt>
                <c:pt idx="3">
                  <c:v>95</c:v>
                </c:pt>
                <c:pt idx="4">
                  <c:v>41</c:v>
                </c:pt>
                <c:pt idx="5">
                  <c:v>12</c:v>
                </c:pt>
                <c:pt idx="6">
                  <c:v>230</c:v>
                </c:pt>
                <c:pt idx="7">
                  <c:v>147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79-4055-B07F-60A9383323B6}"/>
            </c:ext>
          </c:extLst>
        </c:ser>
        <c:ser>
          <c:idx val="3"/>
          <c:order val="3"/>
          <c:tx>
            <c:strRef>
              <c:f>T10_1!$F$25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T10_1!$A$26:$A$34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T10_1!$F$26:$F$34</c:f>
              <c:numCache>
                <c:formatCode>_-* #,##0\ _€_-;\-* #,##0\ _€_-;_-* "-"??\ _€_-;_-@_-</c:formatCode>
                <c:ptCount val="9"/>
                <c:pt idx="0">
                  <c:v>17405</c:v>
                </c:pt>
                <c:pt idx="1">
                  <c:v>19945</c:v>
                </c:pt>
                <c:pt idx="2">
                  <c:v>14855</c:v>
                </c:pt>
                <c:pt idx="3">
                  <c:v>17068</c:v>
                </c:pt>
                <c:pt idx="4">
                  <c:v>9248</c:v>
                </c:pt>
                <c:pt idx="5">
                  <c:v>9426</c:v>
                </c:pt>
                <c:pt idx="6">
                  <c:v>44943</c:v>
                </c:pt>
                <c:pt idx="7">
                  <c:v>38853</c:v>
                </c:pt>
                <c:pt idx="8">
                  <c:v>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79-4055-B07F-60A9383323B6}"/>
            </c:ext>
          </c:extLst>
        </c:ser>
        <c:ser>
          <c:idx val="4"/>
          <c:order val="4"/>
          <c:tx>
            <c:strRef>
              <c:f>T10_1!$G$25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T10_1!$A$26:$A$34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T10_1!$G$26:$G$34</c:f>
              <c:numCache>
                <c:formatCode>_-* #,##0\ _€_-;\-* #,##0\ _€_-;_-* "-"??\ _€_-;_-@_-</c:formatCode>
                <c:ptCount val="9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79-4055-B07F-60A938332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005760"/>
        <c:axId val="144007552"/>
      </c:barChart>
      <c:catAx>
        <c:axId val="144005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4007552"/>
        <c:crosses val="autoZero"/>
        <c:auto val="1"/>
        <c:lblAlgn val="ctr"/>
        <c:lblOffset val="100"/>
        <c:noMultiLvlLbl val="0"/>
      </c:catAx>
      <c:valAx>
        <c:axId val="14400755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4005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 algn="ctr">
        <a:defRPr lang="es-ES" sz="800" b="0" i="0" u="none" strike="noStrike" kern="1200" baseline="0">
          <a:solidFill>
            <a:sysClr val="windowText" lastClr="000000"/>
          </a:solidFill>
          <a:latin typeface="Noto Sans HK Light" panose="020B0300000000000000" pitchFamily="34" charset="-128"/>
          <a:ea typeface="Noto Sans HK Light" panose="020B0300000000000000" pitchFamily="34" charset="-128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Títulos_Gráficos!$A$50</c:f>
          <c:strCache>
            <c:ptCount val="1"/>
            <c:pt idx="0">
              <c:v>G.10.2.1 Importe ingresado de documentos presentados con forma de pago presencial por provincia y naturaleza jurídica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T10_2!$B$12</c:f>
              <c:strCache>
                <c:ptCount val="1"/>
                <c:pt idx="0">
                  <c:v>Persona física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cat>
            <c:strRef>
              <c:f>T10_2!$A$13:$A$21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T10_2!$B$13:$B$21</c:f>
              <c:numCache>
                <c:formatCode>_-* #,##0\ _€_-;\-* #,##0\ _€_-;_-* "-"??\ _€_-;_-@_-</c:formatCode>
                <c:ptCount val="9"/>
                <c:pt idx="0">
                  <c:v>1570.3246500000002</c:v>
                </c:pt>
                <c:pt idx="1">
                  <c:v>2645.7343999999994</c:v>
                </c:pt>
                <c:pt idx="2">
                  <c:v>654.55173999999988</c:v>
                </c:pt>
                <c:pt idx="3">
                  <c:v>2576.6822299999999</c:v>
                </c:pt>
                <c:pt idx="4">
                  <c:v>519.79319999999984</c:v>
                </c:pt>
                <c:pt idx="5">
                  <c:v>1013.0240600000001</c:v>
                </c:pt>
                <c:pt idx="6">
                  <c:v>8001.0210100000013</c:v>
                </c:pt>
                <c:pt idx="7">
                  <c:v>3527.7384500000003</c:v>
                </c:pt>
                <c:pt idx="8">
                  <c:v>30.817350000000005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A-4969-8603-451C286A8E27}"/>
            </c:ext>
          </c:extLst>
        </c:ser>
        <c:ser>
          <c:idx val="1"/>
          <c:order val="1"/>
          <c:tx>
            <c:strRef>
              <c:f>T10_2!$F$12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T10_2!$A$13:$A$21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T10_2!$F$13:$F$21</c:f>
              <c:numCache>
                <c:formatCode>_-* #,##0\ _€_-;\-* #,##0\ _€_-;_-* "-"??\ _€_-;_-@_-</c:formatCode>
                <c:ptCount val="9"/>
                <c:pt idx="0">
                  <c:v>1944.4528600000003</c:v>
                </c:pt>
                <c:pt idx="1">
                  <c:v>1006.9807800000005</c:v>
                </c:pt>
                <c:pt idx="2">
                  <c:v>637.64388000000008</c:v>
                </c:pt>
                <c:pt idx="3">
                  <c:v>734.23166000000015</c:v>
                </c:pt>
                <c:pt idx="4">
                  <c:v>655.1315800000001</c:v>
                </c:pt>
                <c:pt idx="5">
                  <c:v>360.48747000000014</c:v>
                </c:pt>
                <c:pt idx="6">
                  <c:v>3410.8500600000002</c:v>
                </c:pt>
                <c:pt idx="7">
                  <c:v>4789.4890899999991</c:v>
                </c:pt>
                <c:pt idx="8">
                  <c:v>6905.01134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EA-44D0-B811-FD93C41816BF}"/>
            </c:ext>
          </c:extLst>
        </c:ser>
        <c:ser>
          <c:idx val="2"/>
          <c:order val="2"/>
          <c:tx>
            <c:strRef>
              <c:f>T10_2!$G$12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cat>
            <c:strRef>
              <c:f>T10_2!$A$13:$A$21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T10_2!$G$13:$G$21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8.7988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EA-44D0-B811-FD93C4181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458240"/>
        <c:axId val="142484608"/>
      </c:areaChart>
      <c:catAx>
        <c:axId val="14245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484608"/>
        <c:crosses val="autoZero"/>
        <c:auto val="1"/>
        <c:lblAlgn val="ctr"/>
        <c:lblOffset val="100"/>
        <c:noMultiLvlLbl val="0"/>
      </c:catAx>
      <c:valAx>
        <c:axId val="14248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4582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Títulos_Gráficos!$A$4</c:f>
          <c:strCache>
            <c:ptCount val="1"/>
            <c:pt idx="0">
              <c:v>G.1.2 Importe ingresado de documentos presentados en el ejercicio por tipo de ingreso y modo de presentación. Año 2023. Datos acumulados a 30/06/2023</c:v>
            </c:pt>
          </c:strCache>
        </c:strRef>
      </c:tx>
      <c:overlay val="0"/>
      <c:txPr>
        <a:bodyPr/>
        <a:lstStyle/>
        <a:p>
          <a:pPr algn="ctr" rtl="0">
            <a:defRPr lang="en-US" sz="10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Tablas_Graficos!$G$6</c:f>
              <c:strCache>
                <c:ptCount val="1"/>
                <c:pt idx="0">
                  <c:v>Presentación WEB</c:v>
                </c:pt>
              </c:strCache>
            </c:strRef>
          </c:tx>
          <c:spPr>
            <a:solidFill>
              <a:srgbClr val="3D936C"/>
            </a:solidFill>
          </c:spPr>
          <c:invertIfNegative val="0"/>
          <c:cat>
            <c:strRef>
              <c:f>Tablas_Graficos!$F$8:$F$15</c:f>
              <c:strCache>
                <c:ptCount val="8"/>
                <c:pt idx="0">
                  <c:v>I. Patrimonio Personas Físicas</c:v>
                </c:pt>
                <c:pt idx="1">
                  <c:v>Impuestos Ecológicos</c:v>
                </c:pt>
                <c:pt idx="2">
                  <c:v>I. sobre Actividades del Juego Presenciales</c:v>
                </c:pt>
                <c:pt idx="3">
                  <c:v>Tasas, Precios Públicos, Otros Ingresos</c:v>
                </c:pt>
                <c:pt idx="4">
                  <c:v>Garantías, Depósitos, Fianzas</c:v>
                </c:pt>
                <c:pt idx="5">
                  <c:v>Canon de mejora de Infraestructuras hidráulicas</c:v>
                </c:pt>
                <c:pt idx="6">
                  <c:v>I. Sucesiones y Donaciones</c:v>
                </c:pt>
                <c:pt idx="7">
                  <c:v>I. Transmisiones  Patrimoniales y Actos Jurídicos Documentados</c:v>
                </c:pt>
              </c:strCache>
            </c:strRef>
          </c:cat>
          <c:val>
            <c:numRef>
              <c:f>Tablas_Graficos!$G$8:$G$15</c:f>
              <c:numCache>
                <c:formatCode>_-* #,##0\ _€_-;\-* #,##0\ _€_-;_-* "-"\ _€_-;_-@_-</c:formatCode>
                <c:ptCount val="8"/>
                <c:pt idx="0">
                  <c:v>1045.9849100000001</c:v>
                </c:pt>
                <c:pt idx="1">
                  <c:v>1357.1446500000004</c:v>
                </c:pt>
                <c:pt idx="2">
                  <c:v>8983.5973700000013</c:v>
                </c:pt>
                <c:pt idx="3">
                  <c:v>17491.282890000643</c:v>
                </c:pt>
                <c:pt idx="4">
                  <c:v>35614.362729999979</c:v>
                </c:pt>
                <c:pt idx="5">
                  <c:v>70398.426919999998</c:v>
                </c:pt>
                <c:pt idx="6">
                  <c:v>73220.683810000046</c:v>
                </c:pt>
                <c:pt idx="7">
                  <c:v>747103.14115999884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C8-4AAE-B00C-C3E482822A76}"/>
            </c:ext>
          </c:extLst>
        </c:ser>
        <c:ser>
          <c:idx val="1"/>
          <c:order val="1"/>
          <c:tx>
            <c:strRef>
              <c:f>Tablas_Graficos!$H$6</c:f>
              <c:strCache>
                <c:ptCount val="1"/>
                <c:pt idx="0">
                  <c:v>Presentación Presencial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Tablas_Graficos!$F$8:$F$15</c:f>
              <c:strCache>
                <c:ptCount val="8"/>
                <c:pt idx="0">
                  <c:v>I. Patrimonio Personas Físicas</c:v>
                </c:pt>
                <c:pt idx="1">
                  <c:v>Impuestos Ecológicos</c:v>
                </c:pt>
                <c:pt idx="2">
                  <c:v>I. sobre Actividades del Juego Presenciales</c:v>
                </c:pt>
                <c:pt idx="3">
                  <c:v>Tasas, Precios Públicos, Otros Ingresos</c:v>
                </c:pt>
                <c:pt idx="4">
                  <c:v>Garantías, Depósitos, Fianzas</c:v>
                </c:pt>
                <c:pt idx="5">
                  <c:v>Canon de mejora de Infraestructuras hidráulicas</c:v>
                </c:pt>
                <c:pt idx="6">
                  <c:v>I. Sucesiones y Donaciones</c:v>
                </c:pt>
                <c:pt idx="7">
                  <c:v>I. Transmisiones  Patrimoniales y Actos Jurídicos Documentados</c:v>
                </c:pt>
              </c:strCache>
            </c:strRef>
          </c:cat>
          <c:val>
            <c:numRef>
              <c:f>Tablas_Graficos!$H$8:$H$15</c:f>
              <c:numCache>
                <c:formatCode>_-* #,##0\ _€_-;\-* #,##0\ _€_-;_-* "-"\ _€_-;_-@_-</c:formatCode>
                <c:ptCount val="8"/>
                <c:pt idx="0">
                  <c:v>0</c:v>
                </c:pt>
                <c:pt idx="1">
                  <c:v>663.21355999999992</c:v>
                </c:pt>
                <c:pt idx="2">
                  <c:v>1111.5712199999998</c:v>
                </c:pt>
                <c:pt idx="3">
                  <c:v>7006.6716599999982</c:v>
                </c:pt>
                <c:pt idx="4">
                  <c:v>14273.180750000005</c:v>
                </c:pt>
                <c:pt idx="5">
                  <c:v>568.40523999999994</c:v>
                </c:pt>
                <c:pt idx="6">
                  <c:v>5257.4400300000016</c:v>
                </c:pt>
                <c:pt idx="7">
                  <c:v>12112.282150000006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C8-4AAE-B00C-C3E482822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38442240"/>
        <c:axId val="138443776"/>
      </c:barChart>
      <c:catAx>
        <c:axId val="138442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 rtl="0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38443776"/>
        <c:crosses val="autoZero"/>
        <c:auto val="1"/>
        <c:lblAlgn val="ctr"/>
        <c:lblOffset val="100"/>
        <c:noMultiLvlLbl val="0"/>
      </c:catAx>
      <c:valAx>
        <c:axId val="1384437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800" b="0" i="0" u="none" strike="noStrike" kern="1200" baseline="0">
                    <a:solidFill>
                      <a:schemeClr val="tx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defRPr>
                </a:pPr>
                <a:r>
                  <a:rPr lang="en-US" sz="800" b="0" i="0" u="none" strike="noStrike" kern="1200" baseline="0">
                    <a:solidFill>
                      <a:schemeClr val="tx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rPr>
                  <a:t>Importe (Miles €)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38442240"/>
        <c:crosses val="autoZero"/>
        <c:crossBetween val="between"/>
      </c:valAx>
    </c:plotArea>
    <c:legend>
      <c:legendPos val="b"/>
      <c:overlay val="0"/>
      <c:txPr>
        <a:bodyPr/>
        <a:lstStyle/>
        <a:p>
          <a:pPr algn="ctr" rtl="0">
            <a:defRPr lang="es-ES" sz="8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Títulos_Gráficos!$A$51</c:f>
          <c:strCache>
            <c:ptCount val="1"/>
            <c:pt idx="0">
              <c:v>G.10.2.2 Importe ingresado de documentos presentados con forma de pago presencial por provincia, naturaleza jurídica y sexo del declarante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T10_2!$C$12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T10_2!$A$13:$A$21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T10_2!$C$13:$C$21</c:f>
              <c:numCache>
                <c:formatCode>_-* #,##0\ _€_-;\-* #,##0\ _€_-;_-* "-"??\ _€_-;_-@_-</c:formatCode>
                <c:ptCount val="9"/>
                <c:pt idx="0">
                  <c:v>730.62676000000033</c:v>
                </c:pt>
                <c:pt idx="1">
                  <c:v>892.45211999999992</c:v>
                </c:pt>
                <c:pt idx="2">
                  <c:v>382.24965000000003</c:v>
                </c:pt>
                <c:pt idx="3">
                  <c:v>1650.2260099999996</c:v>
                </c:pt>
                <c:pt idx="4">
                  <c:v>340.31972999999982</c:v>
                </c:pt>
                <c:pt idx="5">
                  <c:v>560.04263000000003</c:v>
                </c:pt>
                <c:pt idx="6">
                  <c:v>4441.7972499999996</c:v>
                </c:pt>
                <c:pt idx="7">
                  <c:v>1667.1354399999998</c:v>
                </c:pt>
                <c:pt idx="8">
                  <c:v>17.425460000000001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0-492C-A4B9-E0756FF76DBE}"/>
            </c:ext>
          </c:extLst>
        </c:ser>
        <c:ser>
          <c:idx val="1"/>
          <c:order val="1"/>
          <c:tx>
            <c:strRef>
              <c:f>T10_2!$D$12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T10_2!$A$13:$A$21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T10_2!$D$13:$D$21</c:f>
              <c:numCache>
                <c:formatCode>_-* #,##0\ _€_-;\-* #,##0\ _€_-;_-* "-"??\ _€_-;_-@_-</c:formatCode>
                <c:ptCount val="9"/>
                <c:pt idx="0">
                  <c:v>837.58355999999981</c:v>
                </c:pt>
                <c:pt idx="1">
                  <c:v>1751.6003899999998</c:v>
                </c:pt>
                <c:pt idx="2">
                  <c:v>271.75579999999991</c:v>
                </c:pt>
                <c:pt idx="3">
                  <c:v>924.6362700000002</c:v>
                </c:pt>
                <c:pt idx="4">
                  <c:v>179.38872000000001</c:v>
                </c:pt>
                <c:pt idx="5">
                  <c:v>452.38105000000002</c:v>
                </c:pt>
                <c:pt idx="6">
                  <c:v>3541.3015000000014</c:v>
                </c:pt>
                <c:pt idx="7">
                  <c:v>1859.7436600000005</c:v>
                </c:pt>
                <c:pt idx="8">
                  <c:v>13.391890000000004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0-492C-A4B9-E0756FF76DBE}"/>
            </c:ext>
          </c:extLst>
        </c:ser>
        <c:ser>
          <c:idx val="2"/>
          <c:order val="2"/>
          <c:tx>
            <c:strRef>
              <c:f>T10_2!$E$12</c:f>
              <c:strCache>
                <c:ptCount val="1"/>
                <c:pt idx="0">
                  <c:v>Persona  física No informado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T10_2!$A$13:$A$21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T10_2!$E$13:$E$21</c:f>
              <c:numCache>
                <c:formatCode>_-* #,##0\ _€_-;\-* #,##0\ _€_-;_-* "-"??\ _€_-;_-@_-</c:formatCode>
                <c:ptCount val="9"/>
                <c:pt idx="0">
                  <c:v>2.1143299999999998</c:v>
                </c:pt>
                <c:pt idx="1">
                  <c:v>1.6818899999999999</c:v>
                </c:pt>
                <c:pt idx="2">
                  <c:v>0.54628999999999994</c:v>
                </c:pt>
                <c:pt idx="3">
                  <c:v>1.8199499999999997</c:v>
                </c:pt>
                <c:pt idx="4">
                  <c:v>8.4749999999999992E-2</c:v>
                </c:pt>
                <c:pt idx="5">
                  <c:v>0.60038000000000002</c:v>
                </c:pt>
                <c:pt idx="6">
                  <c:v>17.922260000000001</c:v>
                </c:pt>
                <c:pt idx="7">
                  <c:v>0.85935000000000006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0-492C-A4B9-E0756FF76DBE}"/>
            </c:ext>
          </c:extLst>
        </c:ser>
        <c:ser>
          <c:idx val="3"/>
          <c:order val="3"/>
          <c:tx>
            <c:strRef>
              <c:f>T10_2!$F$12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T10_2!$A$13:$A$21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T10_2!$F$13:$F$21</c:f>
              <c:numCache>
                <c:formatCode>_-* #,##0\ _€_-;\-* #,##0\ _€_-;_-* "-"??\ _€_-;_-@_-</c:formatCode>
                <c:ptCount val="9"/>
                <c:pt idx="0">
                  <c:v>1944.4528600000003</c:v>
                </c:pt>
                <c:pt idx="1">
                  <c:v>1006.9807800000005</c:v>
                </c:pt>
                <c:pt idx="2">
                  <c:v>637.64388000000008</c:v>
                </c:pt>
                <c:pt idx="3">
                  <c:v>734.23166000000015</c:v>
                </c:pt>
                <c:pt idx="4">
                  <c:v>655.1315800000001</c:v>
                </c:pt>
                <c:pt idx="5">
                  <c:v>360.48747000000014</c:v>
                </c:pt>
                <c:pt idx="6">
                  <c:v>3410.8500600000002</c:v>
                </c:pt>
                <c:pt idx="7">
                  <c:v>4789.4890899999991</c:v>
                </c:pt>
                <c:pt idx="8">
                  <c:v>6905.01134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550-492C-A4B9-E0756FF76DBE}"/>
            </c:ext>
          </c:extLst>
        </c:ser>
        <c:ser>
          <c:idx val="4"/>
          <c:order val="4"/>
          <c:tx>
            <c:strRef>
              <c:f>T10_2!$G$12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T10_2!$A$13:$A$21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T10_2!$G$13:$G$21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8.7988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50-492C-A4B9-E0756FF76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2531200"/>
        <c:axId val="144048512"/>
      </c:barChart>
      <c:catAx>
        <c:axId val="1425312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4048512"/>
        <c:crosses val="autoZero"/>
        <c:auto val="1"/>
        <c:lblAlgn val="ctr"/>
        <c:lblOffset val="100"/>
        <c:noMultiLvlLbl val="0"/>
      </c:catAx>
      <c:valAx>
        <c:axId val="1440485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253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 algn="ctr">
        <a:defRPr lang="es-ES" sz="800" b="0" i="0" u="none" strike="noStrike" kern="1200" baseline="0">
          <a:solidFill>
            <a:sysClr val="windowText" lastClr="000000"/>
          </a:solidFill>
          <a:latin typeface="Noto Sans HK Light" panose="020B0300000000000000" pitchFamily="34" charset="-128"/>
          <a:ea typeface="Noto Sans HK Light" panose="020B0300000000000000" pitchFamily="34" charset="-128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Títulos_Gráficos!$A$52</c:f>
          <c:strCache>
            <c:ptCount val="1"/>
            <c:pt idx="0">
              <c:v>G.10.2.3 Importe ingresado de documentos presentados con forma de pago telemática por provincia y naturaleza jurídica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T10_2!$B$25</c:f>
              <c:strCache>
                <c:ptCount val="1"/>
                <c:pt idx="0">
                  <c:v>Persona física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cat>
            <c:strRef>
              <c:f>T10_2!$A$26:$A$34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T10_2!$B$26:$B$34</c:f>
              <c:numCache>
                <c:formatCode>_-* #,##0\ _€_-;\-* #,##0\ _€_-;_-* "-"??\ _€_-;_-@_-</c:formatCode>
                <c:ptCount val="9"/>
                <c:pt idx="0">
                  <c:v>45714.902419999984</c:v>
                </c:pt>
                <c:pt idx="1">
                  <c:v>75080.547640000033</c:v>
                </c:pt>
                <c:pt idx="2">
                  <c:v>44507.009120000577</c:v>
                </c:pt>
                <c:pt idx="3">
                  <c:v>53877.149379999995</c:v>
                </c:pt>
                <c:pt idx="4">
                  <c:v>25884.380730000001</c:v>
                </c:pt>
                <c:pt idx="5">
                  <c:v>27211.311290000012</c:v>
                </c:pt>
                <c:pt idx="6">
                  <c:v>255439.79526000001</c:v>
                </c:pt>
                <c:pt idx="7">
                  <c:v>94005.054050000021</c:v>
                </c:pt>
                <c:pt idx="8">
                  <c:v>79.60228999999994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C-4D2F-8348-326F7B73D3FB}"/>
            </c:ext>
          </c:extLst>
        </c:ser>
        <c:ser>
          <c:idx val="1"/>
          <c:order val="1"/>
          <c:tx>
            <c:strRef>
              <c:f>T10_2!$F$25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25400">
              <a:noFill/>
            </a:ln>
          </c:spPr>
          <c:cat>
            <c:strRef>
              <c:f>T10_2!$A$26:$A$34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T10_2!$F$26:$F$34</c:f>
              <c:numCache>
                <c:formatCode>_-* #,##0\ _€_-;\-* #,##0\ _€_-;_-* "-"??\ _€_-;_-@_-</c:formatCode>
                <c:ptCount val="9"/>
                <c:pt idx="0">
                  <c:v>21955.012010000009</c:v>
                </c:pt>
                <c:pt idx="1">
                  <c:v>31217.745160000002</c:v>
                </c:pt>
                <c:pt idx="2">
                  <c:v>14734.103609999996</c:v>
                </c:pt>
                <c:pt idx="3">
                  <c:v>16648.993450000005</c:v>
                </c:pt>
                <c:pt idx="4">
                  <c:v>9894.1210300000002</c:v>
                </c:pt>
                <c:pt idx="5">
                  <c:v>6109.7612200000003</c:v>
                </c:pt>
                <c:pt idx="6">
                  <c:v>106266.46453000003</c:v>
                </c:pt>
                <c:pt idx="7">
                  <c:v>50963.746339999991</c:v>
                </c:pt>
                <c:pt idx="8">
                  <c:v>75622.404910000012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3BB-A2A1-A4B154BD02DC}"/>
            </c:ext>
          </c:extLst>
        </c:ser>
        <c:ser>
          <c:idx val="2"/>
          <c:order val="2"/>
          <c:tx>
            <c:strRef>
              <c:f>T10_2!$G$25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rgbClr val="4BACC6"/>
            </a:solidFill>
            <a:ln w="25400">
              <a:noFill/>
            </a:ln>
          </c:spPr>
          <c:cat>
            <c:strRef>
              <c:f>T10_2!$A$26:$A$34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T10_2!$G$26:$G$34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2.52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3BB-A2A1-A4B154BD0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4087680"/>
        <c:axId val="144101760"/>
      </c:areaChart>
      <c:catAx>
        <c:axId val="14408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4101760"/>
        <c:crosses val="autoZero"/>
        <c:auto val="1"/>
        <c:lblAlgn val="ctr"/>
        <c:lblOffset val="100"/>
        <c:noMultiLvlLbl val="0"/>
      </c:catAx>
      <c:valAx>
        <c:axId val="144101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40876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Títulos_Gráficos!$A$53</c:f>
          <c:strCache>
            <c:ptCount val="1"/>
            <c:pt idx="0">
              <c:v>G.10.2.4 Importe ingresado de documentos presentados con forma de pago telemática por provincia, naturaleza jurídica y sexo del declarante  Año 2023. Datos acumulados a 30/06/2023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000" b="0" i="0" u="none" strike="noStrike" kern="1200" spc="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T10_2!$C$25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T10_2!$A$26:$A$34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T10_2!$C$26:$C$34</c:f>
              <c:numCache>
                <c:formatCode>_-* #,##0\ _€_-;\-* #,##0\ _€_-;_-* "-"??\ _€_-;_-@_-</c:formatCode>
                <c:ptCount val="9"/>
                <c:pt idx="0">
                  <c:v>29243.918389999995</c:v>
                </c:pt>
                <c:pt idx="1">
                  <c:v>45332.349880000023</c:v>
                </c:pt>
                <c:pt idx="2">
                  <c:v>24432.823180000167</c:v>
                </c:pt>
                <c:pt idx="3">
                  <c:v>31653.030310000002</c:v>
                </c:pt>
                <c:pt idx="4">
                  <c:v>16261.287249999998</c:v>
                </c:pt>
                <c:pt idx="5">
                  <c:v>16646.61811000001</c:v>
                </c:pt>
                <c:pt idx="6">
                  <c:v>168340.42404000004</c:v>
                </c:pt>
                <c:pt idx="7">
                  <c:v>55171.008200000011</c:v>
                </c:pt>
                <c:pt idx="8">
                  <c:v>62.911389999999933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61-4FE6-8812-FCEE9E127222}"/>
            </c:ext>
          </c:extLst>
        </c:ser>
        <c:ser>
          <c:idx val="1"/>
          <c:order val="1"/>
          <c:tx>
            <c:strRef>
              <c:f>T10_2!$D$25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D936C"/>
            </a:solidFill>
            <a:ln>
              <a:noFill/>
            </a:ln>
            <a:effectLst/>
          </c:spPr>
          <c:invertIfNegative val="0"/>
          <c:cat>
            <c:strRef>
              <c:f>T10_2!$A$26:$A$34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T10_2!$D$26:$D$34</c:f>
              <c:numCache>
                <c:formatCode>_-* #,##0\ _€_-;\-* #,##0\ _€_-;_-* "-"??\ _€_-;_-@_-</c:formatCode>
                <c:ptCount val="9"/>
                <c:pt idx="0">
                  <c:v>16187.125459999994</c:v>
                </c:pt>
                <c:pt idx="1">
                  <c:v>29469.382930000003</c:v>
                </c:pt>
                <c:pt idx="2">
                  <c:v>20069.520120000412</c:v>
                </c:pt>
                <c:pt idx="3">
                  <c:v>21998.76047999999</c:v>
                </c:pt>
                <c:pt idx="4">
                  <c:v>9518.5540800000017</c:v>
                </c:pt>
                <c:pt idx="5">
                  <c:v>10564.125690000003</c:v>
                </c:pt>
                <c:pt idx="6">
                  <c:v>85011.237309999982</c:v>
                </c:pt>
                <c:pt idx="7">
                  <c:v>38812.676420000011</c:v>
                </c:pt>
                <c:pt idx="8">
                  <c:v>15.855589999999999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61-4FE6-8812-FCEE9E127222}"/>
            </c:ext>
          </c:extLst>
        </c:ser>
        <c:ser>
          <c:idx val="2"/>
          <c:order val="2"/>
          <c:tx>
            <c:strRef>
              <c:f>T10_2!$E$25</c:f>
              <c:strCache>
                <c:ptCount val="1"/>
                <c:pt idx="0">
                  <c:v>Persona  física No informado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T10_2!$A$26:$A$34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T10_2!$E$26:$E$34</c:f>
              <c:numCache>
                <c:formatCode>_-* #,##0\ _€_-;\-* #,##0\ _€_-;_-* "-"??\ _€_-;_-@_-</c:formatCode>
                <c:ptCount val="9"/>
                <c:pt idx="0">
                  <c:v>283.85857000000004</c:v>
                </c:pt>
                <c:pt idx="1">
                  <c:v>278.81482999999997</c:v>
                </c:pt>
                <c:pt idx="2">
                  <c:v>4.6658200000000001</c:v>
                </c:pt>
                <c:pt idx="3">
                  <c:v>225.35858999999999</c:v>
                </c:pt>
                <c:pt idx="4">
                  <c:v>104.53940000000001</c:v>
                </c:pt>
                <c:pt idx="5">
                  <c:v>0.56749000000000005</c:v>
                </c:pt>
                <c:pt idx="6">
                  <c:v>2088.1339100000005</c:v>
                </c:pt>
                <c:pt idx="7">
                  <c:v>21.369430000000001</c:v>
                </c:pt>
                <c:pt idx="8">
                  <c:v>0.83531000000000022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61-4FE6-8812-FCEE9E127222}"/>
            </c:ext>
          </c:extLst>
        </c:ser>
        <c:ser>
          <c:idx val="3"/>
          <c:order val="3"/>
          <c:tx>
            <c:strRef>
              <c:f>T10_2!$F$25</c:f>
              <c:strCache>
                <c:ptCount val="1"/>
                <c:pt idx="0">
                  <c:v>Persona jurídica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T10_2!$A$26:$A$34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T10_2!$F$26:$F$34</c:f>
              <c:numCache>
                <c:formatCode>_-* #,##0\ _€_-;\-* #,##0\ _€_-;_-* "-"??\ _€_-;_-@_-</c:formatCode>
                <c:ptCount val="9"/>
                <c:pt idx="0">
                  <c:v>21955.012010000009</c:v>
                </c:pt>
                <c:pt idx="1">
                  <c:v>31217.745160000002</c:v>
                </c:pt>
                <c:pt idx="2">
                  <c:v>14734.103609999996</c:v>
                </c:pt>
                <c:pt idx="3">
                  <c:v>16648.993450000005</c:v>
                </c:pt>
                <c:pt idx="4">
                  <c:v>9894.1210300000002</c:v>
                </c:pt>
                <c:pt idx="5">
                  <c:v>6109.7612200000003</c:v>
                </c:pt>
                <c:pt idx="6">
                  <c:v>106266.46453000003</c:v>
                </c:pt>
                <c:pt idx="7">
                  <c:v>50963.746339999991</c:v>
                </c:pt>
                <c:pt idx="8">
                  <c:v>75622.404910000012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61-4FE6-8812-FCEE9E127222}"/>
            </c:ext>
          </c:extLst>
        </c:ser>
        <c:ser>
          <c:idx val="4"/>
          <c:order val="4"/>
          <c:tx>
            <c:strRef>
              <c:f>T10_2!$G$25</c:f>
              <c:strCache>
                <c:ptCount val="1"/>
                <c:pt idx="0">
                  <c:v>Naturaleza jurídica No informada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T10_2!$A$26:$A$34</c:f>
              <c:strCache>
                <c:ptCount val="9"/>
                <c:pt idx="0">
                  <c:v>Almería</c:v>
                </c:pt>
                <c:pt idx="1">
                  <c:v>Cádiz</c:v>
                </c:pt>
                <c:pt idx="2">
                  <c:v>Córdoba</c:v>
                </c:pt>
                <c:pt idx="3">
                  <c:v>Granada</c:v>
                </c:pt>
                <c:pt idx="4">
                  <c:v>Huelva</c:v>
                </c:pt>
                <c:pt idx="5">
                  <c:v>Jaén</c:v>
                </c:pt>
                <c:pt idx="6">
                  <c:v>Málaga</c:v>
                </c:pt>
                <c:pt idx="7">
                  <c:v>Sevilla</c:v>
                </c:pt>
                <c:pt idx="8">
                  <c:v>Servicios Centrales</c:v>
                </c:pt>
              </c:strCache>
            </c:strRef>
          </c:cat>
          <c:val>
            <c:numRef>
              <c:f>T10_2!$G$26:$G$34</c:f>
              <c:numCache>
                <c:formatCode>_-* #,##0\ _€_-;\-* #,##0\ _€_-;_-* "-"??\ _€_-;_-@_-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2.52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61-4FE6-8812-FCEE9E127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4152448"/>
        <c:axId val="144153984"/>
      </c:barChart>
      <c:catAx>
        <c:axId val="1441524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ES"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4153984"/>
        <c:crosses val="autoZero"/>
        <c:auto val="1"/>
        <c:lblAlgn val="ctr"/>
        <c:lblOffset val="100"/>
        <c:noMultiLvlLbl val="0"/>
      </c:catAx>
      <c:valAx>
        <c:axId val="1441539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415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s-ES" sz="8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Títulos_Gráficos!$A$7</c:f>
          <c:strCache>
            <c:ptCount val="1"/>
            <c:pt idx="0">
              <c:v>G.1.5 Documentos presentados en el ejercicio por modo de presentación y tipo de ingreso. Año 2023. Datos acumulados a 30/06/2023</c:v>
            </c:pt>
          </c:strCache>
        </c:strRef>
      </c:tx>
      <c:overlay val="0"/>
      <c:txPr>
        <a:bodyPr/>
        <a:lstStyle/>
        <a:p>
          <a:pPr>
            <a:defRPr sz="1000" b="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Tablas_Graficos!$K$8</c:f>
              <c:strCache>
                <c:ptCount val="1"/>
                <c:pt idx="0">
                  <c:v>I. sobre Actividades del Juego Presenciales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Tablas_Graficos!$L$6:$M$6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Tablas_Graficos!$L$8:$M$8</c:f>
              <c:numCache>
                <c:formatCode>_-* #,##0\ _€_-;\-* #,##0\ _€_-;_-* "-"\ _€_-;_-@_-</c:formatCode>
                <c:ptCount val="2"/>
                <c:pt idx="0">
                  <c:v>219</c:v>
                </c:pt>
                <c:pt idx="1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68-47FA-A3A9-A4E785C6C0E5}"/>
            </c:ext>
          </c:extLst>
        </c:ser>
        <c:ser>
          <c:idx val="2"/>
          <c:order val="1"/>
          <c:tx>
            <c:strRef>
              <c:f>Tablas_Graficos!$K$9</c:f>
              <c:strCache>
                <c:ptCount val="1"/>
                <c:pt idx="0">
                  <c:v>Canon de mejora de Infraestructuras hidráulicas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cat>
            <c:strRef>
              <c:f>Tablas_Graficos!$L$6:$M$6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Tablas_Graficos!$L$9:$M$9</c:f>
              <c:numCache>
                <c:formatCode>_-* #,##0\ _€_-;\-* #,##0\ _€_-;_-* "-"\ _€_-;_-@_-</c:formatCode>
                <c:ptCount val="2"/>
                <c:pt idx="0">
                  <c:v>396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68-47FA-A3A9-A4E785C6C0E5}"/>
            </c:ext>
          </c:extLst>
        </c:ser>
        <c:ser>
          <c:idx val="3"/>
          <c:order val="2"/>
          <c:tx>
            <c:strRef>
              <c:f>Tablas_Graficos!$K$10</c:f>
              <c:strCache>
                <c:ptCount val="1"/>
                <c:pt idx="0">
                  <c:v>I. Patrimonio Personas Físicas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Tablas_Graficos!$L$6:$M$6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Tablas_Graficos!$L$10:$M$10</c:f>
              <c:numCache>
                <c:formatCode>_-* #,##0\ _€_-;\-* #,##0\ _€_-;_-* "-"\ _€_-;_-@_-</c:formatCode>
                <c:ptCount val="2"/>
                <c:pt idx="0">
                  <c:v>187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68-47FA-A3A9-A4E785C6C0E5}"/>
            </c:ext>
          </c:extLst>
        </c:ser>
        <c:ser>
          <c:idx val="4"/>
          <c:order val="3"/>
          <c:tx>
            <c:strRef>
              <c:f>Tablas_Graficos!$K$11</c:f>
              <c:strCache>
                <c:ptCount val="1"/>
                <c:pt idx="0">
                  <c:v>Impuestos Ecológicos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Tablas_Graficos!$L$6:$M$6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Tablas_Graficos!$L$11:$M$11</c:f>
              <c:numCache>
                <c:formatCode>_-* #,##0\ _€_-;\-* #,##0\ _€_-;_-* "-"\ _€_-;_-@_-</c:formatCode>
                <c:ptCount val="2"/>
                <c:pt idx="0">
                  <c:v>9953</c:v>
                </c:pt>
                <c:pt idx="1">
                  <c:v>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68-47FA-A3A9-A4E785C6C0E5}"/>
            </c:ext>
          </c:extLst>
        </c:ser>
        <c:ser>
          <c:idx val="5"/>
          <c:order val="4"/>
          <c:tx>
            <c:strRef>
              <c:f>Tablas_Graficos!$K$12</c:f>
              <c:strCache>
                <c:ptCount val="1"/>
                <c:pt idx="0">
                  <c:v>Garantías, Depósitos, Fianzas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Tablas_Graficos!$L$6:$M$6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Tablas_Graficos!$L$12:$M$12</c:f>
              <c:numCache>
                <c:formatCode>_-* #,##0\ _€_-;\-* #,##0\ _€_-;_-* "-"\ _€_-;_-@_-</c:formatCode>
                <c:ptCount val="2"/>
                <c:pt idx="0">
                  <c:v>22903</c:v>
                </c:pt>
                <c:pt idx="1">
                  <c:v>5673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68-47FA-A3A9-A4E785C6C0E5}"/>
            </c:ext>
          </c:extLst>
        </c:ser>
        <c:ser>
          <c:idx val="6"/>
          <c:order val="5"/>
          <c:tx>
            <c:strRef>
              <c:f>Tablas_Graficos!$K$13</c:f>
              <c:strCache>
                <c:ptCount val="1"/>
                <c:pt idx="0">
                  <c:v>I. Sucesiones y Donaciones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Tablas_Graficos!$L$6:$M$6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Tablas_Graficos!$L$13:$M$13</c:f>
              <c:numCache>
                <c:formatCode>_-* #,##0\ _€_-;\-* #,##0\ _€_-;_-* "-"\ _€_-;_-@_-</c:formatCode>
                <c:ptCount val="2"/>
                <c:pt idx="0">
                  <c:v>268221</c:v>
                </c:pt>
                <c:pt idx="1">
                  <c:v>5242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B68-47FA-A3A9-A4E785C6C0E5}"/>
            </c:ext>
          </c:extLst>
        </c:ser>
        <c:ser>
          <c:idx val="7"/>
          <c:order val="6"/>
          <c:tx>
            <c:strRef>
              <c:f>Tablas_Graficos!$K$14</c:f>
              <c:strCache>
                <c:ptCount val="1"/>
                <c:pt idx="0">
                  <c:v>Tasas, Precios Públicos, Otros Ingresos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Tablas_Graficos!$L$6:$M$6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Tablas_Graficos!$L$14:$M$14</c:f>
              <c:numCache>
                <c:formatCode>_-* #,##0\ _€_-;\-* #,##0\ _€_-;_-* "-"\ _€_-;_-@_-</c:formatCode>
                <c:ptCount val="2"/>
                <c:pt idx="0">
                  <c:v>396353</c:v>
                </c:pt>
                <c:pt idx="1">
                  <c:v>34146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68-47FA-A3A9-A4E785C6C0E5}"/>
            </c:ext>
          </c:extLst>
        </c:ser>
        <c:ser>
          <c:idx val="0"/>
          <c:order val="7"/>
          <c:tx>
            <c:strRef>
              <c:f>Tablas_Graficos!$K$15</c:f>
              <c:strCache>
                <c:ptCount val="1"/>
                <c:pt idx="0">
                  <c:v>I. Transmisiones  Patrimoniales y Actos Jurídicos Documentados</c:v>
                </c:pt>
              </c:strCache>
            </c:strRef>
          </c:tx>
          <c:invertIfNegative val="0"/>
          <c:cat>
            <c:strRef>
              <c:f>Tablas_Graficos!$L$6:$M$6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Tablas_Graficos!$L$15:$M$15</c:f>
              <c:numCache>
                <c:formatCode>_-* #,##0\ _€_-;\-* #,##0\ _€_-;_-* "-"\ _€_-;_-@_-</c:formatCode>
                <c:ptCount val="2"/>
                <c:pt idx="0">
                  <c:v>383984</c:v>
                </c:pt>
                <c:pt idx="1">
                  <c:v>18888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CD-4F38-8296-3C8EA0B3E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8701440"/>
        <c:axId val="138731904"/>
      </c:barChart>
      <c:catAx>
        <c:axId val="13870144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="0"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38731904"/>
        <c:crosses val="autoZero"/>
        <c:auto val="1"/>
        <c:lblAlgn val="ctr"/>
        <c:lblOffset val="100"/>
        <c:noMultiLvlLbl val="0"/>
      </c:catAx>
      <c:valAx>
        <c:axId val="13873190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3870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42948717948791"/>
          <c:y val="0.24068944444444448"/>
          <c:w val="0.31728846153846152"/>
          <c:h val="0.70027916666666667"/>
        </c:manualLayout>
      </c:layout>
      <c:overlay val="0"/>
      <c:spPr>
        <a:noFill/>
      </c:spPr>
      <c:txPr>
        <a:bodyPr/>
        <a:lstStyle/>
        <a:p>
          <a:pPr algn="ctr">
            <a:defRPr lang="es-ES" sz="7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Títulos_Gráficos!$A$8</c:f>
          <c:strCache>
            <c:ptCount val="1"/>
            <c:pt idx="0">
              <c:v>G.1.6 Importe ingresado de documentos presentados en el ejercicio por modo de presentación y tipo de ingreso. Año 2023. Datos acumulados a 30/06/2023</c:v>
            </c:pt>
          </c:strCache>
        </c:strRef>
      </c:tx>
      <c:overlay val="0"/>
      <c:txPr>
        <a:bodyPr/>
        <a:lstStyle/>
        <a:p>
          <a:pPr algn="ctr" rtl="0">
            <a:defRPr sz="100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Tablas_Graficos!$P$8</c:f>
              <c:strCache>
                <c:ptCount val="1"/>
                <c:pt idx="0">
                  <c:v>Impuestos Ecológicos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Tablas_Graficos!$Q$6:$R$6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Tablas_Graficos!$Q$8:$R$8</c:f>
              <c:numCache>
                <c:formatCode>_-* #,##0\ _€_-;\-* #,##0\ _€_-;_-* "-"\ _€_-;_-@_-</c:formatCode>
                <c:ptCount val="2"/>
                <c:pt idx="0">
                  <c:v>1357.1446500000004</c:v>
                </c:pt>
                <c:pt idx="1">
                  <c:v>663.21355999999992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4-40D2-AFD7-0260CA69E115}"/>
            </c:ext>
          </c:extLst>
        </c:ser>
        <c:ser>
          <c:idx val="2"/>
          <c:order val="1"/>
          <c:tx>
            <c:strRef>
              <c:f>Tablas_Graficos!$P$9</c:f>
              <c:strCache>
                <c:ptCount val="1"/>
                <c:pt idx="0">
                  <c:v>I. sobre Actividades del Juego Presenciales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cat>
            <c:strRef>
              <c:f>Tablas_Graficos!$Q$6:$R$6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Tablas_Graficos!$Q$9:$R$9</c:f>
              <c:numCache>
                <c:formatCode>_-* #,##0\ _€_-;\-* #,##0\ _€_-;_-* "-"\ _€_-;_-@_-</c:formatCode>
                <c:ptCount val="2"/>
                <c:pt idx="0">
                  <c:v>8983.5973700000013</c:v>
                </c:pt>
                <c:pt idx="1">
                  <c:v>1111.5712199999998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4-40D2-AFD7-0260CA69E115}"/>
            </c:ext>
          </c:extLst>
        </c:ser>
        <c:ser>
          <c:idx val="3"/>
          <c:order val="2"/>
          <c:tx>
            <c:strRef>
              <c:f>Tablas_Graficos!$P$10</c:f>
              <c:strCache>
                <c:ptCount val="1"/>
                <c:pt idx="0">
                  <c:v>Tasas, Precios Públicos, Otros Ingresos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Tablas_Graficos!$Q$6:$R$6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Tablas_Graficos!$Q$10:$R$10</c:f>
              <c:numCache>
                <c:formatCode>_-* #,##0\ _€_-;\-* #,##0\ _€_-;_-* "-"\ _€_-;_-@_-</c:formatCode>
                <c:ptCount val="2"/>
                <c:pt idx="0">
                  <c:v>17491.282890000643</c:v>
                </c:pt>
                <c:pt idx="1">
                  <c:v>7006.6716599999982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54-40D2-AFD7-0260CA69E115}"/>
            </c:ext>
          </c:extLst>
        </c:ser>
        <c:ser>
          <c:idx val="4"/>
          <c:order val="3"/>
          <c:tx>
            <c:strRef>
              <c:f>Tablas_Graficos!$P$11</c:f>
              <c:strCache>
                <c:ptCount val="1"/>
                <c:pt idx="0">
                  <c:v>Garantías, Depósitos, Fianzas</c:v>
                </c:pt>
              </c:strCache>
            </c:strRef>
          </c:tx>
          <c:invertIfNegative val="0"/>
          <c:cat>
            <c:strRef>
              <c:f>Tablas_Graficos!$Q$6:$R$6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Tablas_Graficos!$Q$11:$R$11</c:f>
              <c:numCache>
                <c:formatCode>_-* #,##0\ _€_-;\-* #,##0\ _€_-;_-* "-"\ _€_-;_-@_-</c:formatCode>
                <c:ptCount val="2"/>
                <c:pt idx="0">
                  <c:v>35614.362729999979</c:v>
                </c:pt>
                <c:pt idx="1">
                  <c:v>14273.180750000005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54-40D2-AFD7-0260CA69E115}"/>
            </c:ext>
          </c:extLst>
        </c:ser>
        <c:ser>
          <c:idx val="5"/>
          <c:order val="4"/>
          <c:tx>
            <c:strRef>
              <c:f>Tablas_Graficos!$P$12</c:f>
              <c:strCache>
                <c:ptCount val="1"/>
                <c:pt idx="0">
                  <c:v>I. Patrimonio Personas Físicas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Tablas_Graficos!$Q$6:$R$6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Tablas_Graficos!$Q$12:$R$12</c:f>
              <c:numCache>
                <c:formatCode>_-* #,##0\ _€_-;\-* #,##0\ _€_-;_-* "-"\ _€_-;_-@_-</c:formatCode>
                <c:ptCount val="2"/>
                <c:pt idx="0">
                  <c:v>1045.9849100000001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54-40D2-AFD7-0260CA69E115}"/>
            </c:ext>
          </c:extLst>
        </c:ser>
        <c:ser>
          <c:idx val="6"/>
          <c:order val="5"/>
          <c:tx>
            <c:strRef>
              <c:f>Tablas_Graficos!$P$13</c:f>
              <c:strCache>
                <c:ptCount val="1"/>
                <c:pt idx="0">
                  <c:v>Canon de mejora de Infraestructuras hidráulicas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Tablas_Graficos!$Q$6:$R$6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Tablas_Graficos!$Q$13:$R$13</c:f>
              <c:numCache>
                <c:formatCode>_-* #,##0\ _€_-;\-* #,##0\ _€_-;_-* "-"\ _€_-;_-@_-</c:formatCode>
                <c:ptCount val="2"/>
                <c:pt idx="0">
                  <c:v>70398.426919999998</c:v>
                </c:pt>
                <c:pt idx="1">
                  <c:v>568.40523999999994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854-40D2-AFD7-0260CA69E115}"/>
            </c:ext>
          </c:extLst>
        </c:ser>
        <c:ser>
          <c:idx val="7"/>
          <c:order val="6"/>
          <c:tx>
            <c:strRef>
              <c:f>Tablas_Graficos!$P$14</c:f>
              <c:strCache>
                <c:ptCount val="1"/>
                <c:pt idx="0">
                  <c:v>I. Sucesiones y Donaciones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Tablas_Graficos!$Q$6:$R$6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Tablas_Graficos!$Q$14:$R$14</c:f>
              <c:numCache>
                <c:formatCode>_-* #,##0\ _€_-;\-* #,##0\ _€_-;_-* "-"\ _€_-;_-@_-</c:formatCode>
                <c:ptCount val="2"/>
                <c:pt idx="0">
                  <c:v>73220.683810000046</c:v>
                </c:pt>
                <c:pt idx="1">
                  <c:v>5257.4400300000016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54-40D2-AFD7-0260CA69E115}"/>
            </c:ext>
          </c:extLst>
        </c:ser>
        <c:ser>
          <c:idx val="0"/>
          <c:order val="7"/>
          <c:tx>
            <c:strRef>
              <c:f>Tablas_Graficos!$P$15</c:f>
              <c:strCache>
                <c:ptCount val="1"/>
                <c:pt idx="0">
                  <c:v>I. Transmisiones  Patrimoniales y Actos Jurídicos Documentados</c:v>
                </c:pt>
              </c:strCache>
            </c:strRef>
          </c:tx>
          <c:invertIfNegative val="0"/>
          <c:cat>
            <c:strRef>
              <c:f>Tablas_Graficos!$Q$6:$R$6</c:f>
              <c:strCache>
                <c:ptCount val="2"/>
                <c:pt idx="0">
                  <c:v>Presentación WEB</c:v>
                </c:pt>
                <c:pt idx="1">
                  <c:v>Presentación Presencial</c:v>
                </c:pt>
              </c:strCache>
            </c:strRef>
          </c:cat>
          <c:val>
            <c:numRef>
              <c:f>Tablas_Graficos!$Q$15:$R$15</c:f>
              <c:numCache>
                <c:formatCode>_-* #,##0\ _€_-;\-* #,##0\ _€_-;_-* "-"\ _€_-;_-@_-</c:formatCode>
                <c:ptCount val="2"/>
                <c:pt idx="0">
                  <c:v>747103.14115999884</c:v>
                </c:pt>
                <c:pt idx="1">
                  <c:v>12112.282150000006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B-40F4-ADAB-B3EB2BEE7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38775936"/>
        <c:axId val="138794112"/>
      </c:barChart>
      <c:catAx>
        <c:axId val="1387759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38794112"/>
        <c:crosses val="autoZero"/>
        <c:auto val="1"/>
        <c:lblAlgn val="ctr"/>
        <c:lblOffset val="100"/>
        <c:noMultiLvlLbl val="0"/>
      </c:catAx>
      <c:valAx>
        <c:axId val="13879411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38775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642948717948791"/>
          <c:y val="0.25832833333333338"/>
          <c:w val="0.31728846153846152"/>
          <c:h val="0.70027916666666667"/>
        </c:manualLayout>
      </c:layout>
      <c:overlay val="0"/>
      <c:txPr>
        <a:bodyPr/>
        <a:lstStyle/>
        <a:p>
          <a:pPr algn="ctr">
            <a:defRPr lang="es-ES" sz="7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 algn="ctr">
        <a:defRPr lang="es-ES" sz="800" b="0" i="0" u="none" strike="noStrike" kern="1200" baseline="0">
          <a:solidFill>
            <a:schemeClr val="tx1"/>
          </a:solidFill>
          <a:latin typeface="Noto Sans HK" panose="020B0500000000000000" pitchFamily="34" charset="-128"/>
          <a:ea typeface="Noto Sans HK" panose="020B0500000000000000" pitchFamily="34" charset="-128"/>
          <a:cs typeface="+mn-cs"/>
        </a:defRPr>
      </a:pPr>
      <a:endParaRPr lang="es-ES"/>
    </a:p>
  </c:txPr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Títulos_Gráficos!$A$10</c:f>
          <c:strCache>
            <c:ptCount val="1"/>
            <c:pt idx="0">
              <c:v>G.2.1 Documentos presentados en el ejercicio por tipo de ingreso y forma de pago. Año 2023. Datos acumulados a 30/06/2023</c:v>
            </c:pt>
          </c:strCache>
        </c:strRef>
      </c:tx>
      <c:overlay val="0"/>
      <c:txPr>
        <a:bodyPr/>
        <a:lstStyle/>
        <a:p>
          <a:pPr>
            <a:defRPr sz="1000" b="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Tablas_Graficos!$B$20</c:f>
              <c:strCache>
                <c:ptCount val="1"/>
                <c:pt idx="0">
                  <c:v>Pago telemático</c:v>
                </c:pt>
              </c:strCache>
            </c:strRef>
          </c:tx>
          <c:spPr>
            <a:solidFill>
              <a:srgbClr val="3D936C"/>
            </a:solidFill>
          </c:spPr>
          <c:invertIfNegative val="0"/>
          <c:cat>
            <c:strRef>
              <c:f>Tablas_Graficos!$A$22:$A$29</c:f>
              <c:strCache>
                <c:ptCount val="8"/>
                <c:pt idx="0">
                  <c:v>I. Patrimonio Personas Físicas</c:v>
                </c:pt>
                <c:pt idx="1">
                  <c:v>I. sobre Actividades del Juego Presenciales</c:v>
                </c:pt>
                <c:pt idx="2">
                  <c:v>Canon de mejora de Infraestructuras hidráulicas</c:v>
                </c:pt>
                <c:pt idx="3">
                  <c:v>Impuestos Ecológicos</c:v>
                </c:pt>
                <c:pt idx="4">
                  <c:v>Garantías, Depósitos, Fianzas</c:v>
                </c:pt>
                <c:pt idx="5">
                  <c:v>I. Sucesiones y Donaciones</c:v>
                </c:pt>
                <c:pt idx="6">
                  <c:v>I. Transmisiones  Patrimoniales y Actos Jurídicos Documentados</c:v>
                </c:pt>
                <c:pt idx="7">
                  <c:v>Tasas, Precios Públicos, Otros Ingresos</c:v>
                </c:pt>
              </c:strCache>
            </c:strRef>
          </c:cat>
          <c:val>
            <c:numRef>
              <c:f>Tablas_Graficos!$B$22:$B$29</c:f>
              <c:numCache>
                <c:formatCode>_-* #,##0\ _€_-;\-* #,##0\ _€_-;_-* "-"\ _€_-;_-@_-</c:formatCode>
                <c:ptCount val="8"/>
                <c:pt idx="0">
                  <c:v>187</c:v>
                </c:pt>
                <c:pt idx="1">
                  <c:v>219</c:v>
                </c:pt>
                <c:pt idx="2">
                  <c:v>396</c:v>
                </c:pt>
                <c:pt idx="3">
                  <c:v>9951</c:v>
                </c:pt>
                <c:pt idx="4">
                  <c:v>22903</c:v>
                </c:pt>
                <c:pt idx="5">
                  <c:v>268221</c:v>
                </c:pt>
                <c:pt idx="6">
                  <c:v>383984</c:v>
                </c:pt>
                <c:pt idx="7">
                  <c:v>396353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55-43C0-9EC8-C884EC85F516}"/>
            </c:ext>
          </c:extLst>
        </c:ser>
        <c:ser>
          <c:idx val="1"/>
          <c:order val="1"/>
          <c:tx>
            <c:strRef>
              <c:f>Tablas_Graficos!$D$20</c:f>
              <c:strCache>
                <c:ptCount val="1"/>
                <c:pt idx="0">
                  <c:v>Pago presencial</c:v>
                </c:pt>
              </c:strCache>
            </c:strRef>
          </c:tx>
          <c:spPr>
            <a:solidFill>
              <a:srgbClr val="B54441"/>
            </a:solidFill>
          </c:spPr>
          <c:invertIfNegative val="0"/>
          <c:cat>
            <c:strRef>
              <c:f>Tablas_Graficos!$A$22:$A$29</c:f>
              <c:strCache>
                <c:ptCount val="8"/>
                <c:pt idx="0">
                  <c:v>I. Patrimonio Personas Físicas</c:v>
                </c:pt>
                <c:pt idx="1">
                  <c:v>I. sobre Actividades del Juego Presenciales</c:v>
                </c:pt>
                <c:pt idx="2">
                  <c:v>Canon de mejora de Infraestructuras hidráulicas</c:v>
                </c:pt>
                <c:pt idx="3">
                  <c:v>Impuestos Ecológicos</c:v>
                </c:pt>
                <c:pt idx="4">
                  <c:v>Garantías, Depósitos, Fianzas</c:v>
                </c:pt>
                <c:pt idx="5">
                  <c:v>I. Sucesiones y Donaciones</c:v>
                </c:pt>
                <c:pt idx="6">
                  <c:v>I. Transmisiones  Patrimoniales y Actos Jurídicos Documentados</c:v>
                </c:pt>
                <c:pt idx="7">
                  <c:v>Tasas, Precios Públicos, Otros Ingresos</c:v>
                </c:pt>
              </c:strCache>
            </c:strRef>
          </c:cat>
          <c:val>
            <c:numRef>
              <c:f>Tablas_Graficos!$D$22:$D$29</c:f>
              <c:numCache>
                <c:formatCode>_-* #,##0\ _€_-;\-* #,##0\ _€_-;_-* "-"\ _€_-;_-@_-</c:formatCode>
                <c:ptCount val="8"/>
                <c:pt idx="0">
                  <c:v>0</c:v>
                </c:pt>
                <c:pt idx="1">
                  <c:v>108</c:v>
                </c:pt>
                <c:pt idx="2">
                  <c:v>28</c:v>
                </c:pt>
                <c:pt idx="3">
                  <c:v>968</c:v>
                </c:pt>
                <c:pt idx="4">
                  <c:v>5673</c:v>
                </c:pt>
                <c:pt idx="5">
                  <c:v>5242</c:v>
                </c:pt>
                <c:pt idx="6">
                  <c:v>18888</c:v>
                </c:pt>
                <c:pt idx="7">
                  <c:v>34146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55-43C0-9EC8-C884EC85F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0319744"/>
        <c:axId val="140354304"/>
      </c:barChart>
      <c:catAx>
        <c:axId val="140319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latin typeface="Noto Sans HK Light" panose="020B0300000000000000" pitchFamily="34" charset="-128"/>
                <a:ea typeface="Noto Sans HK Light" panose="020B0300000000000000" pitchFamily="34" charset="-128"/>
              </a:defRPr>
            </a:pPr>
            <a:endParaRPr lang="es-ES"/>
          </a:p>
        </c:txPr>
        <c:crossAx val="140354304"/>
        <c:crosses val="autoZero"/>
        <c:auto val="1"/>
        <c:lblAlgn val="ctr"/>
        <c:lblOffset val="100"/>
        <c:noMultiLvlLbl val="0"/>
      </c:catAx>
      <c:valAx>
        <c:axId val="1403543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defRPr>
                </a:pPr>
                <a:r>
                  <a:rPr lang="en-US" sz="800" b="0" i="0" u="none" strike="noStrike" kern="1200" baseline="0">
                    <a:solidFill>
                      <a:schemeClr val="tx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rPr>
                  <a:t>Número</a:t>
                </a:r>
              </a:p>
            </c:rich>
          </c:tx>
          <c:overlay val="0"/>
        </c:title>
        <c:numFmt formatCode="_-* #,##0\ _€_-;\-* #,##0\ _€_-;_-* &quot;-&quot;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 algn="ctr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0319744"/>
        <c:crosses val="autoZero"/>
        <c:crossBetween val="between"/>
      </c:valAx>
    </c:plotArea>
    <c:legend>
      <c:legendPos val="b"/>
      <c:overlay val="0"/>
      <c:txPr>
        <a:bodyPr/>
        <a:lstStyle/>
        <a:p>
          <a:pPr algn="ctr" rtl="0">
            <a:defRPr lang="es-ES" sz="8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Títulos_Gráficos!$A$11</c:f>
          <c:strCache>
            <c:ptCount val="1"/>
            <c:pt idx="0">
              <c:v>G.2.2 Importe ingresado de documentos presentados en el ejercicio por tipo de ingreso y forma de pago. Año 2023. Datos acumulados a 30/06/2023</c:v>
            </c:pt>
          </c:strCache>
        </c:strRef>
      </c:tx>
      <c:layout>
        <c:manualLayout>
          <c:xMode val="edge"/>
          <c:yMode val="edge"/>
          <c:x val="0.10727259829622043"/>
          <c:y val="2.0833333333333356E-2"/>
        </c:manualLayout>
      </c:layout>
      <c:overlay val="0"/>
      <c:txPr>
        <a:bodyPr/>
        <a:lstStyle/>
        <a:p>
          <a:pPr algn="ctr" rtl="0">
            <a:defRPr lang="en-US" sz="1000" b="0" i="0" u="none" strike="noStrike" kern="1200" baseline="0">
              <a:solidFill>
                <a:sysClr val="windowText" lastClr="000000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Tablas_Graficos!$S$20</c:f>
              <c:strCache>
                <c:ptCount val="1"/>
                <c:pt idx="0">
                  <c:v>Pago telemático</c:v>
                </c:pt>
              </c:strCache>
            </c:strRef>
          </c:tx>
          <c:spPr>
            <a:solidFill>
              <a:srgbClr val="3D936C"/>
            </a:solidFill>
          </c:spPr>
          <c:invertIfNegative val="0"/>
          <c:cat>
            <c:strRef>
              <c:f>Tablas_Graficos!$P$22:$P$29</c:f>
              <c:strCache>
                <c:ptCount val="8"/>
                <c:pt idx="0">
                  <c:v>I. Patrimonio Personas Físicas</c:v>
                </c:pt>
                <c:pt idx="1">
                  <c:v>Impuestos Ecológicos</c:v>
                </c:pt>
                <c:pt idx="2">
                  <c:v>I. sobre Actividades del Juego Presenciales</c:v>
                </c:pt>
                <c:pt idx="3">
                  <c:v>Tasas, Precios Públicos, Otros Ingresos</c:v>
                </c:pt>
                <c:pt idx="4">
                  <c:v>Garantías, Depósitos, Fianzas</c:v>
                </c:pt>
                <c:pt idx="5">
                  <c:v>Canon de mejora de Infraestructuras hidráulicas</c:v>
                </c:pt>
                <c:pt idx="6">
                  <c:v>I. Sucesiones y Donaciones</c:v>
                </c:pt>
                <c:pt idx="7">
                  <c:v>I. Transmisiones  Patrimoniales y Actos Jurídicos Documentados</c:v>
                </c:pt>
              </c:strCache>
            </c:strRef>
          </c:cat>
          <c:val>
            <c:numRef>
              <c:f>Tablas_Graficos!$T$22:$T$29</c:f>
              <c:numCache>
                <c:formatCode>_-* #,##0\ _€_-;\-* #,##0\ _€_-;_-* "-"??\ _€_-;_-@_-</c:formatCode>
                <c:ptCount val="8"/>
                <c:pt idx="0">
                  <c:v>1045.9849100000001</c:v>
                </c:pt>
                <c:pt idx="1">
                  <c:v>1357.1446500000004</c:v>
                </c:pt>
                <c:pt idx="2">
                  <c:v>8983.5973700000013</c:v>
                </c:pt>
                <c:pt idx="3">
                  <c:v>17491.282890000643</c:v>
                </c:pt>
                <c:pt idx="4">
                  <c:v>35614.362729999979</c:v>
                </c:pt>
                <c:pt idx="5">
                  <c:v>70398.426919999998</c:v>
                </c:pt>
                <c:pt idx="6">
                  <c:v>73220.683810000046</c:v>
                </c:pt>
                <c:pt idx="7">
                  <c:v>747103.14115999884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B-4EEF-A196-A98ACA2D9685}"/>
            </c:ext>
          </c:extLst>
        </c:ser>
        <c:ser>
          <c:idx val="1"/>
          <c:order val="1"/>
          <c:tx>
            <c:strRef>
              <c:f>Tablas_Graficos!$Q$20</c:f>
              <c:strCache>
                <c:ptCount val="1"/>
                <c:pt idx="0">
                  <c:v>Pago presencial</c:v>
                </c:pt>
              </c:strCache>
            </c:strRef>
          </c:tx>
          <c:spPr>
            <a:solidFill>
              <a:srgbClr val="B54441"/>
            </a:solidFill>
          </c:spPr>
          <c:invertIfNegative val="0"/>
          <c:cat>
            <c:strRef>
              <c:f>Tablas_Graficos!$P$22:$P$29</c:f>
              <c:strCache>
                <c:ptCount val="8"/>
                <c:pt idx="0">
                  <c:v>I. Patrimonio Personas Físicas</c:v>
                </c:pt>
                <c:pt idx="1">
                  <c:v>Impuestos Ecológicos</c:v>
                </c:pt>
                <c:pt idx="2">
                  <c:v>I. sobre Actividades del Juego Presenciales</c:v>
                </c:pt>
                <c:pt idx="3">
                  <c:v>Tasas, Precios Públicos, Otros Ingresos</c:v>
                </c:pt>
                <c:pt idx="4">
                  <c:v>Garantías, Depósitos, Fianzas</c:v>
                </c:pt>
                <c:pt idx="5">
                  <c:v>Canon de mejora de Infraestructuras hidráulicas</c:v>
                </c:pt>
                <c:pt idx="6">
                  <c:v>I. Sucesiones y Donaciones</c:v>
                </c:pt>
                <c:pt idx="7">
                  <c:v>I. Transmisiones  Patrimoniales y Actos Jurídicos Documentados</c:v>
                </c:pt>
              </c:strCache>
            </c:strRef>
          </c:cat>
          <c:val>
            <c:numRef>
              <c:f>Tablas_Graficos!$R$22:$R$29</c:f>
              <c:numCache>
                <c:formatCode>_-* #,##0\ _€_-;\-* #,##0\ _€_-;_-* "-"??\ _€_-;_-@_-</c:formatCode>
                <c:ptCount val="8"/>
                <c:pt idx="0">
                  <c:v>0</c:v>
                </c:pt>
                <c:pt idx="1">
                  <c:v>663.21355999999992</c:v>
                </c:pt>
                <c:pt idx="2">
                  <c:v>1111.5712199999998</c:v>
                </c:pt>
                <c:pt idx="3">
                  <c:v>7006.6716599999982</c:v>
                </c:pt>
                <c:pt idx="4">
                  <c:v>14273.180750000005</c:v>
                </c:pt>
                <c:pt idx="5">
                  <c:v>568.40523999999994</c:v>
                </c:pt>
                <c:pt idx="6">
                  <c:v>5257.4400300000016</c:v>
                </c:pt>
                <c:pt idx="7">
                  <c:v>12112.282150000006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B-4EEF-A196-A98ACA2D9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0392704"/>
        <c:axId val="140402688"/>
      </c:barChart>
      <c:catAx>
        <c:axId val="140392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 rtl="0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0402688"/>
        <c:crosses val="autoZero"/>
        <c:auto val="1"/>
        <c:lblAlgn val="ctr"/>
        <c:lblOffset val="100"/>
        <c:noMultiLvlLbl val="0"/>
      </c:catAx>
      <c:valAx>
        <c:axId val="1404026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800" b="0" i="0" u="none" strike="noStrike" kern="1200" baseline="0">
                    <a:solidFill>
                      <a:schemeClr val="tx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defRPr>
                </a:pPr>
                <a:r>
                  <a:rPr lang="en-US" sz="800" b="0" i="0" u="none" strike="noStrike" kern="1200" baseline="0">
                    <a:solidFill>
                      <a:schemeClr val="tx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  <a:cs typeface="+mn-cs"/>
                  </a:rPr>
                  <a:t>Importe (Miles €)</a:t>
                </a:r>
              </a:p>
            </c:rich>
          </c:tx>
          <c:overlay val="0"/>
        </c:title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 algn="ctr" rtl="0">
              <a:defRPr lang="es-ES" sz="800" b="0" i="0" u="none" strike="noStrike" kern="1200" baseline="0">
                <a:solidFill>
                  <a:schemeClr val="tx1"/>
                </a:solidFill>
                <a:latin typeface="Noto Sans HK Light" panose="020B0300000000000000" pitchFamily="34" charset="-128"/>
                <a:ea typeface="Noto Sans HK Light" panose="020B0300000000000000" pitchFamily="34" charset="-128"/>
                <a:cs typeface="+mn-cs"/>
              </a:defRPr>
            </a:pPr>
            <a:endParaRPr lang="es-ES"/>
          </a:p>
        </c:txPr>
        <c:crossAx val="140392704"/>
        <c:crosses val="autoZero"/>
        <c:crossBetween val="between"/>
      </c:valAx>
    </c:plotArea>
    <c:legend>
      <c:legendPos val="b"/>
      <c:overlay val="0"/>
      <c:txPr>
        <a:bodyPr/>
        <a:lstStyle/>
        <a:p>
          <a:pPr algn="ctr" rtl="0">
            <a:defRPr lang="es-ES" sz="800" b="0" i="0" u="none" strike="noStrike" kern="1200" baseline="0">
              <a:solidFill>
                <a:schemeClr val="tx1"/>
              </a:solidFill>
              <a:latin typeface="Noto Sans HK Light" panose="020B0300000000000000" pitchFamily="34" charset="-128"/>
              <a:ea typeface="Noto Sans HK Light" panose="020B0300000000000000" pitchFamily="34" charset="-128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Títulos_Gráficos!$A$12</c:f>
          <c:strCache>
            <c:ptCount val="1"/>
            <c:pt idx="0">
              <c:v>G.2.3 Documentos presentados en el ejercicio por forma de pago. Año 2023. Datos acumulados a 30/06/2023</c:v>
            </c:pt>
          </c:strCache>
        </c:strRef>
      </c:tx>
      <c:overlay val="0"/>
      <c:txPr>
        <a:bodyPr/>
        <a:lstStyle/>
        <a:p>
          <a:pPr>
            <a:defRPr sz="1000" b="0">
              <a:latin typeface="Noto Sans HK Light" panose="020B0300000000000000" pitchFamily="34" charset="-128"/>
              <a:ea typeface="Noto Sans HK Light" panose="020B0300000000000000" pitchFamily="34" charset="-128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600985567319091"/>
          <c:y val="0.22367892774210138"/>
          <c:w val="0.55473008954514269"/>
          <c:h val="0.64105713010658216"/>
        </c:manualLayout>
      </c:layout>
      <c:pieChart>
        <c:varyColors val="1"/>
        <c:ser>
          <c:idx val="0"/>
          <c:order val="0"/>
          <c:spPr>
            <a:solidFill>
              <a:srgbClr val="92D050"/>
            </a:solidFill>
          </c:spPr>
          <c:dPt>
            <c:idx val="0"/>
            <c:bubble3D val="0"/>
            <c:spPr>
              <a:solidFill>
                <a:srgbClr val="3D936C"/>
              </a:solidFill>
            </c:spPr>
            <c:extLst>
              <c:ext xmlns:c16="http://schemas.microsoft.com/office/drawing/2014/chart" uri="{C3380CC4-5D6E-409C-BE32-E72D297353CC}">
                <c16:uniqueId val="{00000001-B90F-4D9C-AAA8-CC58AED70198}"/>
              </c:ext>
            </c:extLst>
          </c:dPt>
          <c:dPt>
            <c:idx val="1"/>
            <c:bubble3D val="0"/>
            <c:spPr>
              <a:solidFill>
                <a:srgbClr val="B54441"/>
              </a:solidFill>
            </c:spPr>
            <c:extLst>
              <c:ext xmlns:c16="http://schemas.microsoft.com/office/drawing/2014/chart" uri="{C3380CC4-5D6E-409C-BE32-E72D297353CC}">
                <c16:uniqueId val="{00000003-B90F-4D9C-AAA8-CC58AED70198}"/>
              </c:ext>
            </c:extLst>
          </c:dPt>
          <c:dLbls>
            <c:dLbl>
              <c:idx val="0"/>
              <c:layout>
                <c:manualLayout>
                  <c:x val="-0.16404198687493401"/>
                  <c:y val="-0.1755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0F-4D9C-AAA8-CC58AED70198}"/>
                </c:ext>
              </c:extLst>
            </c:dLbl>
            <c:dLbl>
              <c:idx val="1"/>
              <c:layout>
                <c:manualLayout>
                  <c:x val="0.10215368885480738"/>
                  <c:y val="0.20291083333333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0F-4D9C-AAA8-CC58AED701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Noto Sans HK Light" panose="020B0300000000000000" pitchFamily="34" charset="-128"/>
                    <a:ea typeface="Noto Sans HK Light" panose="020B0300000000000000" pitchFamily="34" charset="-128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(Tablas_Graficos!$B$20,Tablas_Graficos!$D$20)</c:f>
              <c:strCache>
                <c:ptCount val="2"/>
                <c:pt idx="0">
                  <c:v>Pago telemático</c:v>
                </c:pt>
                <c:pt idx="1">
                  <c:v>Pago presencial</c:v>
                </c:pt>
              </c:strCache>
            </c:strRef>
          </c:cat>
          <c:val>
            <c:numRef>
              <c:f>(Tablas_Graficos!$B$30,Tablas_Graficos!$D$30)</c:f>
              <c:numCache>
                <c:formatCode>_-* #,##0\ _€_-;\-* #,##0\ _€_-;_-* "-"\ _€_-;_-@_-</c:formatCode>
                <c:ptCount val="2"/>
                <c:pt idx="0">
                  <c:v>1082214</c:v>
                </c:pt>
                <c:pt idx="1">
                  <c:v>65053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0F-4D9C-AAA8-CC58AED7019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533" l="0.70000000000000062" r="0.70000000000000062" t="0.750000000000005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3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3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38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chart" Target="../charts/chart9.xml"/><Relationship Id="rId7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1676227</xdr:colOff>
      <xdr:row>4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A5908D-50B5-4110-8ADF-329F49923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0</xdr:col>
      <xdr:colOff>3971925</xdr:colOff>
      <xdr:row>0</xdr:row>
      <xdr:rowOff>57150</xdr:rowOff>
    </xdr:from>
    <xdr:to>
      <xdr:col>1</xdr:col>
      <xdr:colOff>123526</xdr:colOff>
      <xdr:row>3</xdr:row>
      <xdr:rowOff>199914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624BFCE-99BE-438B-9414-48533DA19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1925" y="57150"/>
          <a:ext cx="2390476" cy="8857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3</xdr:col>
      <xdr:colOff>756675</xdr:colOff>
      <xdr:row>51</xdr:row>
      <xdr:rowOff>65250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81976BF3-449C-4C44-B5BC-4D234657E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485775</xdr:colOff>
      <xdr:row>36</xdr:row>
      <xdr:rowOff>0</xdr:rowOff>
    </xdr:from>
    <xdr:to>
      <xdr:col>7</xdr:col>
      <xdr:colOff>1242450</xdr:colOff>
      <xdr:row>51</xdr:row>
      <xdr:rowOff>65250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2889390F-0FCB-4FB4-9025-8C720CCFAC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3</xdr:col>
      <xdr:colOff>756675</xdr:colOff>
      <xdr:row>67</xdr:row>
      <xdr:rowOff>65250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D803808-F3C7-4ABC-97F0-94D2D2FF3B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495300</xdr:colOff>
      <xdr:row>52</xdr:row>
      <xdr:rowOff>0</xdr:rowOff>
    </xdr:from>
    <xdr:to>
      <xdr:col>8</xdr:col>
      <xdr:colOff>4200</xdr:colOff>
      <xdr:row>67</xdr:row>
      <xdr:rowOff>65250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59529F3-CFF4-4048-8E2B-10A7B511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495127</xdr:colOff>
      <xdr:row>4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76E17A-94B8-4746-BB19-E7952DAC2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5</xdr:col>
      <xdr:colOff>1073150</xdr:colOff>
      <xdr:row>0</xdr:row>
      <xdr:rowOff>50800</xdr:rowOff>
    </xdr:from>
    <xdr:to>
      <xdr:col>7</xdr:col>
      <xdr:colOff>1114126</xdr:colOff>
      <xdr:row>3</xdr:row>
      <xdr:rowOff>168164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9FC09ED-FBAF-43AF-874A-F6D8488C3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78650" y="50800"/>
          <a:ext cx="2403176" cy="8603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3</xdr:col>
      <xdr:colOff>596700</xdr:colOff>
      <xdr:row>51</xdr:row>
      <xdr:rowOff>65250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50D71C7-3760-4682-8E16-41267F32EE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36</xdr:row>
      <xdr:rowOff>9525</xdr:rowOff>
    </xdr:from>
    <xdr:to>
      <xdr:col>7</xdr:col>
      <xdr:colOff>1177725</xdr:colOff>
      <xdr:row>51</xdr:row>
      <xdr:rowOff>74775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A15FF5D-5E33-456E-82FD-35BCD1D164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3</xdr:col>
      <xdr:colOff>596700</xdr:colOff>
      <xdr:row>67</xdr:row>
      <xdr:rowOff>65250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D55D21A-6885-41C5-A758-A1F83D0F23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581025</xdr:colOff>
      <xdr:row>52</xdr:row>
      <xdr:rowOff>0</xdr:rowOff>
    </xdr:from>
    <xdr:to>
      <xdr:col>7</xdr:col>
      <xdr:colOff>1177725</xdr:colOff>
      <xdr:row>67</xdr:row>
      <xdr:rowOff>65250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B10F055-CB45-4899-A0BE-DBD5AA72A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495127</xdr:colOff>
      <xdr:row>4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426416-5D50-42DC-A6C6-D0B02264A1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5</xdr:col>
      <xdr:colOff>1050925</xdr:colOff>
      <xdr:row>0</xdr:row>
      <xdr:rowOff>44450</xdr:rowOff>
    </xdr:from>
    <xdr:to>
      <xdr:col>7</xdr:col>
      <xdr:colOff>1091901</xdr:colOff>
      <xdr:row>3</xdr:row>
      <xdr:rowOff>161814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5AD8360-843A-4001-A406-E042944959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56425" y="44450"/>
          <a:ext cx="2403176" cy="8603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3</xdr:col>
      <xdr:colOff>756675</xdr:colOff>
      <xdr:row>51</xdr:row>
      <xdr:rowOff>65250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C684C50-8F47-417D-B9A0-7FA85947C5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485775</xdr:colOff>
      <xdr:row>36</xdr:row>
      <xdr:rowOff>0</xdr:rowOff>
    </xdr:from>
    <xdr:to>
      <xdr:col>8</xdr:col>
      <xdr:colOff>4200</xdr:colOff>
      <xdr:row>51</xdr:row>
      <xdr:rowOff>65250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FD40C0D-75A7-492C-8FE1-093FA4CCE2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3</xdr:col>
      <xdr:colOff>756675</xdr:colOff>
      <xdr:row>67</xdr:row>
      <xdr:rowOff>65250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A7CFC77-D6A2-4D76-9FF4-BCBD0A95F8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495300</xdr:colOff>
      <xdr:row>52</xdr:row>
      <xdr:rowOff>0</xdr:rowOff>
    </xdr:from>
    <xdr:to>
      <xdr:col>8</xdr:col>
      <xdr:colOff>4200</xdr:colOff>
      <xdr:row>67</xdr:row>
      <xdr:rowOff>65250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40FD0CC-4E63-412E-9992-F4170CEB83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495127</xdr:colOff>
      <xdr:row>4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D787279-87F5-4C68-93D2-5C6122F69B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5</xdr:col>
      <xdr:colOff>1104900</xdr:colOff>
      <xdr:row>0</xdr:row>
      <xdr:rowOff>53975</xdr:rowOff>
    </xdr:from>
    <xdr:to>
      <xdr:col>7</xdr:col>
      <xdr:colOff>1145876</xdr:colOff>
      <xdr:row>3</xdr:row>
      <xdr:rowOff>171339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1A17EC2-DBBF-44BD-A523-E41852D59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010400" y="53975"/>
          <a:ext cx="2403176" cy="86031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0</xdr:rowOff>
    </xdr:from>
    <xdr:to>
      <xdr:col>3</xdr:col>
      <xdr:colOff>596700</xdr:colOff>
      <xdr:row>51</xdr:row>
      <xdr:rowOff>65250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EEA945-C0B6-4ED5-9A67-E33457521D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36</xdr:row>
      <xdr:rowOff>9525</xdr:rowOff>
    </xdr:from>
    <xdr:to>
      <xdr:col>7</xdr:col>
      <xdr:colOff>1177725</xdr:colOff>
      <xdr:row>51</xdr:row>
      <xdr:rowOff>74775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8CEDD21-EED5-47D1-A0A0-A8CB1BB193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3</xdr:col>
      <xdr:colOff>596700</xdr:colOff>
      <xdr:row>67</xdr:row>
      <xdr:rowOff>65250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FE57B15-1C07-4589-8A4B-9C3CD06FB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581025</xdr:colOff>
      <xdr:row>52</xdr:row>
      <xdr:rowOff>0</xdr:rowOff>
    </xdr:from>
    <xdr:to>
      <xdr:col>7</xdr:col>
      <xdr:colOff>1177725</xdr:colOff>
      <xdr:row>67</xdr:row>
      <xdr:rowOff>65250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78F958D-DEEB-4B0C-A3C4-6605A4C74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495127</xdr:colOff>
      <xdr:row>4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57BF80-D34E-4E3B-BE2D-825FAD8CA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5</xdr:col>
      <xdr:colOff>1079500</xdr:colOff>
      <xdr:row>0</xdr:row>
      <xdr:rowOff>69850</xdr:rowOff>
    </xdr:from>
    <xdr:to>
      <xdr:col>7</xdr:col>
      <xdr:colOff>1120476</xdr:colOff>
      <xdr:row>3</xdr:row>
      <xdr:rowOff>187214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9D5FD45-E413-40AB-BED8-3B3D87BB60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85000" y="69850"/>
          <a:ext cx="2403176" cy="8603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</xdr:col>
      <xdr:colOff>936675</xdr:colOff>
      <xdr:row>36</xdr:row>
      <xdr:rowOff>132900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37</xdr:row>
      <xdr:rowOff>123825</xdr:rowOff>
    </xdr:from>
    <xdr:to>
      <xdr:col>1</xdr:col>
      <xdr:colOff>936675</xdr:colOff>
      <xdr:row>52</xdr:row>
      <xdr:rowOff>9075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466725</xdr:colOff>
      <xdr:row>37</xdr:row>
      <xdr:rowOff>114300</xdr:rowOff>
    </xdr:from>
    <xdr:to>
      <xdr:col>7</xdr:col>
      <xdr:colOff>3225</xdr:colOff>
      <xdr:row>51</xdr:row>
      <xdr:rowOff>247200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466725</xdr:colOff>
      <xdr:row>21</xdr:row>
      <xdr:rowOff>238125</xdr:rowOff>
    </xdr:from>
    <xdr:to>
      <xdr:col>7</xdr:col>
      <xdr:colOff>3225</xdr:colOff>
      <xdr:row>36</xdr:row>
      <xdr:rowOff>123375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2DA48394-7C72-4EBB-95D4-BA819C969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247649</xdr:rowOff>
    </xdr:from>
    <xdr:to>
      <xdr:col>1</xdr:col>
      <xdr:colOff>936675</xdr:colOff>
      <xdr:row>67</xdr:row>
      <xdr:rowOff>132899</xdr:rowOff>
    </xdr:to>
    <xdr:graphicFrame macro="">
      <xdr:nvGraphicFramePr>
        <xdr:cNvPr id="7" name="12 Gráfico">
          <a:extLst>
            <a:ext uri="{FF2B5EF4-FFF2-40B4-BE49-F238E27FC236}">
              <a16:creationId xmlns:a16="http://schemas.microsoft.com/office/drawing/2014/main" id="{2B814052-B885-44CC-8D3B-778F74E66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438150</xdr:colOff>
      <xdr:row>52</xdr:row>
      <xdr:rowOff>238125</xdr:rowOff>
    </xdr:from>
    <xdr:to>
      <xdr:col>6</xdr:col>
      <xdr:colOff>917625</xdr:colOff>
      <xdr:row>67</xdr:row>
      <xdr:rowOff>123375</xdr:rowOff>
    </xdr:to>
    <xdr:graphicFrame macro="">
      <xdr:nvGraphicFramePr>
        <xdr:cNvPr id="8" name="13 Gráfico">
          <a:extLst>
            <a:ext uri="{FF2B5EF4-FFF2-40B4-BE49-F238E27FC236}">
              <a16:creationId xmlns:a16="http://schemas.microsoft.com/office/drawing/2014/main" id="{AD8046E0-9B0C-4033-9320-756D086C72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1676227</xdr:colOff>
      <xdr:row>4</xdr:row>
      <xdr:rowOff>29881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E5129AF-5170-47CB-A0D0-715B4ED1F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4</xdr:col>
      <xdr:colOff>627533</xdr:colOff>
      <xdr:row>0</xdr:row>
      <xdr:rowOff>0</xdr:rowOff>
    </xdr:from>
    <xdr:to>
      <xdr:col>6</xdr:col>
      <xdr:colOff>888891</xdr:colOff>
      <xdr:row>3</xdr:row>
      <xdr:rowOff>146126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8D535D42-DE99-4234-85F0-4CC3EE8D2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664827" y="0"/>
          <a:ext cx="2390476" cy="8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22</xdr:row>
      <xdr:rowOff>0</xdr:rowOff>
    </xdr:from>
    <xdr:to>
      <xdr:col>2</xdr:col>
      <xdr:colOff>1320</xdr:colOff>
      <xdr:row>36</xdr:row>
      <xdr:rowOff>132900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79099E31-9D0F-46CC-9F4F-846B12B3A6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320040</xdr:colOff>
      <xdr:row>22</xdr:row>
      <xdr:rowOff>9524</xdr:rowOff>
    </xdr:from>
    <xdr:to>
      <xdr:col>7</xdr:col>
      <xdr:colOff>3224</xdr:colOff>
      <xdr:row>36</xdr:row>
      <xdr:rowOff>142424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E6B5DA3B-8093-47A5-BDC4-88986D0FDD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9524</xdr:colOff>
      <xdr:row>37</xdr:row>
      <xdr:rowOff>123824</xdr:rowOff>
    </xdr:from>
    <xdr:to>
      <xdr:col>1</xdr:col>
      <xdr:colOff>946199</xdr:colOff>
      <xdr:row>52</xdr:row>
      <xdr:rowOff>9074</xdr:rowOff>
    </xdr:to>
    <xdr:graphicFrame macro="">
      <xdr:nvGraphicFramePr>
        <xdr:cNvPr id="5" name="8 Gráfico">
          <a:extLst>
            <a:ext uri="{FF2B5EF4-FFF2-40B4-BE49-F238E27FC236}">
              <a16:creationId xmlns:a16="http://schemas.microsoft.com/office/drawing/2014/main" id="{4B9E923E-3153-4B87-9903-BBEA7B7F9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327660</xdr:colOff>
      <xdr:row>37</xdr:row>
      <xdr:rowOff>123824</xdr:rowOff>
    </xdr:from>
    <xdr:to>
      <xdr:col>7</xdr:col>
      <xdr:colOff>12749</xdr:colOff>
      <xdr:row>52</xdr:row>
      <xdr:rowOff>9074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1BB141F4-C713-4BCF-8B2F-2D66EA06D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247648</xdr:rowOff>
    </xdr:from>
    <xdr:to>
      <xdr:col>1</xdr:col>
      <xdr:colOff>936675</xdr:colOff>
      <xdr:row>67</xdr:row>
      <xdr:rowOff>132898</xdr:rowOff>
    </xdr:to>
    <xdr:graphicFrame macro="">
      <xdr:nvGraphicFramePr>
        <xdr:cNvPr id="7" name="10 Gráfico">
          <a:extLst>
            <a:ext uri="{FF2B5EF4-FFF2-40B4-BE49-F238E27FC236}">
              <a16:creationId xmlns:a16="http://schemas.microsoft.com/office/drawing/2014/main" id="{C7FA6E2D-2F78-4E73-8576-9009606AF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304800</xdr:colOff>
      <xdr:row>52</xdr:row>
      <xdr:rowOff>247649</xdr:rowOff>
    </xdr:from>
    <xdr:to>
      <xdr:col>7</xdr:col>
      <xdr:colOff>3224</xdr:colOff>
      <xdr:row>67</xdr:row>
      <xdr:rowOff>132899</xdr:rowOff>
    </xdr:to>
    <xdr:graphicFrame macro="">
      <xdr:nvGraphicFramePr>
        <xdr:cNvPr id="8" name="11 Gráfico">
          <a:extLst>
            <a:ext uri="{FF2B5EF4-FFF2-40B4-BE49-F238E27FC236}">
              <a16:creationId xmlns:a16="http://schemas.microsoft.com/office/drawing/2014/main" id="{E219D4B1-8D9E-4A62-94C0-C5EE20955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1676227</xdr:colOff>
      <xdr:row>4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13DFE9-06FB-4280-B2B3-8205AE0D9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4</xdr:col>
      <xdr:colOff>476250</xdr:colOff>
      <xdr:row>0</xdr:row>
      <xdr:rowOff>174625</xdr:rowOff>
    </xdr:from>
    <xdr:to>
      <xdr:col>6</xdr:col>
      <xdr:colOff>882351</xdr:colOff>
      <xdr:row>4</xdr:row>
      <xdr:rowOff>44339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4EEF797-CAA8-4F4A-9BF1-987395640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810375" y="174625"/>
          <a:ext cx="2390476" cy="8857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142702</xdr:colOff>
      <xdr:row>4</xdr:row>
      <xdr:rowOff>25399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A170E6-8224-4AB9-B724-CC070EE55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7908" cy="1011517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56030</xdr:rowOff>
    </xdr:from>
    <xdr:to>
      <xdr:col>6</xdr:col>
      <xdr:colOff>1126079</xdr:colOff>
      <xdr:row>3</xdr:row>
      <xdr:rowOff>179744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E5D62E-0A38-452D-8442-257233AAC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10618" y="56030"/>
          <a:ext cx="2369932" cy="8633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142702</xdr:colOff>
      <xdr:row>4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AAF303-4276-480E-9AD6-FB30A8D13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4</xdr:col>
      <xdr:colOff>1222375</xdr:colOff>
      <xdr:row>0</xdr:row>
      <xdr:rowOff>79375</xdr:rowOff>
    </xdr:from>
    <xdr:to>
      <xdr:col>6</xdr:col>
      <xdr:colOff>1104601</xdr:colOff>
      <xdr:row>3</xdr:row>
      <xdr:rowOff>203089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E8491B7-6DE1-4D55-B68E-4E2B0CC80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4625" y="79375"/>
          <a:ext cx="2390476" cy="8857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</xdr:rowOff>
    </xdr:from>
    <xdr:to>
      <xdr:col>2</xdr:col>
      <xdr:colOff>330000</xdr:colOff>
      <xdr:row>37</xdr:row>
      <xdr:rowOff>142425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F0D44D79-0E66-4D23-BB0F-C9AC29742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1114425</xdr:colOff>
      <xdr:row>23</xdr:row>
      <xdr:rowOff>0</xdr:rowOff>
    </xdr:from>
    <xdr:to>
      <xdr:col>6</xdr:col>
      <xdr:colOff>933450</xdr:colOff>
      <xdr:row>37</xdr:row>
      <xdr:rowOff>132900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EA15217A-D38C-421C-8CE9-B47B76DDF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2</xdr:col>
      <xdr:colOff>257175</xdr:colOff>
      <xdr:row>54</xdr:row>
      <xdr:rowOff>161925</xdr:rowOff>
    </xdr:to>
    <xdr:graphicFrame macro="">
      <xdr:nvGraphicFramePr>
        <xdr:cNvPr id="6" name="8 Gráfico">
          <a:extLst>
            <a:ext uri="{FF2B5EF4-FFF2-40B4-BE49-F238E27FC236}">
              <a16:creationId xmlns:a16="http://schemas.microsoft.com/office/drawing/2014/main" id="{356BADA1-F4B8-4ACC-9E96-7F4B475E5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1076325</xdr:colOff>
      <xdr:row>39</xdr:row>
      <xdr:rowOff>0</xdr:rowOff>
    </xdr:from>
    <xdr:to>
      <xdr:col>7</xdr:col>
      <xdr:colOff>0</xdr:colOff>
      <xdr:row>54</xdr:row>
      <xdr:rowOff>161925</xdr:rowOff>
    </xdr:to>
    <xdr:graphicFrame macro="">
      <xdr:nvGraphicFramePr>
        <xdr:cNvPr id="7" name="11 Gráfico">
          <a:extLst>
            <a:ext uri="{FF2B5EF4-FFF2-40B4-BE49-F238E27FC236}">
              <a16:creationId xmlns:a16="http://schemas.microsoft.com/office/drawing/2014/main" id="{6DF803AA-753E-4A99-91D3-6C1C94F5B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1676227</xdr:colOff>
      <xdr:row>4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6E824F-85E7-445A-9511-FA4E95211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4</xdr:col>
      <xdr:colOff>616324</xdr:colOff>
      <xdr:row>0</xdr:row>
      <xdr:rowOff>0</xdr:rowOff>
    </xdr:from>
    <xdr:to>
      <xdr:col>6</xdr:col>
      <xdr:colOff>879550</xdr:colOff>
      <xdr:row>3</xdr:row>
      <xdr:rowOff>123714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4856908-7F5C-4D38-8EFD-0766C720C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499412" y="0"/>
          <a:ext cx="2392344" cy="8633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0</xdr:rowOff>
    </xdr:from>
    <xdr:to>
      <xdr:col>2</xdr:col>
      <xdr:colOff>825300</xdr:colOff>
      <xdr:row>38</xdr:row>
      <xdr:rowOff>65250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796DB9E7-DC5D-4C80-9D7E-89419FE3CA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1000124</xdr:colOff>
      <xdr:row>23</xdr:row>
      <xdr:rowOff>0</xdr:rowOff>
    </xdr:from>
    <xdr:to>
      <xdr:col>6</xdr:col>
      <xdr:colOff>939599</xdr:colOff>
      <xdr:row>38</xdr:row>
      <xdr:rowOff>65250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A0C85C51-92B8-494A-923C-F2D8D30D2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2</xdr:col>
      <xdr:colOff>825300</xdr:colOff>
      <xdr:row>54</xdr:row>
      <xdr:rowOff>65250</xdr:rowOff>
    </xdr:to>
    <xdr:graphicFrame macro="">
      <xdr:nvGraphicFramePr>
        <xdr:cNvPr id="5" name="8 Gráfico">
          <a:extLst>
            <a:ext uri="{FF2B5EF4-FFF2-40B4-BE49-F238E27FC236}">
              <a16:creationId xmlns:a16="http://schemas.microsoft.com/office/drawing/2014/main" id="{7267E1E8-E9AB-4584-AC77-540284437D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1009650</xdr:colOff>
      <xdr:row>39</xdr:row>
      <xdr:rowOff>0</xdr:rowOff>
    </xdr:from>
    <xdr:to>
      <xdr:col>7</xdr:col>
      <xdr:colOff>6150</xdr:colOff>
      <xdr:row>54</xdr:row>
      <xdr:rowOff>65250</xdr:rowOff>
    </xdr:to>
    <xdr:graphicFrame macro="">
      <xdr:nvGraphicFramePr>
        <xdr:cNvPr id="6" name="12 Gráfico">
          <a:extLst>
            <a:ext uri="{FF2B5EF4-FFF2-40B4-BE49-F238E27FC236}">
              <a16:creationId xmlns:a16="http://schemas.microsoft.com/office/drawing/2014/main" id="{38136F1C-292F-4945-B9BA-D78F594F20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1676227</xdr:colOff>
      <xdr:row>4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EAC10C-36A0-4CC2-9984-8A8F19178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4</xdr:col>
      <xdr:colOff>666750</xdr:colOff>
      <xdr:row>0</xdr:row>
      <xdr:rowOff>9525</xdr:rowOff>
    </xdr:from>
    <xdr:to>
      <xdr:col>6</xdr:col>
      <xdr:colOff>936326</xdr:colOff>
      <xdr:row>3</xdr:row>
      <xdr:rowOff>133239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952AADC-E817-4103-BF7A-35FBF8554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48375" y="9525"/>
          <a:ext cx="2403176" cy="8666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20</xdr:row>
      <xdr:rowOff>0</xdr:rowOff>
    </xdr:from>
    <xdr:to>
      <xdr:col>6</xdr:col>
      <xdr:colOff>1035825</xdr:colOff>
      <xdr:row>35</xdr:row>
      <xdr:rowOff>65250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FAF71A2-701F-40B2-A1A1-0042957A8F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2</xdr:col>
      <xdr:colOff>959625</xdr:colOff>
      <xdr:row>35</xdr:row>
      <xdr:rowOff>65250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4BB846-6069-4194-8D63-E256A8062C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447675</xdr:colOff>
      <xdr:row>35</xdr:row>
      <xdr:rowOff>238125</xdr:rowOff>
    </xdr:from>
    <xdr:to>
      <xdr:col>6</xdr:col>
      <xdr:colOff>984250</xdr:colOff>
      <xdr:row>51</xdr:row>
      <xdr:rowOff>55725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48FC46F-144B-4F61-A8EF-5A33D91F8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35</xdr:row>
      <xdr:rowOff>238125</xdr:rowOff>
    </xdr:from>
    <xdr:to>
      <xdr:col>2</xdr:col>
      <xdr:colOff>959625</xdr:colOff>
      <xdr:row>51</xdr:row>
      <xdr:rowOff>55725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709DD6C-3072-4149-881F-60431A939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1676227</xdr:colOff>
      <xdr:row>4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57DFEE-512D-4E57-A182-038D73E98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4</xdr:col>
      <xdr:colOff>555625</xdr:colOff>
      <xdr:row>0</xdr:row>
      <xdr:rowOff>79375</xdr:rowOff>
    </xdr:from>
    <xdr:to>
      <xdr:col>6</xdr:col>
      <xdr:colOff>850601</xdr:colOff>
      <xdr:row>3</xdr:row>
      <xdr:rowOff>203089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DDE07F4-CCC8-4AAF-87A4-FA1BFAA31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46750" y="79375"/>
          <a:ext cx="2390476" cy="8857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2</xdr:col>
      <xdr:colOff>959625</xdr:colOff>
      <xdr:row>35</xdr:row>
      <xdr:rowOff>65250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78E1278-6CAC-4400-9870-2F082C480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133350</xdr:colOff>
      <xdr:row>20</xdr:row>
      <xdr:rowOff>31750</xdr:rowOff>
    </xdr:from>
    <xdr:to>
      <xdr:col>6</xdr:col>
      <xdr:colOff>984250</xdr:colOff>
      <xdr:row>35</xdr:row>
      <xdr:rowOff>65250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D596D04-7BD0-4EA7-A7BB-9C4F3DA64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1676227</xdr:colOff>
      <xdr:row>4</xdr:row>
      <xdr:rowOff>25399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4CF9C4-254D-407C-8097-33DEF90D2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1676227" cy="1015999"/>
        </a:xfrm>
        <a:prstGeom prst="rect">
          <a:avLst/>
        </a:prstGeom>
      </xdr:spPr>
    </xdr:pic>
    <xdr:clientData/>
  </xdr:twoCellAnchor>
  <xdr:twoCellAnchor>
    <xdr:from>
      <xdr:col>4</xdr:col>
      <xdr:colOff>654050</xdr:colOff>
      <xdr:row>0</xdr:row>
      <xdr:rowOff>95250</xdr:rowOff>
    </xdr:from>
    <xdr:to>
      <xdr:col>6</xdr:col>
      <xdr:colOff>949026</xdr:colOff>
      <xdr:row>3</xdr:row>
      <xdr:rowOff>218964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3D6E07F-0998-440F-8EF6-8B3B3E182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45175" y="95250"/>
          <a:ext cx="2390476" cy="866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"/>
  <sheetViews>
    <sheetView workbookViewId="0">
      <selection activeCell="B3" sqref="B3"/>
    </sheetView>
  </sheetViews>
  <sheetFormatPr baseColWidth="10" defaultRowHeight="12.75" x14ac:dyDescent="0.2"/>
  <cols>
    <col min="1" max="1" width="24.5703125" customWidth="1"/>
  </cols>
  <sheetData>
    <row r="1" spans="1:2" x14ac:dyDescent="0.2">
      <c r="A1" s="1" t="s">
        <v>0</v>
      </c>
      <c r="B1" s="1">
        <v>2023</v>
      </c>
    </row>
    <row r="2" spans="1:2" x14ac:dyDescent="0.2">
      <c r="A2" s="1" t="s">
        <v>1</v>
      </c>
      <c r="B2" s="2">
        <v>45108</v>
      </c>
    </row>
    <row r="3" spans="1:2" x14ac:dyDescent="0.2">
      <c r="A3" s="1" t="s">
        <v>2</v>
      </c>
      <c r="B3" s="2">
        <v>45107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8:G23"/>
  <sheetViews>
    <sheetView showGridLines="0" zoomScale="85" zoomScaleNormal="85" workbookViewId="0"/>
  </sheetViews>
  <sheetFormatPr baseColWidth="10" defaultColWidth="11.42578125" defaultRowHeight="19.5" x14ac:dyDescent="0.4"/>
  <cols>
    <col min="1" max="1" width="31.42578125" style="33" customWidth="1"/>
    <col min="2" max="2" width="18.28515625" style="33" customWidth="1"/>
    <col min="3" max="3" width="17.42578125" style="33" customWidth="1"/>
    <col min="4" max="4" width="13.5703125" style="33" customWidth="1"/>
    <col min="5" max="5" width="15" style="33" customWidth="1"/>
    <col min="6" max="6" width="17" style="33" bestFit="1" customWidth="1"/>
    <col min="7" max="7" width="14.140625" style="33" bestFit="1" customWidth="1"/>
    <col min="8" max="8" width="13.140625" style="33" bestFit="1" customWidth="1"/>
    <col min="9" max="9" width="11.5703125" style="33" bestFit="1" customWidth="1"/>
    <col min="10" max="16384" width="11.42578125" style="33"/>
  </cols>
  <sheetData>
    <row r="8" spans="1:7" x14ac:dyDescent="0.4">
      <c r="A8" s="34" t="str">
        <f>'T1'!A8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7" x14ac:dyDescent="0.4">
      <c r="A9" s="38"/>
      <c r="B9" s="39"/>
      <c r="C9" s="40"/>
      <c r="D9" s="38"/>
      <c r="E9" s="41"/>
      <c r="F9" s="40"/>
      <c r="G9" s="40"/>
    </row>
    <row r="10" spans="1:7" x14ac:dyDescent="0.4">
      <c r="A10" s="42" t="s">
        <v>73</v>
      </c>
      <c r="B10" s="39"/>
      <c r="C10" s="40"/>
      <c r="D10" s="40"/>
      <c r="E10" s="40"/>
      <c r="F10" s="40"/>
      <c r="G10" s="40"/>
    </row>
    <row r="11" spans="1:7" x14ac:dyDescent="0.4">
      <c r="A11" s="47"/>
      <c r="B11" s="116" t="s">
        <v>21</v>
      </c>
      <c r="C11" s="116"/>
      <c r="D11" s="116" t="s">
        <v>11</v>
      </c>
      <c r="E11" s="116"/>
      <c r="F11" s="116" t="s">
        <v>7</v>
      </c>
      <c r="G11" s="116"/>
    </row>
    <row r="12" spans="1:7" x14ac:dyDescent="0.4">
      <c r="A12" s="22"/>
      <c r="B12" s="43" t="s">
        <v>8</v>
      </c>
      <c r="C12" s="43" t="s">
        <v>9</v>
      </c>
      <c r="D12" s="43" t="s">
        <v>8</v>
      </c>
      <c r="E12" s="43" t="s">
        <v>9</v>
      </c>
      <c r="F12" s="43" t="s">
        <v>8</v>
      </c>
      <c r="G12" s="43" t="s">
        <v>9</v>
      </c>
    </row>
    <row r="13" spans="1:7" x14ac:dyDescent="0.4">
      <c r="A13" s="30" t="s">
        <v>65</v>
      </c>
      <c r="B13" s="44">
        <v>5940</v>
      </c>
      <c r="C13" s="44">
        <v>3514.7775099999994</v>
      </c>
      <c r="D13" s="44">
        <v>85708</v>
      </c>
      <c r="E13" s="44">
        <v>67669.914429999975</v>
      </c>
      <c r="F13" s="44">
        <f>SUM(B13,D13)</f>
        <v>91648</v>
      </c>
      <c r="G13" s="44">
        <f>SUM(C13,E13)</f>
        <v>71184.691939999975</v>
      </c>
    </row>
    <row r="14" spans="1:7" x14ac:dyDescent="0.4">
      <c r="A14" s="22" t="s">
        <v>66</v>
      </c>
      <c r="B14" s="45">
        <v>8464</v>
      </c>
      <c r="C14" s="45">
        <v>3652.715180000002</v>
      </c>
      <c r="D14" s="45">
        <v>114679</v>
      </c>
      <c r="E14" s="45">
        <v>106298.29280000004</v>
      </c>
      <c r="F14" s="45">
        <f t="shared" ref="F14:G21" si="0">SUM(B14,D14)</f>
        <v>123143</v>
      </c>
      <c r="G14" s="45">
        <f t="shared" si="0"/>
        <v>109951.00798000004</v>
      </c>
    </row>
    <row r="15" spans="1:7" ht="18.75" customHeight="1" x14ac:dyDescent="0.4">
      <c r="A15" s="30" t="s">
        <v>67</v>
      </c>
      <c r="B15" s="44">
        <v>4525</v>
      </c>
      <c r="C15" s="44">
        <v>1292.19562</v>
      </c>
      <c r="D15" s="44">
        <v>273605</v>
      </c>
      <c r="E15" s="44">
        <v>59241.112730000597</v>
      </c>
      <c r="F15" s="44">
        <f t="shared" si="0"/>
        <v>278130</v>
      </c>
      <c r="G15" s="44">
        <f t="shared" si="0"/>
        <v>60533.308350000596</v>
      </c>
    </row>
    <row r="16" spans="1:7" x14ac:dyDescent="0.4">
      <c r="A16" s="22" t="s">
        <v>68</v>
      </c>
      <c r="B16" s="45">
        <v>7154</v>
      </c>
      <c r="C16" s="45">
        <v>3310.9138900000007</v>
      </c>
      <c r="D16" s="45">
        <v>102764</v>
      </c>
      <c r="E16" s="45">
        <v>70526.142829999982</v>
      </c>
      <c r="F16" s="45">
        <f t="shared" si="0"/>
        <v>109918</v>
      </c>
      <c r="G16" s="45">
        <f t="shared" si="0"/>
        <v>73837.056719999979</v>
      </c>
    </row>
    <row r="17" spans="1:7" x14ac:dyDescent="0.4">
      <c r="A17" s="30" t="s">
        <v>69</v>
      </c>
      <c r="B17" s="44">
        <v>3965</v>
      </c>
      <c r="C17" s="44">
        <v>1174.9247799999996</v>
      </c>
      <c r="D17" s="44">
        <v>54455</v>
      </c>
      <c r="E17" s="44">
        <v>35778.501759999992</v>
      </c>
      <c r="F17" s="44">
        <f t="shared" si="0"/>
        <v>58420</v>
      </c>
      <c r="G17" s="44">
        <f t="shared" si="0"/>
        <v>36953.426539999993</v>
      </c>
    </row>
    <row r="18" spans="1:7" x14ac:dyDescent="0.4">
      <c r="A18" s="22" t="s">
        <v>70</v>
      </c>
      <c r="B18" s="45">
        <v>5408</v>
      </c>
      <c r="C18" s="45">
        <v>1373.5115300000004</v>
      </c>
      <c r="D18" s="45">
        <v>82096</v>
      </c>
      <c r="E18" s="45">
        <v>33321.072510000005</v>
      </c>
      <c r="F18" s="45">
        <f t="shared" si="0"/>
        <v>87504</v>
      </c>
      <c r="G18" s="45">
        <f t="shared" si="0"/>
        <v>34694.584040000009</v>
      </c>
    </row>
    <row r="19" spans="1:7" x14ac:dyDescent="0.4">
      <c r="A19" s="30" t="s">
        <v>71</v>
      </c>
      <c r="B19" s="44">
        <v>12921</v>
      </c>
      <c r="C19" s="44">
        <v>11411.871070000001</v>
      </c>
      <c r="D19" s="44">
        <v>181108</v>
      </c>
      <c r="E19" s="44">
        <v>361706.25979000004</v>
      </c>
      <c r="F19" s="44">
        <f t="shared" si="0"/>
        <v>194029</v>
      </c>
      <c r="G19" s="44">
        <f t="shared" si="0"/>
        <v>373118.13086000003</v>
      </c>
    </row>
    <row r="20" spans="1:7" x14ac:dyDescent="0.4">
      <c r="A20" s="22" t="s">
        <v>72</v>
      </c>
      <c r="B20" s="45">
        <v>14610</v>
      </c>
      <c r="C20" s="45">
        <v>8326.0263399999967</v>
      </c>
      <c r="D20" s="45">
        <v>183616</v>
      </c>
      <c r="E20" s="45">
        <v>144971.32039000007</v>
      </c>
      <c r="F20" s="45">
        <f t="shared" si="0"/>
        <v>198226</v>
      </c>
      <c r="G20" s="45">
        <f t="shared" si="0"/>
        <v>153297.34673000005</v>
      </c>
    </row>
    <row r="21" spans="1:7" x14ac:dyDescent="0.4">
      <c r="A21" s="30" t="s">
        <v>91</v>
      </c>
      <c r="B21" s="44">
        <v>2066</v>
      </c>
      <c r="C21" s="44">
        <v>6935.8286900000003</v>
      </c>
      <c r="D21" s="44">
        <v>4183</v>
      </c>
      <c r="E21" s="44">
        <v>75702.007200000007</v>
      </c>
      <c r="F21" s="44">
        <f t="shared" si="0"/>
        <v>6249</v>
      </c>
      <c r="G21" s="44">
        <f t="shared" si="0"/>
        <v>82637.835890000002</v>
      </c>
    </row>
    <row r="22" spans="1:7" x14ac:dyDescent="0.4">
      <c r="A22" s="26" t="s">
        <v>7</v>
      </c>
      <c r="B22" s="46">
        <f>SUM(B13:B21)</f>
        <v>65053</v>
      </c>
      <c r="C22" s="46">
        <f t="shared" ref="C22:G22" si="1">SUM(C13:C21)</f>
        <v>40992.764609999998</v>
      </c>
      <c r="D22" s="46">
        <f t="shared" si="1"/>
        <v>1082214</v>
      </c>
      <c r="E22" s="46">
        <f t="shared" si="1"/>
        <v>955214.62444000074</v>
      </c>
      <c r="F22" s="46">
        <f t="shared" si="1"/>
        <v>1147267</v>
      </c>
      <c r="G22" s="46">
        <f t="shared" si="1"/>
        <v>996207.38905000058</v>
      </c>
    </row>
    <row r="23" spans="1:7" x14ac:dyDescent="0.4">
      <c r="B23" s="46"/>
      <c r="C23" s="46"/>
      <c r="D23" s="46"/>
      <c r="E23" s="46"/>
      <c r="F23" s="46"/>
      <c r="G23" s="46"/>
    </row>
  </sheetData>
  <mergeCells count="3">
    <mergeCell ref="B11:C11"/>
    <mergeCell ref="D11:E11"/>
    <mergeCell ref="F11:G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differentFirst="1" alignWithMargins="0">
    <oddFooter>&amp;R&amp;"Noto Sans HK Light,Normal"&amp;P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8:G19"/>
  <sheetViews>
    <sheetView showGridLines="0" zoomScale="85" zoomScaleNormal="85" workbookViewId="0"/>
  </sheetViews>
  <sheetFormatPr baseColWidth="10" defaultColWidth="11.42578125" defaultRowHeight="19.5" x14ac:dyDescent="0.4"/>
  <cols>
    <col min="1" max="1" width="30.7109375" style="33" customWidth="1"/>
    <col min="2" max="7" width="15.7109375" style="33" customWidth="1"/>
    <col min="8" max="8" width="13.140625" style="33" bestFit="1" customWidth="1"/>
    <col min="9" max="9" width="11.5703125" style="33" bestFit="1" customWidth="1"/>
    <col min="10" max="16384" width="11.42578125" style="33"/>
  </cols>
  <sheetData>
    <row r="8" spans="1:7" x14ac:dyDescent="0.4">
      <c r="A8" s="34" t="str">
        <f>'T1'!A8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7" x14ac:dyDescent="0.4">
      <c r="A9" s="38"/>
      <c r="B9" s="39"/>
      <c r="C9" s="40"/>
      <c r="D9" s="38"/>
      <c r="E9" s="41"/>
      <c r="F9" s="40"/>
      <c r="G9" s="40"/>
    </row>
    <row r="10" spans="1:7" x14ac:dyDescent="0.4">
      <c r="A10" s="42" t="s">
        <v>74</v>
      </c>
      <c r="B10" s="39"/>
      <c r="C10" s="40"/>
      <c r="D10" s="40"/>
      <c r="E10" s="40"/>
      <c r="F10" s="40"/>
      <c r="G10" s="40"/>
    </row>
    <row r="11" spans="1:7" x14ac:dyDescent="0.4">
      <c r="A11" s="47"/>
      <c r="B11" s="116" t="s">
        <v>6</v>
      </c>
      <c r="C11" s="116"/>
      <c r="D11" s="116" t="s">
        <v>5</v>
      </c>
      <c r="E11" s="116"/>
      <c r="F11" s="116" t="s">
        <v>7</v>
      </c>
      <c r="G11" s="116"/>
    </row>
    <row r="12" spans="1:7" x14ac:dyDescent="0.4">
      <c r="A12" s="22"/>
      <c r="B12" s="43" t="s">
        <v>8</v>
      </c>
      <c r="C12" s="43" t="s">
        <v>9</v>
      </c>
      <c r="D12" s="43" t="s">
        <v>8</v>
      </c>
      <c r="E12" s="43" t="s">
        <v>9</v>
      </c>
      <c r="F12" s="43" t="s">
        <v>8</v>
      </c>
      <c r="G12" s="43" t="s">
        <v>9</v>
      </c>
    </row>
    <row r="13" spans="1:7" x14ac:dyDescent="0.4">
      <c r="A13" s="48" t="s">
        <v>75</v>
      </c>
      <c r="B13" s="49">
        <f>SUM(B14:B16)</f>
        <v>51172</v>
      </c>
      <c r="C13" s="49">
        <f t="shared" ref="C13:E13" si="0">SUM(C14:C16)</f>
        <v>20539.68709000001</v>
      </c>
      <c r="D13" s="49">
        <f t="shared" si="0"/>
        <v>908244</v>
      </c>
      <c r="E13" s="49">
        <f t="shared" si="0"/>
        <v>621799.7521799996</v>
      </c>
      <c r="F13" s="49">
        <f>SUM(B13,D13)</f>
        <v>959416</v>
      </c>
      <c r="G13" s="49">
        <f t="shared" ref="G13:G19" si="1">SUM(C13,E13)</f>
        <v>642339.43926999962</v>
      </c>
    </row>
    <row r="14" spans="1:7" x14ac:dyDescent="0.4">
      <c r="A14" s="22" t="s">
        <v>76</v>
      </c>
      <c r="B14" s="45">
        <v>32950</v>
      </c>
      <c r="C14" s="45">
        <v>10682.27505000002</v>
      </c>
      <c r="D14" s="45">
        <v>485122</v>
      </c>
      <c r="E14" s="45">
        <v>387144.37074999925</v>
      </c>
      <c r="F14" s="45">
        <f t="shared" ref="F14:F19" si="2">SUM(B14,D14)</f>
        <v>518072</v>
      </c>
      <c r="G14" s="45">
        <f t="shared" si="1"/>
        <v>397826.64579999924</v>
      </c>
    </row>
    <row r="15" spans="1:7" ht="18.75" customHeight="1" x14ac:dyDescent="0.4">
      <c r="A15" s="30" t="s">
        <v>77</v>
      </c>
      <c r="B15" s="44">
        <v>18087</v>
      </c>
      <c r="C15" s="44">
        <v>9831.7828399999908</v>
      </c>
      <c r="D15" s="44">
        <v>422206</v>
      </c>
      <c r="E15" s="44">
        <v>231647.23808000033</v>
      </c>
      <c r="F15" s="44">
        <f t="shared" si="2"/>
        <v>440293</v>
      </c>
      <c r="G15" s="44">
        <f t="shared" si="1"/>
        <v>241479.02092000033</v>
      </c>
    </row>
    <row r="16" spans="1:7" x14ac:dyDescent="0.4">
      <c r="A16" s="22" t="s">
        <v>83</v>
      </c>
      <c r="B16" s="45">
        <v>135</v>
      </c>
      <c r="C16" s="45">
        <v>25.629199999999997</v>
      </c>
      <c r="D16" s="45">
        <v>916</v>
      </c>
      <c r="E16" s="45">
        <v>3008.1433500000007</v>
      </c>
      <c r="F16" s="45">
        <f t="shared" si="2"/>
        <v>1051</v>
      </c>
      <c r="G16" s="45">
        <f t="shared" si="1"/>
        <v>3033.7725500000006</v>
      </c>
    </row>
    <row r="17" spans="1:7" x14ac:dyDescent="0.4">
      <c r="A17" s="48" t="s">
        <v>78</v>
      </c>
      <c r="B17" s="49">
        <v>13877</v>
      </c>
      <c r="C17" s="49">
        <v>20444.278720000009</v>
      </c>
      <c r="D17" s="49">
        <v>173956</v>
      </c>
      <c r="E17" s="49">
        <v>333412.35226000007</v>
      </c>
      <c r="F17" s="49">
        <f t="shared" si="2"/>
        <v>187833</v>
      </c>
      <c r="G17" s="49">
        <f t="shared" si="1"/>
        <v>353856.63098000007</v>
      </c>
    </row>
    <row r="18" spans="1:7" x14ac:dyDescent="0.4">
      <c r="A18" s="26" t="s">
        <v>84</v>
      </c>
      <c r="B18" s="46">
        <v>2</v>
      </c>
      <c r="C18" s="46">
        <v>8.7988</v>
      </c>
      <c r="D18" s="46">
        <v>16</v>
      </c>
      <c r="E18" s="46">
        <v>2.52</v>
      </c>
      <c r="F18" s="46">
        <f t="shared" si="2"/>
        <v>18</v>
      </c>
      <c r="G18" s="46">
        <f t="shared" si="1"/>
        <v>11.3188</v>
      </c>
    </row>
    <row r="19" spans="1:7" x14ac:dyDescent="0.4">
      <c r="A19" s="48" t="s">
        <v>7</v>
      </c>
      <c r="B19" s="49">
        <f>SUM(B14:B18)</f>
        <v>65051</v>
      </c>
      <c r="C19" s="49">
        <f t="shared" ref="C19:E19" si="3">SUM(C14:C18)</f>
        <v>40992.76461000002</v>
      </c>
      <c r="D19" s="49">
        <f t="shared" si="3"/>
        <v>1082216</v>
      </c>
      <c r="E19" s="49">
        <f t="shared" si="3"/>
        <v>955214.62443999969</v>
      </c>
      <c r="F19" s="49">
        <f t="shared" si="2"/>
        <v>1147267</v>
      </c>
      <c r="G19" s="49">
        <f t="shared" si="1"/>
        <v>996207.38904999977</v>
      </c>
    </row>
  </sheetData>
  <mergeCells count="3">
    <mergeCell ref="B11:C11"/>
    <mergeCell ref="D11:E11"/>
    <mergeCell ref="F11:G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differentFirst="1" alignWithMargins="0">
    <oddFooter>&amp;R&amp;"Noto Sans HK Light,Normal"&amp;P / &amp;N</oddFooter>
  </headerFooter>
  <ignoredErrors>
    <ignoredError sqref="B13:E13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8:G19"/>
  <sheetViews>
    <sheetView showGridLines="0" zoomScale="85" zoomScaleNormal="85" workbookViewId="0"/>
  </sheetViews>
  <sheetFormatPr baseColWidth="10" defaultColWidth="11.42578125" defaultRowHeight="19.5" x14ac:dyDescent="0.4"/>
  <cols>
    <col min="1" max="1" width="30.7109375" style="33" customWidth="1"/>
    <col min="2" max="7" width="15.7109375" style="33" customWidth="1"/>
    <col min="8" max="8" width="13.140625" style="33" bestFit="1" customWidth="1"/>
    <col min="9" max="9" width="11.5703125" style="33" bestFit="1" customWidth="1"/>
    <col min="10" max="16384" width="11.42578125" style="33"/>
  </cols>
  <sheetData>
    <row r="8" spans="1:7" x14ac:dyDescent="0.4">
      <c r="A8" s="34" t="str">
        <f>'T1'!A8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7" x14ac:dyDescent="0.4">
      <c r="A9" s="38"/>
      <c r="B9" s="39"/>
      <c r="C9" s="40"/>
      <c r="D9" s="38"/>
      <c r="E9" s="41"/>
      <c r="F9" s="40"/>
      <c r="G9" s="40"/>
    </row>
    <row r="10" spans="1:7" x14ac:dyDescent="0.4">
      <c r="A10" s="42" t="s">
        <v>90</v>
      </c>
      <c r="B10" s="39"/>
      <c r="C10" s="40"/>
      <c r="D10" s="40"/>
      <c r="E10" s="40"/>
      <c r="F10" s="40"/>
      <c r="G10" s="40"/>
    </row>
    <row r="11" spans="1:7" x14ac:dyDescent="0.4">
      <c r="A11" s="47"/>
      <c r="B11" s="116" t="s">
        <v>21</v>
      </c>
      <c r="C11" s="116"/>
      <c r="D11" s="116" t="s">
        <v>92</v>
      </c>
      <c r="E11" s="116"/>
      <c r="F11" s="116" t="s">
        <v>7</v>
      </c>
      <c r="G11" s="116"/>
    </row>
    <row r="12" spans="1:7" x14ac:dyDescent="0.4">
      <c r="A12" s="22"/>
      <c r="B12" s="43" t="s">
        <v>8</v>
      </c>
      <c r="C12" s="43" t="s">
        <v>9</v>
      </c>
      <c r="D12" s="43" t="s">
        <v>8</v>
      </c>
      <c r="E12" s="43" t="s">
        <v>9</v>
      </c>
      <c r="F12" s="43" t="s">
        <v>8</v>
      </c>
      <c r="G12" s="43" t="s">
        <v>9</v>
      </c>
    </row>
    <row r="13" spans="1:7" x14ac:dyDescent="0.4">
      <c r="A13" s="48" t="s">
        <v>75</v>
      </c>
      <c r="B13" s="49">
        <f>SUM(B14:B16)</f>
        <v>51172</v>
      </c>
      <c r="C13" s="49">
        <f t="shared" ref="C13:E13" si="0">SUM(C14:C16)</f>
        <v>20539.68709000001</v>
      </c>
      <c r="D13" s="49">
        <f t="shared" si="0"/>
        <v>908244</v>
      </c>
      <c r="E13" s="49">
        <f t="shared" si="0"/>
        <v>621799.7521799996</v>
      </c>
      <c r="F13" s="49">
        <f>SUM(B13,D13)</f>
        <v>959416</v>
      </c>
      <c r="G13" s="49">
        <f t="shared" ref="G13:G19" si="1">SUM(C13,E13)</f>
        <v>642339.43926999962</v>
      </c>
    </row>
    <row r="14" spans="1:7" x14ac:dyDescent="0.4">
      <c r="A14" s="22" t="s">
        <v>76</v>
      </c>
      <c r="B14" s="45">
        <v>32950</v>
      </c>
      <c r="C14" s="45">
        <v>10682.27505000002</v>
      </c>
      <c r="D14" s="45">
        <v>485122</v>
      </c>
      <c r="E14" s="45">
        <v>387144.37074999925</v>
      </c>
      <c r="F14" s="45">
        <f t="shared" ref="F14:F19" si="2">SUM(B14,D14)</f>
        <v>518072</v>
      </c>
      <c r="G14" s="45">
        <f t="shared" si="1"/>
        <v>397826.64579999924</v>
      </c>
    </row>
    <row r="15" spans="1:7" ht="18.75" customHeight="1" x14ac:dyDescent="0.4">
      <c r="A15" s="30" t="s">
        <v>77</v>
      </c>
      <c r="B15" s="44">
        <v>18087</v>
      </c>
      <c r="C15" s="44">
        <v>9831.7828399999908</v>
      </c>
      <c r="D15" s="44">
        <v>422206</v>
      </c>
      <c r="E15" s="44">
        <v>231647.23808000033</v>
      </c>
      <c r="F15" s="44">
        <f t="shared" si="2"/>
        <v>440293</v>
      </c>
      <c r="G15" s="44">
        <f t="shared" si="1"/>
        <v>241479.02092000033</v>
      </c>
    </row>
    <row r="16" spans="1:7" x14ac:dyDescent="0.4">
      <c r="A16" s="22" t="s">
        <v>83</v>
      </c>
      <c r="B16" s="45">
        <v>135</v>
      </c>
      <c r="C16" s="45">
        <v>25.629199999999997</v>
      </c>
      <c r="D16" s="45">
        <v>916</v>
      </c>
      <c r="E16" s="45">
        <v>3008.1433500000007</v>
      </c>
      <c r="F16" s="45">
        <f t="shared" si="2"/>
        <v>1051</v>
      </c>
      <c r="G16" s="45">
        <f t="shared" si="1"/>
        <v>3033.7725500000006</v>
      </c>
    </row>
    <row r="17" spans="1:7" x14ac:dyDescent="0.4">
      <c r="A17" s="48" t="s">
        <v>78</v>
      </c>
      <c r="B17" s="49">
        <v>13879</v>
      </c>
      <c r="C17" s="49">
        <v>20444.278720000009</v>
      </c>
      <c r="D17" s="49">
        <v>173954</v>
      </c>
      <c r="E17" s="49">
        <v>333412.35226000007</v>
      </c>
      <c r="F17" s="49">
        <f t="shared" si="2"/>
        <v>187833</v>
      </c>
      <c r="G17" s="49">
        <f t="shared" si="1"/>
        <v>353856.63098000007</v>
      </c>
    </row>
    <row r="18" spans="1:7" x14ac:dyDescent="0.4">
      <c r="A18" s="26" t="s">
        <v>84</v>
      </c>
      <c r="B18" s="46">
        <v>2</v>
      </c>
      <c r="C18" s="46">
        <v>8.7988</v>
      </c>
      <c r="D18" s="46">
        <v>16</v>
      </c>
      <c r="E18" s="46">
        <v>2.52</v>
      </c>
      <c r="F18" s="46">
        <f t="shared" si="2"/>
        <v>18</v>
      </c>
      <c r="G18" s="46">
        <f t="shared" si="1"/>
        <v>11.3188</v>
      </c>
    </row>
    <row r="19" spans="1:7" x14ac:dyDescent="0.4">
      <c r="A19" s="48" t="s">
        <v>7</v>
      </c>
      <c r="B19" s="49">
        <f>SUM(B14:B18)</f>
        <v>65053</v>
      </c>
      <c r="C19" s="49">
        <f t="shared" ref="C19:E19" si="3">SUM(C14:C18)</f>
        <v>40992.76461000002</v>
      </c>
      <c r="D19" s="49">
        <f t="shared" si="3"/>
        <v>1082214</v>
      </c>
      <c r="E19" s="49">
        <f t="shared" si="3"/>
        <v>955214.62443999969</v>
      </c>
      <c r="F19" s="49">
        <f t="shared" si="2"/>
        <v>1147267</v>
      </c>
      <c r="G19" s="49">
        <f t="shared" si="1"/>
        <v>996207.38904999977</v>
      </c>
    </row>
  </sheetData>
  <mergeCells count="3">
    <mergeCell ref="B11:C11"/>
    <mergeCell ref="D11:E11"/>
    <mergeCell ref="F11:G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 differentFirst="1" alignWithMargins="0">
    <oddFooter>&amp;R&amp;"Noto Sans HK Light,Normal"&amp;P / &amp;N</oddFooter>
  </headerFooter>
  <ignoredErrors>
    <ignoredError sqref="B13:E13" formulaRange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7:H35"/>
  <sheetViews>
    <sheetView showGridLines="0" zoomScale="85" zoomScaleNormal="85" workbookViewId="0"/>
  </sheetViews>
  <sheetFormatPr baseColWidth="10" defaultColWidth="11.42578125" defaultRowHeight="19.5" x14ac:dyDescent="0.4"/>
  <cols>
    <col min="1" max="8" width="17.7109375" style="33" customWidth="1"/>
    <col min="9" max="9" width="11.5703125" style="33" bestFit="1" customWidth="1"/>
    <col min="10" max="16384" width="11.42578125" style="33"/>
  </cols>
  <sheetData>
    <row r="7" spans="1:8" x14ac:dyDescent="0.4">
      <c r="A7" s="32"/>
    </row>
    <row r="8" spans="1:8" x14ac:dyDescent="0.4">
      <c r="A8" s="34" t="str">
        <f>'T1'!A8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8" x14ac:dyDescent="0.4">
      <c r="A9" s="38"/>
      <c r="B9" s="39"/>
      <c r="C9" s="40"/>
      <c r="D9" s="38"/>
      <c r="E9" s="41"/>
      <c r="F9" s="40"/>
      <c r="G9" s="40"/>
    </row>
    <row r="10" spans="1:8" x14ac:dyDescent="0.4">
      <c r="A10" s="42" t="s">
        <v>86</v>
      </c>
      <c r="B10" s="39"/>
      <c r="C10" s="40"/>
      <c r="D10" s="40"/>
      <c r="E10" s="40"/>
      <c r="F10" s="40"/>
      <c r="G10" s="40"/>
    </row>
    <row r="11" spans="1:8" x14ac:dyDescent="0.4">
      <c r="A11" s="47" t="s">
        <v>63</v>
      </c>
      <c r="B11" s="52"/>
      <c r="C11" s="52"/>
      <c r="D11" s="52"/>
      <c r="E11" s="52"/>
      <c r="F11" s="52"/>
      <c r="G11" s="52"/>
      <c r="H11" s="52"/>
    </row>
    <row r="12" spans="1:8" ht="33" x14ac:dyDescent="0.4">
      <c r="A12" s="22"/>
      <c r="B12" s="53" t="s">
        <v>79</v>
      </c>
      <c r="C12" s="43" t="s">
        <v>76</v>
      </c>
      <c r="D12" s="43" t="s">
        <v>77</v>
      </c>
      <c r="E12" s="10" t="s">
        <v>81</v>
      </c>
      <c r="F12" s="53" t="s">
        <v>80</v>
      </c>
      <c r="G12" s="54" t="s">
        <v>82</v>
      </c>
      <c r="H12" s="53" t="s">
        <v>7</v>
      </c>
    </row>
    <row r="13" spans="1:8" x14ac:dyDescent="0.4">
      <c r="A13" s="30" t="s">
        <v>65</v>
      </c>
      <c r="B13" s="49">
        <f>SUM(C13:E13)</f>
        <v>4682</v>
      </c>
      <c r="C13" s="44">
        <v>3384</v>
      </c>
      <c r="D13" s="44">
        <v>1235</v>
      </c>
      <c r="E13" s="44">
        <v>63</v>
      </c>
      <c r="F13" s="49">
        <v>1258</v>
      </c>
      <c r="G13" s="49">
        <v>0</v>
      </c>
      <c r="H13" s="44">
        <f>SUM(C13:G13)</f>
        <v>5940</v>
      </c>
    </row>
    <row r="14" spans="1:8" x14ac:dyDescent="0.4">
      <c r="A14" s="22" t="s">
        <v>66</v>
      </c>
      <c r="B14" s="46">
        <f t="shared" ref="B14:B21" si="0">SUM(C14:E14)</f>
        <v>6389</v>
      </c>
      <c r="C14" s="45">
        <v>4317</v>
      </c>
      <c r="D14" s="45">
        <v>2064</v>
      </c>
      <c r="E14" s="45">
        <v>8</v>
      </c>
      <c r="F14" s="46">
        <v>2074</v>
      </c>
      <c r="G14" s="46">
        <v>0</v>
      </c>
      <c r="H14" s="45">
        <f t="shared" ref="H14:H21" si="1">SUM(C14:G14)</f>
        <v>8463</v>
      </c>
    </row>
    <row r="15" spans="1:8" x14ac:dyDescent="0.4">
      <c r="A15" s="30" t="s">
        <v>67</v>
      </c>
      <c r="B15" s="49">
        <f t="shared" si="0"/>
        <v>3580</v>
      </c>
      <c r="C15" s="44">
        <v>2323</v>
      </c>
      <c r="D15" s="44">
        <v>1250</v>
      </c>
      <c r="E15" s="44">
        <v>7</v>
      </c>
      <c r="F15" s="49">
        <v>945</v>
      </c>
      <c r="G15" s="49">
        <v>0</v>
      </c>
      <c r="H15" s="44">
        <f t="shared" si="1"/>
        <v>4525</v>
      </c>
    </row>
    <row r="16" spans="1:8" x14ac:dyDescent="0.4">
      <c r="A16" s="22" t="s">
        <v>68</v>
      </c>
      <c r="B16" s="46">
        <f t="shared" si="0"/>
        <v>5857</v>
      </c>
      <c r="C16" s="45">
        <v>3871</v>
      </c>
      <c r="D16" s="45">
        <v>1973</v>
      </c>
      <c r="E16" s="45">
        <v>13</v>
      </c>
      <c r="F16" s="46">
        <v>1297</v>
      </c>
      <c r="G16" s="46">
        <v>0</v>
      </c>
      <c r="H16" s="45">
        <f t="shared" si="1"/>
        <v>7154</v>
      </c>
    </row>
    <row r="17" spans="1:8" x14ac:dyDescent="0.4">
      <c r="A17" s="30" t="s">
        <v>69</v>
      </c>
      <c r="B17" s="49">
        <f t="shared" si="0"/>
        <v>3048</v>
      </c>
      <c r="C17" s="44">
        <v>2247</v>
      </c>
      <c r="D17" s="44">
        <v>798</v>
      </c>
      <c r="E17" s="44">
        <v>3</v>
      </c>
      <c r="F17" s="49">
        <v>916</v>
      </c>
      <c r="G17" s="49">
        <v>0</v>
      </c>
      <c r="H17" s="44">
        <f t="shared" si="1"/>
        <v>3964</v>
      </c>
    </row>
    <row r="18" spans="1:8" x14ac:dyDescent="0.4">
      <c r="A18" s="22" t="s">
        <v>70</v>
      </c>
      <c r="B18" s="46">
        <f t="shared" si="0"/>
        <v>4731</v>
      </c>
      <c r="C18" s="45">
        <v>3200</v>
      </c>
      <c r="D18" s="45">
        <v>1523</v>
      </c>
      <c r="E18" s="45">
        <v>8</v>
      </c>
      <c r="F18" s="46">
        <v>677</v>
      </c>
      <c r="G18" s="46">
        <v>0</v>
      </c>
      <c r="H18" s="45">
        <f t="shared" si="1"/>
        <v>5408</v>
      </c>
    </row>
    <row r="19" spans="1:8" x14ac:dyDescent="0.4">
      <c r="A19" s="30" t="s">
        <v>71</v>
      </c>
      <c r="B19" s="49">
        <f t="shared" si="0"/>
        <v>10863</v>
      </c>
      <c r="C19" s="44">
        <v>6722</v>
      </c>
      <c r="D19" s="44">
        <v>4121</v>
      </c>
      <c r="E19" s="44">
        <v>20</v>
      </c>
      <c r="F19" s="49">
        <v>2058</v>
      </c>
      <c r="G19" s="49">
        <v>0</v>
      </c>
      <c r="H19" s="44">
        <f t="shared" si="1"/>
        <v>12921</v>
      </c>
    </row>
    <row r="20" spans="1:8" x14ac:dyDescent="0.4">
      <c r="A20" s="22" t="s">
        <v>72</v>
      </c>
      <c r="B20" s="46">
        <f t="shared" si="0"/>
        <v>11918</v>
      </c>
      <c r="C20" s="45">
        <v>6818</v>
      </c>
      <c r="D20" s="45">
        <v>5087</v>
      </c>
      <c r="E20" s="45">
        <v>13</v>
      </c>
      <c r="F20" s="46">
        <v>2690</v>
      </c>
      <c r="G20" s="46">
        <v>2</v>
      </c>
      <c r="H20" s="45">
        <f t="shared" si="1"/>
        <v>14610</v>
      </c>
    </row>
    <row r="21" spans="1:8" x14ac:dyDescent="0.4">
      <c r="A21" s="30" t="s">
        <v>91</v>
      </c>
      <c r="B21" s="49">
        <f t="shared" si="0"/>
        <v>104</v>
      </c>
      <c r="C21" s="44">
        <v>68</v>
      </c>
      <c r="D21" s="44">
        <v>36</v>
      </c>
      <c r="E21" s="44">
        <v>0</v>
      </c>
      <c r="F21" s="49">
        <v>1962</v>
      </c>
      <c r="G21" s="49">
        <v>0</v>
      </c>
      <c r="H21" s="44">
        <f t="shared" si="1"/>
        <v>2066</v>
      </c>
    </row>
    <row r="22" spans="1:8" x14ac:dyDescent="0.4">
      <c r="A22" s="26" t="s">
        <v>7</v>
      </c>
      <c r="B22" s="46">
        <f>SUM(B13:B21)</f>
        <v>51172</v>
      </c>
      <c r="C22" s="46">
        <f t="shared" ref="C22:H22" si="2">SUM(C13:C21)</f>
        <v>32950</v>
      </c>
      <c r="D22" s="46">
        <f t="shared" si="2"/>
        <v>18087</v>
      </c>
      <c r="E22" s="46">
        <f t="shared" si="2"/>
        <v>135</v>
      </c>
      <c r="F22" s="46">
        <f t="shared" si="2"/>
        <v>13877</v>
      </c>
      <c r="G22" s="46">
        <f t="shared" si="2"/>
        <v>2</v>
      </c>
      <c r="H22" s="46">
        <f t="shared" si="2"/>
        <v>65051</v>
      </c>
    </row>
    <row r="24" spans="1:8" x14ac:dyDescent="0.4">
      <c r="A24" s="47" t="s">
        <v>85</v>
      </c>
      <c r="B24" s="52"/>
      <c r="C24" s="52"/>
      <c r="D24" s="52"/>
      <c r="E24" s="52"/>
      <c r="F24" s="52"/>
      <c r="G24" s="52"/>
      <c r="H24" s="52"/>
    </row>
    <row r="25" spans="1:8" ht="33" x14ac:dyDescent="0.4">
      <c r="A25" s="22"/>
      <c r="B25" s="53" t="s">
        <v>79</v>
      </c>
      <c r="C25" s="43" t="s">
        <v>76</v>
      </c>
      <c r="D25" s="43" t="s">
        <v>77</v>
      </c>
      <c r="E25" s="10" t="s">
        <v>81</v>
      </c>
      <c r="F25" s="53" t="s">
        <v>80</v>
      </c>
      <c r="G25" s="54" t="s">
        <v>82</v>
      </c>
      <c r="H25" s="53" t="s">
        <v>7</v>
      </c>
    </row>
    <row r="26" spans="1:8" x14ac:dyDescent="0.4">
      <c r="A26" s="30" t="s">
        <v>65</v>
      </c>
      <c r="B26" s="92">
        <f>SUM(C26:E26)</f>
        <v>68296</v>
      </c>
      <c r="C26" s="93">
        <v>42586</v>
      </c>
      <c r="D26" s="93">
        <v>25467</v>
      </c>
      <c r="E26" s="93">
        <v>243</v>
      </c>
      <c r="F26" s="92">
        <v>17405</v>
      </c>
      <c r="G26" s="92">
        <v>7</v>
      </c>
      <c r="H26" s="93">
        <f>SUM(C26:G26)</f>
        <v>85708</v>
      </c>
    </row>
    <row r="27" spans="1:8" x14ac:dyDescent="0.4">
      <c r="A27" s="22" t="s">
        <v>66</v>
      </c>
      <c r="B27" s="94">
        <f t="shared" ref="B27:B34" si="3">SUM(C27:E27)</f>
        <v>94734</v>
      </c>
      <c r="C27" s="95">
        <v>55738</v>
      </c>
      <c r="D27" s="95">
        <v>38904</v>
      </c>
      <c r="E27" s="95">
        <v>92</v>
      </c>
      <c r="F27" s="94">
        <v>19946</v>
      </c>
      <c r="G27" s="94">
        <v>0</v>
      </c>
      <c r="H27" s="95">
        <f t="shared" ref="H27:H34" si="4">SUM(C27:G27)</f>
        <v>114680</v>
      </c>
    </row>
    <row r="28" spans="1:8" x14ac:dyDescent="0.4">
      <c r="A28" s="30" t="s">
        <v>67</v>
      </c>
      <c r="B28" s="92">
        <f t="shared" si="3"/>
        <v>258750</v>
      </c>
      <c r="C28" s="93">
        <v>95678</v>
      </c>
      <c r="D28" s="93">
        <v>163021</v>
      </c>
      <c r="E28" s="93">
        <v>51</v>
      </c>
      <c r="F28" s="92">
        <v>14855</v>
      </c>
      <c r="G28" s="92">
        <v>0</v>
      </c>
      <c r="H28" s="93">
        <f t="shared" si="4"/>
        <v>273605</v>
      </c>
    </row>
    <row r="29" spans="1:8" x14ac:dyDescent="0.4">
      <c r="A29" s="22" t="s">
        <v>68</v>
      </c>
      <c r="B29" s="94">
        <f t="shared" si="3"/>
        <v>85696</v>
      </c>
      <c r="C29" s="95">
        <v>51267</v>
      </c>
      <c r="D29" s="95">
        <v>34334</v>
      </c>
      <c r="E29" s="95">
        <v>95</v>
      </c>
      <c r="F29" s="94">
        <v>17068</v>
      </c>
      <c r="G29" s="94">
        <v>0</v>
      </c>
      <c r="H29" s="95">
        <f t="shared" si="4"/>
        <v>102764</v>
      </c>
    </row>
    <row r="30" spans="1:8" x14ac:dyDescent="0.4">
      <c r="A30" s="30" t="s">
        <v>69</v>
      </c>
      <c r="B30" s="92">
        <f t="shared" si="3"/>
        <v>45206</v>
      </c>
      <c r="C30" s="93">
        <v>27751</v>
      </c>
      <c r="D30" s="93">
        <v>17414</v>
      </c>
      <c r="E30" s="93">
        <v>41</v>
      </c>
      <c r="F30" s="92">
        <v>9249</v>
      </c>
      <c r="G30" s="92">
        <v>1</v>
      </c>
      <c r="H30" s="93">
        <f t="shared" si="4"/>
        <v>54456</v>
      </c>
    </row>
    <row r="31" spans="1:8" x14ac:dyDescent="0.4">
      <c r="A31" s="22" t="s">
        <v>70</v>
      </c>
      <c r="B31" s="94">
        <f t="shared" si="3"/>
        <v>72670</v>
      </c>
      <c r="C31" s="95">
        <v>43799</v>
      </c>
      <c r="D31" s="95">
        <v>28859</v>
      </c>
      <c r="E31" s="95">
        <v>12</v>
      </c>
      <c r="F31" s="94">
        <v>9426</v>
      </c>
      <c r="G31" s="94">
        <v>0</v>
      </c>
      <c r="H31" s="95">
        <f t="shared" si="4"/>
        <v>82096</v>
      </c>
    </row>
    <row r="32" spans="1:8" x14ac:dyDescent="0.4">
      <c r="A32" s="30" t="s">
        <v>71</v>
      </c>
      <c r="B32" s="92">
        <f t="shared" si="3"/>
        <v>136162</v>
      </c>
      <c r="C32" s="93">
        <v>82565</v>
      </c>
      <c r="D32" s="93">
        <v>53367</v>
      </c>
      <c r="E32" s="93">
        <v>230</v>
      </c>
      <c r="F32" s="92">
        <v>44943</v>
      </c>
      <c r="G32" s="92">
        <v>3</v>
      </c>
      <c r="H32" s="93">
        <f t="shared" si="4"/>
        <v>181108</v>
      </c>
    </row>
    <row r="33" spans="1:8" x14ac:dyDescent="0.4">
      <c r="A33" s="22" t="s">
        <v>72</v>
      </c>
      <c r="B33" s="94">
        <f t="shared" si="3"/>
        <v>144758</v>
      </c>
      <c r="C33" s="95">
        <v>83959</v>
      </c>
      <c r="D33" s="95">
        <v>60652</v>
      </c>
      <c r="E33" s="95">
        <v>147</v>
      </c>
      <c r="F33" s="94">
        <v>38853</v>
      </c>
      <c r="G33" s="94">
        <v>5</v>
      </c>
      <c r="H33" s="95">
        <f t="shared" si="4"/>
        <v>183616</v>
      </c>
    </row>
    <row r="34" spans="1:8" x14ac:dyDescent="0.4">
      <c r="A34" s="30" t="s">
        <v>91</v>
      </c>
      <c r="B34" s="92">
        <f t="shared" si="3"/>
        <v>1972</v>
      </c>
      <c r="C34" s="93">
        <v>1779</v>
      </c>
      <c r="D34" s="93">
        <v>188</v>
      </c>
      <c r="E34" s="93">
        <v>5</v>
      </c>
      <c r="F34" s="92">
        <v>2211</v>
      </c>
      <c r="G34" s="92">
        <v>0</v>
      </c>
      <c r="H34" s="93">
        <f t="shared" si="4"/>
        <v>4183</v>
      </c>
    </row>
    <row r="35" spans="1:8" x14ac:dyDescent="0.4">
      <c r="A35" s="26" t="s">
        <v>7</v>
      </c>
      <c r="B35" s="94">
        <f>SUM(B26:B34)</f>
        <v>908244</v>
      </c>
      <c r="C35" s="94">
        <f t="shared" ref="C35" si="5">SUM(C26:C34)</f>
        <v>485122</v>
      </c>
      <c r="D35" s="94">
        <f t="shared" ref="D35" si="6">SUM(D26:D34)</f>
        <v>422206</v>
      </c>
      <c r="E35" s="94">
        <f t="shared" ref="E35" si="7">SUM(E26:E34)</f>
        <v>916</v>
      </c>
      <c r="F35" s="94">
        <f t="shared" ref="F35" si="8">SUM(F26:F34)</f>
        <v>173956</v>
      </c>
      <c r="G35" s="94">
        <f t="shared" ref="G35" si="9">SUM(G26:G34)</f>
        <v>16</v>
      </c>
      <c r="H35" s="94">
        <f t="shared" ref="H35" si="10">SUM(H26:H34)</f>
        <v>1082216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differentFirst="1" alignWithMargins="0">
    <oddFooter>&amp;R&amp;"Noto Sans HK Light,Normal"&amp;P / &amp;N</oddFooter>
  </headerFooter>
  <ignoredErrors>
    <ignoredError sqref="B13:B21 B26:B34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8:H35"/>
  <sheetViews>
    <sheetView showGridLines="0" zoomScale="85" zoomScaleNormal="85" workbookViewId="0"/>
  </sheetViews>
  <sheetFormatPr baseColWidth="10" defaultColWidth="11.42578125" defaultRowHeight="19.5" x14ac:dyDescent="0.4"/>
  <cols>
    <col min="1" max="8" width="17.7109375" style="33" customWidth="1"/>
    <col min="9" max="9" width="11.5703125" style="33" bestFit="1" customWidth="1"/>
    <col min="10" max="16384" width="11.42578125" style="33"/>
  </cols>
  <sheetData>
    <row r="8" spans="1:8" x14ac:dyDescent="0.4">
      <c r="A8" s="34" t="str">
        <f>'T1'!A8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8" x14ac:dyDescent="0.4">
      <c r="A9" s="38"/>
      <c r="B9" s="39"/>
      <c r="C9" s="40"/>
      <c r="D9" s="38"/>
      <c r="E9" s="41"/>
      <c r="F9" s="40"/>
      <c r="G9" s="40"/>
    </row>
    <row r="10" spans="1:8" x14ac:dyDescent="0.4">
      <c r="A10" s="42" t="s">
        <v>87</v>
      </c>
      <c r="B10" s="39"/>
      <c r="C10" s="40"/>
      <c r="D10" s="40"/>
      <c r="E10" s="40"/>
      <c r="F10" s="40"/>
      <c r="G10" s="40"/>
    </row>
    <row r="11" spans="1:8" x14ac:dyDescent="0.4">
      <c r="A11" s="47" t="s">
        <v>63</v>
      </c>
      <c r="B11" s="52"/>
      <c r="C11" s="52"/>
      <c r="D11" s="52"/>
      <c r="E11" s="52"/>
      <c r="F11" s="52"/>
      <c r="G11" s="52"/>
      <c r="H11" s="52"/>
    </row>
    <row r="12" spans="1:8" ht="33" x14ac:dyDescent="0.4">
      <c r="A12" s="22"/>
      <c r="B12" s="53" t="s">
        <v>79</v>
      </c>
      <c r="C12" s="43" t="s">
        <v>76</v>
      </c>
      <c r="D12" s="43" t="s">
        <v>77</v>
      </c>
      <c r="E12" s="10" t="s">
        <v>81</v>
      </c>
      <c r="F12" s="53" t="s">
        <v>80</v>
      </c>
      <c r="G12" s="54" t="s">
        <v>82</v>
      </c>
      <c r="H12" s="53" t="s">
        <v>7</v>
      </c>
    </row>
    <row r="13" spans="1:8" x14ac:dyDescent="0.4">
      <c r="A13" s="30" t="s">
        <v>65</v>
      </c>
      <c r="B13" s="49">
        <f>SUM(C13:E13)</f>
        <v>1570.3246500000002</v>
      </c>
      <c r="C13" s="44">
        <v>730.62676000000033</v>
      </c>
      <c r="D13" s="44">
        <v>837.58355999999981</v>
      </c>
      <c r="E13" s="44">
        <v>2.1143299999999998</v>
      </c>
      <c r="F13" s="49">
        <v>1944.4528600000003</v>
      </c>
      <c r="G13" s="49">
        <v>0</v>
      </c>
      <c r="H13" s="49">
        <f>SUM(C13:G13)</f>
        <v>3514.7775100000008</v>
      </c>
    </row>
    <row r="14" spans="1:8" x14ac:dyDescent="0.4">
      <c r="A14" s="22" t="s">
        <v>66</v>
      </c>
      <c r="B14" s="46">
        <f t="shared" ref="B14:B21" si="0">SUM(C14:E14)</f>
        <v>2645.7343999999994</v>
      </c>
      <c r="C14" s="45">
        <v>892.45211999999992</v>
      </c>
      <c r="D14" s="45">
        <v>1751.6003899999998</v>
      </c>
      <c r="E14" s="45">
        <v>1.6818899999999999</v>
      </c>
      <c r="F14" s="46">
        <v>1006.9807800000005</v>
      </c>
      <c r="G14" s="46">
        <v>0</v>
      </c>
      <c r="H14" s="46">
        <f t="shared" ref="H14:H21" si="1">SUM(C14:G14)</f>
        <v>3652.7151800000001</v>
      </c>
    </row>
    <row r="15" spans="1:8" x14ac:dyDescent="0.4">
      <c r="A15" s="30" t="s">
        <v>67</v>
      </c>
      <c r="B15" s="49">
        <f t="shared" si="0"/>
        <v>654.55173999999988</v>
      </c>
      <c r="C15" s="44">
        <v>382.24965000000003</v>
      </c>
      <c r="D15" s="44">
        <v>271.75579999999991</v>
      </c>
      <c r="E15" s="44">
        <v>0.54628999999999994</v>
      </c>
      <c r="F15" s="49">
        <v>637.64388000000008</v>
      </c>
      <c r="G15" s="49">
        <v>0</v>
      </c>
      <c r="H15" s="49">
        <f t="shared" si="1"/>
        <v>1292.19562</v>
      </c>
    </row>
    <row r="16" spans="1:8" x14ac:dyDescent="0.4">
      <c r="A16" s="22" t="s">
        <v>68</v>
      </c>
      <c r="B16" s="46">
        <f t="shared" si="0"/>
        <v>2576.6822299999999</v>
      </c>
      <c r="C16" s="45">
        <v>1650.2260099999996</v>
      </c>
      <c r="D16" s="45">
        <v>924.6362700000002</v>
      </c>
      <c r="E16" s="45">
        <v>1.8199499999999997</v>
      </c>
      <c r="F16" s="46">
        <v>734.23166000000015</v>
      </c>
      <c r="G16" s="46">
        <v>0</v>
      </c>
      <c r="H16" s="46">
        <f t="shared" si="1"/>
        <v>3310.9138899999998</v>
      </c>
    </row>
    <row r="17" spans="1:8" x14ac:dyDescent="0.4">
      <c r="A17" s="30" t="s">
        <v>69</v>
      </c>
      <c r="B17" s="49">
        <f t="shared" si="0"/>
        <v>519.79319999999984</v>
      </c>
      <c r="C17" s="44">
        <v>340.31972999999982</v>
      </c>
      <c r="D17" s="44">
        <v>179.38872000000001</v>
      </c>
      <c r="E17" s="44">
        <v>8.4749999999999992E-2</v>
      </c>
      <c r="F17" s="49">
        <v>655.1315800000001</v>
      </c>
      <c r="G17" s="49">
        <v>0</v>
      </c>
      <c r="H17" s="49">
        <f t="shared" si="1"/>
        <v>1174.9247799999998</v>
      </c>
    </row>
    <row r="18" spans="1:8" x14ac:dyDescent="0.4">
      <c r="A18" s="22" t="s">
        <v>70</v>
      </c>
      <c r="B18" s="46">
        <f t="shared" si="0"/>
        <v>1013.0240600000001</v>
      </c>
      <c r="C18" s="45">
        <v>560.04263000000003</v>
      </c>
      <c r="D18" s="45">
        <v>452.38105000000002</v>
      </c>
      <c r="E18" s="45">
        <v>0.60038000000000002</v>
      </c>
      <c r="F18" s="46">
        <v>360.48747000000014</v>
      </c>
      <c r="G18" s="46">
        <v>0</v>
      </c>
      <c r="H18" s="46">
        <f t="shared" si="1"/>
        <v>1373.5115300000002</v>
      </c>
    </row>
    <row r="19" spans="1:8" x14ac:dyDescent="0.4">
      <c r="A19" s="30" t="s">
        <v>71</v>
      </c>
      <c r="B19" s="49">
        <f t="shared" si="0"/>
        <v>8001.0210100000013</v>
      </c>
      <c r="C19" s="44">
        <v>4441.7972499999996</v>
      </c>
      <c r="D19" s="44">
        <v>3541.3015000000014</v>
      </c>
      <c r="E19" s="44">
        <v>17.922260000000001</v>
      </c>
      <c r="F19" s="49">
        <v>3410.8500600000002</v>
      </c>
      <c r="G19" s="49">
        <v>0</v>
      </c>
      <c r="H19" s="49">
        <f t="shared" si="1"/>
        <v>11411.871070000001</v>
      </c>
    </row>
    <row r="20" spans="1:8" x14ac:dyDescent="0.4">
      <c r="A20" s="22" t="s">
        <v>72</v>
      </c>
      <c r="B20" s="46">
        <f t="shared" si="0"/>
        <v>3527.7384500000003</v>
      </c>
      <c r="C20" s="45">
        <v>1667.1354399999998</v>
      </c>
      <c r="D20" s="45">
        <v>1859.7436600000005</v>
      </c>
      <c r="E20" s="45">
        <v>0.85935000000000006</v>
      </c>
      <c r="F20" s="46">
        <v>4789.4890899999991</v>
      </c>
      <c r="G20" s="46">
        <v>8.7988</v>
      </c>
      <c r="H20" s="46">
        <f t="shared" si="1"/>
        <v>8326.0263400000003</v>
      </c>
    </row>
    <row r="21" spans="1:8" x14ac:dyDescent="0.4">
      <c r="A21" s="30" t="s">
        <v>91</v>
      </c>
      <c r="B21" s="49">
        <f t="shared" si="0"/>
        <v>30.817350000000005</v>
      </c>
      <c r="C21" s="44">
        <v>17.425460000000001</v>
      </c>
      <c r="D21" s="44">
        <v>13.391890000000004</v>
      </c>
      <c r="E21" s="44">
        <v>0</v>
      </c>
      <c r="F21" s="49">
        <v>6905.01134</v>
      </c>
      <c r="G21" s="49">
        <v>0</v>
      </c>
      <c r="H21" s="49">
        <f t="shared" si="1"/>
        <v>6935.8286900000003</v>
      </c>
    </row>
    <row r="22" spans="1:8" x14ac:dyDescent="0.4">
      <c r="A22" s="26" t="s">
        <v>7</v>
      </c>
      <c r="B22" s="46">
        <f>SUM(B13:B21)</f>
        <v>20539.687090000003</v>
      </c>
      <c r="C22" s="46">
        <f t="shared" ref="C22:H22" si="2">SUM(C13:C21)</f>
        <v>10682.27505</v>
      </c>
      <c r="D22" s="46">
        <f t="shared" si="2"/>
        <v>9831.7828400000017</v>
      </c>
      <c r="E22" s="46">
        <f t="shared" si="2"/>
        <v>25.629200000000001</v>
      </c>
      <c r="F22" s="46">
        <f t="shared" si="2"/>
        <v>20444.278720000002</v>
      </c>
      <c r="G22" s="46">
        <f t="shared" si="2"/>
        <v>8.7988</v>
      </c>
      <c r="H22" s="46">
        <f t="shared" si="2"/>
        <v>40992.764610000006</v>
      </c>
    </row>
    <row r="24" spans="1:8" x14ac:dyDescent="0.4">
      <c r="A24" s="47" t="s">
        <v>85</v>
      </c>
      <c r="B24" s="52"/>
      <c r="C24" s="52"/>
      <c r="D24" s="52"/>
      <c r="E24" s="52"/>
      <c r="F24" s="52"/>
      <c r="G24" s="52"/>
      <c r="H24" s="52"/>
    </row>
    <row r="25" spans="1:8" ht="33" x14ac:dyDescent="0.4">
      <c r="A25" s="22"/>
      <c r="B25" s="53" t="s">
        <v>79</v>
      </c>
      <c r="C25" s="43" t="s">
        <v>76</v>
      </c>
      <c r="D25" s="43" t="s">
        <v>77</v>
      </c>
      <c r="E25" s="10" t="s">
        <v>81</v>
      </c>
      <c r="F25" s="53" t="s">
        <v>80</v>
      </c>
      <c r="G25" s="54" t="s">
        <v>82</v>
      </c>
      <c r="H25" s="53" t="s">
        <v>7</v>
      </c>
    </row>
    <row r="26" spans="1:8" x14ac:dyDescent="0.4">
      <c r="A26" s="30" t="s">
        <v>65</v>
      </c>
      <c r="B26" s="49">
        <f>SUM(C26:E26)</f>
        <v>45714.902419999984</v>
      </c>
      <c r="C26" s="44">
        <v>29243.918389999995</v>
      </c>
      <c r="D26" s="44">
        <v>16187.125459999996</v>
      </c>
      <c r="E26" s="44">
        <v>283.85857000000004</v>
      </c>
      <c r="F26" s="49">
        <v>21955.012010000009</v>
      </c>
      <c r="G26" s="49">
        <v>0</v>
      </c>
      <c r="H26" s="49">
        <f>SUM(C26:G26)</f>
        <v>67669.91442999999</v>
      </c>
    </row>
    <row r="27" spans="1:8" x14ac:dyDescent="0.4">
      <c r="A27" s="22" t="s">
        <v>66</v>
      </c>
      <c r="B27" s="46">
        <f t="shared" ref="B27:B34" si="3">SUM(C27:E27)</f>
        <v>75080.547640000048</v>
      </c>
      <c r="C27" s="45">
        <v>45332.349880000031</v>
      </c>
      <c r="D27" s="45">
        <v>29469.382930000007</v>
      </c>
      <c r="E27" s="45">
        <v>278.81482999999997</v>
      </c>
      <c r="F27" s="46">
        <v>31217.745160000002</v>
      </c>
      <c r="G27" s="46">
        <v>0</v>
      </c>
      <c r="H27" s="46">
        <f t="shared" ref="H27:H34" si="4">SUM(C27:G27)</f>
        <v>106298.29280000005</v>
      </c>
    </row>
    <row r="28" spans="1:8" x14ac:dyDescent="0.4">
      <c r="A28" s="30" t="s">
        <v>67</v>
      </c>
      <c r="B28" s="49">
        <f t="shared" si="3"/>
        <v>44507.009120000577</v>
      </c>
      <c r="C28" s="44">
        <v>24432.823180000167</v>
      </c>
      <c r="D28" s="44">
        <v>20069.520120000408</v>
      </c>
      <c r="E28" s="44">
        <v>4.6658200000000001</v>
      </c>
      <c r="F28" s="49">
        <v>14734.103609999996</v>
      </c>
      <c r="G28" s="49">
        <v>0</v>
      </c>
      <c r="H28" s="49">
        <f t="shared" si="4"/>
        <v>59241.112730000576</v>
      </c>
    </row>
    <row r="29" spans="1:8" x14ac:dyDescent="0.4">
      <c r="A29" s="22" t="s">
        <v>68</v>
      </c>
      <c r="B29" s="46">
        <f t="shared" si="3"/>
        <v>53877.149380000003</v>
      </c>
      <c r="C29" s="45">
        <v>31653.030310000006</v>
      </c>
      <c r="D29" s="45">
        <v>21998.76047999999</v>
      </c>
      <c r="E29" s="45">
        <v>225.35858999999999</v>
      </c>
      <c r="F29" s="46">
        <v>16648.993450000005</v>
      </c>
      <c r="G29" s="46">
        <v>0</v>
      </c>
      <c r="H29" s="46">
        <f t="shared" si="4"/>
        <v>70526.142830000012</v>
      </c>
    </row>
    <row r="30" spans="1:8" x14ac:dyDescent="0.4">
      <c r="A30" s="30" t="s">
        <v>69</v>
      </c>
      <c r="B30" s="49">
        <f t="shared" si="3"/>
        <v>25884.380729999997</v>
      </c>
      <c r="C30" s="44">
        <v>16261.287249999998</v>
      </c>
      <c r="D30" s="44">
        <v>9518.5540799999999</v>
      </c>
      <c r="E30" s="44">
        <v>104.53940000000001</v>
      </c>
      <c r="F30" s="49">
        <v>9894.1210300000002</v>
      </c>
      <c r="G30" s="49">
        <v>0</v>
      </c>
      <c r="H30" s="49">
        <f t="shared" si="4"/>
        <v>35778.501759999999</v>
      </c>
    </row>
    <row r="31" spans="1:8" x14ac:dyDescent="0.4">
      <c r="A31" s="22" t="s">
        <v>70</v>
      </c>
      <c r="B31" s="46">
        <f t="shared" si="3"/>
        <v>27211.311290000012</v>
      </c>
      <c r="C31" s="45">
        <v>16646.61811000001</v>
      </c>
      <c r="D31" s="45">
        <v>10564.125690000003</v>
      </c>
      <c r="E31" s="45">
        <v>0.56749000000000005</v>
      </c>
      <c r="F31" s="46">
        <v>6109.7612200000003</v>
      </c>
      <c r="G31" s="46">
        <v>0</v>
      </c>
      <c r="H31" s="46">
        <f t="shared" si="4"/>
        <v>33321.072510000013</v>
      </c>
    </row>
    <row r="32" spans="1:8" x14ac:dyDescent="0.4">
      <c r="A32" s="30" t="s">
        <v>71</v>
      </c>
      <c r="B32" s="49">
        <f t="shared" si="3"/>
        <v>255439.79526000004</v>
      </c>
      <c r="C32" s="44">
        <v>168340.42404000004</v>
      </c>
      <c r="D32" s="44">
        <v>85011.237309999997</v>
      </c>
      <c r="E32" s="44">
        <v>2088.1339100000005</v>
      </c>
      <c r="F32" s="49">
        <v>106266.46453000003</v>
      </c>
      <c r="G32" s="49">
        <v>0</v>
      </c>
      <c r="H32" s="49">
        <f t="shared" si="4"/>
        <v>361706.25979000004</v>
      </c>
    </row>
    <row r="33" spans="1:8" x14ac:dyDescent="0.4">
      <c r="A33" s="22" t="s">
        <v>72</v>
      </c>
      <c r="B33" s="46">
        <f t="shared" si="3"/>
        <v>94005.054050000021</v>
      </c>
      <c r="C33" s="45">
        <v>55171.008200000004</v>
      </c>
      <c r="D33" s="45">
        <v>38812.676420000011</v>
      </c>
      <c r="E33" s="45">
        <v>21.369430000000001</v>
      </c>
      <c r="F33" s="46">
        <v>50963.746339999991</v>
      </c>
      <c r="G33" s="46">
        <v>2.52</v>
      </c>
      <c r="H33" s="46">
        <f t="shared" si="4"/>
        <v>144971.32039000001</v>
      </c>
    </row>
    <row r="34" spans="1:8" x14ac:dyDescent="0.4">
      <c r="A34" s="30" t="s">
        <v>91</v>
      </c>
      <c r="B34" s="49">
        <f t="shared" si="3"/>
        <v>79.60228999999994</v>
      </c>
      <c r="C34" s="44">
        <v>62.911389999999933</v>
      </c>
      <c r="D34" s="44">
        <v>15.855589999999999</v>
      </c>
      <c r="E34" s="44">
        <v>0.83531000000000022</v>
      </c>
      <c r="F34" s="49">
        <v>75622.404910000012</v>
      </c>
      <c r="G34" s="49">
        <v>0</v>
      </c>
      <c r="H34" s="49">
        <f t="shared" si="4"/>
        <v>75702.007200000007</v>
      </c>
    </row>
    <row r="35" spans="1:8" x14ac:dyDescent="0.4">
      <c r="A35" s="26" t="s">
        <v>7</v>
      </c>
      <c r="B35" s="46">
        <f>SUM(B26:B34)</f>
        <v>621799.75218000065</v>
      </c>
      <c r="C35" s="46">
        <f t="shared" ref="C35:H35" si="5">SUM(C26:C34)</f>
        <v>387144.37075000029</v>
      </c>
      <c r="D35" s="46">
        <f t="shared" si="5"/>
        <v>231647.23808000042</v>
      </c>
      <c r="E35" s="46">
        <f t="shared" si="5"/>
        <v>3008.1433500000007</v>
      </c>
      <c r="F35" s="46">
        <f t="shared" si="5"/>
        <v>333412.35226000001</v>
      </c>
      <c r="G35" s="46">
        <f t="shared" si="5"/>
        <v>2.52</v>
      </c>
      <c r="H35" s="46">
        <f t="shared" si="5"/>
        <v>955214.62444000074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differentFirst="1" alignWithMargins="0">
    <oddFooter>&amp;R&amp;"Noto Sans HK Light,Normal"&amp;P /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8:H35"/>
  <sheetViews>
    <sheetView showGridLines="0" zoomScale="85" zoomScaleNormal="85" workbookViewId="0"/>
  </sheetViews>
  <sheetFormatPr baseColWidth="10" defaultColWidth="11.42578125" defaultRowHeight="19.5" x14ac:dyDescent="0.4"/>
  <cols>
    <col min="1" max="8" width="17.7109375" style="33" customWidth="1"/>
    <col min="9" max="9" width="11.5703125" style="33" bestFit="1" customWidth="1"/>
    <col min="10" max="16384" width="11.42578125" style="33"/>
  </cols>
  <sheetData>
    <row r="8" spans="1:8" x14ac:dyDescent="0.4">
      <c r="A8" s="34" t="str">
        <f>'T1'!A8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8" x14ac:dyDescent="0.4">
      <c r="A9" s="38"/>
      <c r="B9" s="39"/>
      <c r="C9" s="40"/>
      <c r="D9" s="38"/>
      <c r="E9" s="41"/>
      <c r="F9" s="40"/>
      <c r="G9" s="40"/>
    </row>
    <row r="10" spans="1:8" x14ac:dyDescent="0.4">
      <c r="A10" s="42" t="s">
        <v>88</v>
      </c>
      <c r="B10" s="39"/>
      <c r="C10" s="40"/>
      <c r="D10" s="40"/>
      <c r="E10" s="40"/>
      <c r="F10" s="40"/>
      <c r="G10" s="40"/>
    </row>
    <row r="11" spans="1:8" x14ac:dyDescent="0.4">
      <c r="A11" s="47" t="s">
        <v>12</v>
      </c>
      <c r="B11" s="52"/>
      <c r="C11" s="52"/>
      <c r="D11" s="52"/>
      <c r="E11" s="52"/>
      <c r="F11" s="52"/>
      <c r="G11" s="52"/>
      <c r="H11" s="52"/>
    </row>
    <row r="12" spans="1:8" ht="33" x14ac:dyDescent="0.4">
      <c r="A12" s="22"/>
      <c r="B12" s="53" t="s">
        <v>79</v>
      </c>
      <c r="C12" s="43" t="s">
        <v>76</v>
      </c>
      <c r="D12" s="43" t="s">
        <v>77</v>
      </c>
      <c r="E12" s="10" t="s">
        <v>81</v>
      </c>
      <c r="F12" s="53" t="s">
        <v>80</v>
      </c>
      <c r="G12" s="54" t="s">
        <v>82</v>
      </c>
      <c r="H12" s="53" t="s">
        <v>7</v>
      </c>
    </row>
    <row r="13" spans="1:8" x14ac:dyDescent="0.4">
      <c r="A13" s="30" t="s">
        <v>65</v>
      </c>
      <c r="B13" s="49">
        <f>SUM(C13:E13)</f>
        <v>4682</v>
      </c>
      <c r="C13" s="44">
        <v>3384</v>
      </c>
      <c r="D13" s="44">
        <v>1235</v>
      </c>
      <c r="E13" s="44">
        <v>63</v>
      </c>
      <c r="F13" s="49">
        <v>1258</v>
      </c>
      <c r="G13" s="49">
        <v>0</v>
      </c>
      <c r="H13" s="44">
        <f>SUM(C13:G13)</f>
        <v>5940</v>
      </c>
    </row>
    <row r="14" spans="1:8" x14ac:dyDescent="0.4">
      <c r="A14" s="22" t="s">
        <v>66</v>
      </c>
      <c r="B14" s="46">
        <f t="shared" ref="B14:B21" si="0">SUM(C14:E14)</f>
        <v>6389</v>
      </c>
      <c r="C14" s="45">
        <v>4317</v>
      </c>
      <c r="D14" s="45">
        <v>2064</v>
      </c>
      <c r="E14" s="45">
        <v>8</v>
      </c>
      <c r="F14" s="46">
        <v>2075</v>
      </c>
      <c r="G14" s="46">
        <v>0</v>
      </c>
      <c r="H14" s="45">
        <f t="shared" ref="H14:H21" si="1">SUM(C14:G14)</f>
        <v>8464</v>
      </c>
    </row>
    <row r="15" spans="1:8" x14ac:dyDescent="0.4">
      <c r="A15" s="30" t="s">
        <v>67</v>
      </c>
      <c r="B15" s="49">
        <f t="shared" si="0"/>
        <v>3580</v>
      </c>
      <c r="C15" s="44">
        <v>2323</v>
      </c>
      <c r="D15" s="44">
        <v>1250</v>
      </c>
      <c r="E15" s="44">
        <v>7</v>
      </c>
      <c r="F15" s="49">
        <v>945</v>
      </c>
      <c r="G15" s="49">
        <v>0</v>
      </c>
      <c r="H15" s="44">
        <f t="shared" si="1"/>
        <v>4525</v>
      </c>
    </row>
    <row r="16" spans="1:8" x14ac:dyDescent="0.4">
      <c r="A16" s="22" t="s">
        <v>68</v>
      </c>
      <c r="B16" s="46">
        <f t="shared" si="0"/>
        <v>5857</v>
      </c>
      <c r="C16" s="45">
        <v>3871</v>
      </c>
      <c r="D16" s="45">
        <v>1973</v>
      </c>
      <c r="E16" s="45">
        <v>13</v>
      </c>
      <c r="F16" s="46">
        <v>1297</v>
      </c>
      <c r="G16" s="46">
        <v>0</v>
      </c>
      <c r="H16" s="45">
        <f t="shared" si="1"/>
        <v>7154</v>
      </c>
    </row>
    <row r="17" spans="1:8" x14ac:dyDescent="0.4">
      <c r="A17" s="30" t="s">
        <v>69</v>
      </c>
      <c r="B17" s="49">
        <f t="shared" si="0"/>
        <v>3048</v>
      </c>
      <c r="C17" s="44">
        <v>2247</v>
      </c>
      <c r="D17" s="44">
        <v>798</v>
      </c>
      <c r="E17" s="44">
        <v>3</v>
      </c>
      <c r="F17" s="49">
        <v>917</v>
      </c>
      <c r="G17" s="49">
        <v>0</v>
      </c>
      <c r="H17" s="44">
        <f t="shared" si="1"/>
        <v>3965</v>
      </c>
    </row>
    <row r="18" spans="1:8" x14ac:dyDescent="0.4">
      <c r="A18" s="22" t="s">
        <v>70</v>
      </c>
      <c r="B18" s="46">
        <f t="shared" si="0"/>
        <v>4731</v>
      </c>
      <c r="C18" s="45">
        <v>3200</v>
      </c>
      <c r="D18" s="45">
        <v>1523</v>
      </c>
      <c r="E18" s="45">
        <v>8</v>
      </c>
      <c r="F18" s="46">
        <v>677</v>
      </c>
      <c r="G18" s="46">
        <v>0</v>
      </c>
      <c r="H18" s="45">
        <f t="shared" si="1"/>
        <v>5408</v>
      </c>
    </row>
    <row r="19" spans="1:8" x14ac:dyDescent="0.4">
      <c r="A19" s="30" t="s">
        <v>71</v>
      </c>
      <c r="B19" s="49">
        <f t="shared" si="0"/>
        <v>10863</v>
      </c>
      <c r="C19" s="44">
        <v>6722</v>
      </c>
      <c r="D19" s="44">
        <v>4121</v>
      </c>
      <c r="E19" s="44">
        <v>20</v>
      </c>
      <c r="F19" s="49">
        <v>2058</v>
      </c>
      <c r="G19" s="49">
        <v>0</v>
      </c>
      <c r="H19" s="44">
        <f t="shared" si="1"/>
        <v>12921</v>
      </c>
    </row>
    <row r="20" spans="1:8" x14ac:dyDescent="0.4">
      <c r="A20" s="22" t="s">
        <v>72</v>
      </c>
      <c r="B20" s="46">
        <f t="shared" si="0"/>
        <v>11918</v>
      </c>
      <c r="C20" s="45">
        <v>6818</v>
      </c>
      <c r="D20" s="45">
        <v>5087</v>
      </c>
      <c r="E20" s="45">
        <v>13</v>
      </c>
      <c r="F20" s="46">
        <v>2690</v>
      </c>
      <c r="G20" s="46">
        <v>2</v>
      </c>
      <c r="H20" s="45">
        <f t="shared" si="1"/>
        <v>14610</v>
      </c>
    </row>
    <row r="21" spans="1:8" x14ac:dyDescent="0.4">
      <c r="A21" s="30" t="s">
        <v>91</v>
      </c>
      <c r="B21" s="49">
        <f t="shared" si="0"/>
        <v>104</v>
      </c>
      <c r="C21" s="44">
        <v>68</v>
      </c>
      <c r="D21" s="44">
        <v>36</v>
      </c>
      <c r="E21" s="44">
        <v>0</v>
      </c>
      <c r="F21" s="49">
        <v>1962</v>
      </c>
      <c r="G21" s="49">
        <v>0</v>
      </c>
      <c r="H21" s="44">
        <f t="shared" si="1"/>
        <v>2066</v>
      </c>
    </row>
    <row r="22" spans="1:8" x14ac:dyDescent="0.4">
      <c r="A22" s="26" t="s">
        <v>7</v>
      </c>
      <c r="B22" s="46">
        <f>SUM(B13:B21)</f>
        <v>51172</v>
      </c>
      <c r="C22" s="46">
        <f t="shared" ref="C22:H22" si="2">SUM(C13:C21)</f>
        <v>32950</v>
      </c>
      <c r="D22" s="46">
        <f t="shared" si="2"/>
        <v>18087</v>
      </c>
      <c r="E22" s="46">
        <f t="shared" si="2"/>
        <v>135</v>
      </c>
      <c r="F22" s="46">
        <f t="shared" si="2"/>
        <v>13879</v>
      </c>
      <c r="G22" s="46">
        <f t="shared" si="2"/>
        <v>2</v>
      </c>
      <c r="H22" s="46">
        <f t="shared" si="2"/>
        <v>65053</v>
      </c>
    </row>
    <row r="24" spans="1:8" x14ac:dyDescent="0.4">
      <c r="A24" s="47" t="s">
        <v>11</v>
      </c>
      <c r="B24" s="52"/>
      <c r="C24" s="52"/>
      <c r="D24" s="52"/>
      <c r="E24" s="52"/>
      <c r="F24" s="52"/>
      <c r="G24" s="52"/>
      <c r="H24" s="52"/>
    </row>
    <row r="25" spans="1:8" ht="33" x14ac:dyDescent="0.4">
      <c r="A25" s="22"/>
      <c r="B25" s="53" t="s">
        <v>79</v>
      </c>
      <c r="C25" s="43" t="s">
        <v>76</v>
      </c>
      <c r="D25" s="43" t="s">
        <v>77</v>
      </c>
      <c r="E25" s="10" t="s">
        <v>81</v>
      </c>
      <c r="F25" s="53" t="s">
        <v>80</v>
      </c>
      <c r="G25" s="54" t="s">
        <v>82</v>
      </c>
      <c r="H25" s="53" t="s">
        <v>7</v>
      </c>
    </row>
    <row r="26" spans="1:8" x14ac:dyDescent="0.4">
      <c r="A26" s="30" t="s">
        <v>65</v>
      </c>
      <c r="B26" s="49">
        <f>SUM(C26:E26)</f>
        <v>68296</v>
      </c>
      <c r="C26" s="44">
        <v>42586</v>
      </c>
      <c r="D26" s="44">
        <v>25467</v>
      </c>
      <c r="E26" s="44">
        <v>243</v>
      </c>
      <c r="F26" s="49">
        <v>17405</v>
      </c>
      <c r="G26" s="49">
        <v>7</v>
      </c>
      <c r="H26" s="44">
        <f>SUM(C26:G26)</f>
        <v>85708</v>
      </c>
    </row>
    <row r="27" spans="1:8" x14ac:dyDescent="0.4">
      <c r="A27" s="22" t="s">
        <v>66</v>
      </c>
      <c r="B27" s="46">
        <f t="shared" ref="B27:B34" si="3">SUM(C27:E27)</f>
        <v>94734</v>
      </c>
      <c r="C27" s="45">
        <v>55738</v>
      </c>
      <c r="D27" s="45">
        <v>38904</v>
      </c>
      <c r="E27" s="45">
        <v>92</v>
      </c>
      <c r="F27" s="46">
        <v>19945</v>
      </c>
      <c r="G27" s="46">
        <v>0</v>
      </c>
      <c r="H27" s="45">
        <f t="shared" ref="H27:H34" si="4">SUM(C27:G27)</f>
        <v>114679</v>
      </c>
    </row>
    <row r="28" spans="1:8" x14ac:dyDescent="0.4">
      <c r="A28" s="30" t="s">
        <v>67</v>
      </c>
      <c r="B28" s="49">
        <f t="shared" si="3"/>
        <v>258750</v>
      </c>
      <c r="C28" s="44">
        <v>95678</v>
      </c>
      <c r="D28" s="44">
        <v>163021</v>
      </c>
      <c r="E28" s="44">
        <v>51</v>
      </c>
      <c r="F28" s="49">
        <v>14855</v>
      </c>
      <c r="G28" s="49">
        <v>0</v>
      </c>
      <c r="H28" s="44">
        <f t="shared" si="4"/>
        <v>273605</v>
      </c>
    </row>
    <row r="29" spans="1:8" x14ac:dyDescent="0.4">
      <c r="A29" s="22" t="s">
        <v>68</v>
      </c>
      <c r="B29" s="46">
        <f t="shared" si="3"/>
        <v>85696</v>
      </c>
      <c r="C29" s="45">
        <v>51267</v>
      </c>
      <c r="D29" s="45">
        <v>34334</v>
      </c>
      <c r="E29" s="45">
        <v>95</v>
      </c>
      <c r="F29" s="46">
        <v>17068</v>
      </c>
      <c r="G29" s="46">
        <v>0</v>
      </c>
      <c r="H29" s="45">
        <f t="shared" si="4"/>
        <v>102764</v>
      </c>
    </row>
    <row r="30" spans="1:8" x14ac:dyDescent="0.4">
      <c r="A30" s="30" t="s">
        <v>69</v>
      </c>
      <c r="B30" s="49">
        <f t="shared" si="3"/>
        <v>45206</v>
      </c>
      <c r="C30" s="44">
        <v>27751</v>
      </c>
      <c r="D30" s="44">
        <v>17414</v>
      </c>
      <c r="E30" s="44">
        <v>41</v>
      </c>
      <c r="F30" s="49">
        <v>9248</v>
      </c>
      <c r="G30" s="49">
        <v>1</v>
      </c>
      <c r="H30" s="44">
        <f t="shared" si="4"/>
        <v>54455</v>
      </c>
    </row>
    <row r="31" spans="1:8" x14ac:dyDescent="0.4">
      <c r="A31" s="22" t="s">
        <v>70</v>
      </c>
      <c r="B31" s="46">
        <f t="shared" si="3"/>
        <v>72670</v>
      </c>
      <c r="C31" s="45">
        <v>43799</v>
      </c>
      <c r="D31" s="45">
        <v>28859</v>
      </c>
      <c r="E31" s="45">
        <v>12</v>
      </c>
      <c r="F31" s="46">
        <v>9426</v>
      </c>
      <c r="G31" s="46">
        <v>0</v>
      </c>
      <c r="H31" s="45">
        <f t="shared" si="4"/>
        <v>82096</v>
      </c>
    </row>
    <row r="32" spans="1:8" x14ac:dyDescent="0.4">
      <c r="A32" s="30" t="s">
        <v>71</v>
      </c>
      <c r="B32" s="49">
        <f t="shared" si="3"/>
        <v>136162</v>
      </c>
      <c r="C32" s="44">
        <v>82565</v>
      </c>
      <c r="D32" s="44">
        <v>53367</v>
      </c>
      <c r="E32" s="44">
        <v>230</v>
      </c>
      <c r="F32" s="49">
        <v>44943</v>
      </c>
      <c r="G32" s="49">
        <v>3</v>
      </c>
      <c r="H32" s="44">
        <f t="shared" si="4"/>
        <v>181108</v>
      </c>
    </row>
    <row r="33" spans="1:8" x14ac:dyDescent="0.4">
      <c r="A33" s="22" t="s">
        <v>72</v>
      </c>
      <c r="B33" s="46">
        <f t="shared" si="3"/>
        <v>144758</v>
      </c>
      <c r="C33" s="45">
        <v>83959</v>
      </c>
      <c r="D33" s="45">
        <v>60652</v>
      </c>
      <c r="E33" s="45">
        <v>147</v>
      </c>
      <c r="F33" s="46">
        <v>38853</v>
      </c>
      <c r="G33" s="46">
        <v>5</v>
      </c>
      <c r="H33" s="45">
        <f t="shared" si="4"/>
        <v>183616</v>
      </c>
    </row>
    <row r="34" spans="1:8" x14ac:dyDescent="0.4">
      <c r="A34" s="30" t="s">
        <v>91</v>
      </c>
      <c r="B34" s="49">
        <f t="shared" si="3"/>
        <v>1972</v>
      </c>
      <c r="C34" s="44">
        <v>1779</v>
      </c>
      <c r="D34" s="44">
        <v>188</v>
      </c>
      <c r="E34" s="44">
        <v>5</v>
      </c>
      <c r="F34" s="49">
        <v>2211</v>
      </c>
      <c r="G34" s="49">
        <v>0</v>
      </c>
      <c r="H34" s="44">
        <f t="shared" si="4"/>
        <v>4183</v>
      </c>
    </row>
    <row r="35" spans="1:8" x14ac:dyDescent="0.4">
      <c r="A35" s="26" t="s">
        <v>7</v>
      </c>
      <c r="B35" s="46">
        <f>SUM(B26:B34)</f>
        <v>908244</v>
      </c>
      <c r="C35" s="46">
        <f t="shared" ref="C35:H35" si="5">SUM(C26:C34)</f>
        <v>485122</v>
      </c>
      <c r="D35" s="46">
        <f t="shared" si="5"/>
        <v>422206</v>
      </c>
      <c r="E35" s="46">
        <f t="shared" si="5"/>
        <v>916</v>
      </c>
      <c r="F35" s="46">
        <f t="shared" si="5"/>
        <v>173954</v>
      </c>
      <c r="G35" s="46">
        <f t="shared" si="5"/>
        <v>16</v>
      </c>
      <c r="H35" s="46">
        <f t="shared" si="5"/>
        <v>1082214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differentFirst="1" alignWithMargins="0">
    <oddFooter>&amp;R&amp;"Noto Sans HK Light,Normal"&amp;P / &amp;N</oddFooter>
  </headerFooter>
  <ignoredErrors>
    <ignoredError sqref="B13:B21 B26:B34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7:H35"/>
  <sheetViews>
    <sheetView showGridLines="0" zoomScale="85" zoomScaleNormal="85" workbookViewId="0"/>
  </sheetViews>
  <sheetFormatPr baseColWidth="10" defaultColWidth="11.42578125" defaultRowHeight="19.5" x14ac:dyDescent="0.4"/>
  <cols>
    <col min="1" max="8" width="17.7109375" style="33" customWidth="1"/>
    <col min="9" max="9" width="11.5703125" style="33" bestFit="1" customWidth="1"/>
    <col min="10" max="16384" width="11.42578125" style="33"/>
  </cols>
  <sheetData>
    <row r="7" spans="1:8" x14ac:dyDescent="0.4">
      <c r="A7" s="32"/>
    </row>
    <row r="8" spans="1:8" x14ac:dyDescent="0.4">
      <c r="A8" s="34" t="str">
        <f>'T1'!A8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8" x14ac:dyDescent="0.4">
      <c r="A9" s="38"/>
      <c r="B9" s="39"/>
      <c r="C9" s="40"/>
      <c r="D9" s="38"/>
      <c r="E9" s="41"/>
      <c r="F9" s="40"/>
      <c r="G9" s="40"/>
    </row>
    <row r="10" spans="1:8" x14ac:dyDescent="0.4">
      <c r="A10" s="42" t="s">
        <v>89</v>
      </c>
      <c r="B10" s="39"/>
      <c r="C10" s="40"/>
      <c r="D10" s="40"/>
      <c r="E10" s="40"/>
      <c r="F10" s="40"/>
      <c r="G10" s="40"/>
    </row>
    <row r="11" spans="1:8" x14ac:dyDescent="0.4">
      <c r="A11" s="47" t="s">
        <v>12</v>
      </c>
      <c r="B11" s="52"/>
      <c r="C11" s="52"/>
      <c r="D11" s="52"/>
      <c r="E11" s="52"/>
      <c r="F11" s="52"/>
      <c r="G11" s="52"/>
      <c r="H11" s="52"/>
    </row>
    <row r="12" spans="1:8" ht="33" x14ac:dyDescent="0.4">
      <c r="A12" s="22"/>
      <c r="B12" s="53" t="s">
        <v>79</v>
      </c>
      <c r="C12" s="43" t="s">
        <v>76</v>
      </c>
      <c r="D12" s="43" t="s">
        <v>77</v>
      </c>
      <c r="E12" s="10" t="s">
        <v>81</v>
      </c>
      <c r="F12" s="53" t="s">
        <v>80</v>
      </c>
      <c r="G12" s="54" t="s">
        <v>82</v>
      </c>
      <c r="H12" s="53" t="s">
        <v>7</v>
      </c>
    </row>
    <row r="13" spans="1:8" x14ac:dyDescent="0.4">
      <c r="A13" s="30" t="s">
        <v>65</v>
      </c>
      <c r="B13" s="49">
        <f>SUM(C13:E13)</f>
        <v>1570.3246500000002</v>
      </c>
      <c r="C13" s="44">
        <v>730.62676000000033</v>
      </c>
      <c r="D13" s="44">
        <v>837.58355999999981</v>
      </c>
      <c r="E13" s="44">
        <v>2.1143299999999998</v>
      </c>
      <c r="F13" s="49">
        <v>1944.4528600000003</v>
      </c>
      <c r="G13" s="49">
        <v>0</v>
      </c>
      <c r="H13" s="44">
        <f>SUM(C13:G13)</f>
        <v>3514.7775100000008</v>
      </c>
    </row>
    <row r="14" spans="1:8" x14ac:dyDescent="0.4">
      <c r="A14" s="22" t="s">
        <v>66</v>
      </c>
      <c r="B14" s="46">
        <f t="shared" ref="B14:B21" si="0">SUM(C14:E14)</f>
        <v>2645.7343999999994</v>
      </c>
      <c r="C14" s="45">
        <v>892.45211999999992</v>
      </c>
      <c r="D14" s="45">
        <v>1751.6003899999998</v>
      </c>
      <c r="E14" s="45">
        <v>1.6818899999999999</v>
      </c>
      <c r="F14" s="46">
        <v>1006.9807800000005</v>
      </c>
      <c r="G14" s="46">
        <v>0</v>
      </c>
      <c r="H14" s="45">
        <f t="shared" ref="H14:H21" si="1">SUM(C14:G14)</f>
        <v>3652.7151800000001</v>
      </c>
    </row>
    <row r="15" spans="1:8" x14ac:dyDescent="0.4">
      <c r="A15" s="30" t="s">
        <v>67</v>
      </c>
      <c r="B15" s="49">
        <f t="shared" si="0"/>
        <v>654.55173999999988</v>
      </c>
      <c r="C15" s="44">
        <v>382.24965000000003</v>
      </c>
      <c r="D15" s="44">
        <v>271.75579999999991</v>
      </c>
      <c r="E15" s="44">
        <v>0.54628999999999994</v>
      </c>
      <c r="F15" s="49">
        <v>637.64388000000008</v>
      </c>
      <c r="G15" s="49">
        <v>0</v>
      </c>
      <c r="H15" s="44">
        <f t="shared" si="1"/>
        <v>1292.19562</v>
      </c>
    </row>
    <row r="16" spans="1:8" x14ac:dyDescent="0.4">
      <c r="A16" s="22" t="s">
        <v>68</v>
      </c>
      <c r="B16" s="46">
        <f t="shared" si="0"/>
        <v>2576.6822299999999</v>
      </c>
      <c r="C16" s="45">
        <v>1650.2260099999996</v>
      </c>
      <c r="D16" s="45">
        <v>924.6362700000002</v>
      </c>
      <c r="E16" s="45">
        <v>1.8199499999999997</v>
      </c>
      <c r="F16" s="46">
        <v>734.23166000000015</v>
      </c>
      <c r="G16" s="46">
        <v>0</v>
      </c>
      <c r="H16" s="45">
        <f t="shared" si="1"/>
        <v>3310.9138899999998</v>
      </c>
    </row>
    <row r="17" spans="1:8" x14ac:dyDescent="0.4">
      <c r="A17" s="30" t="s">
        <v>69</v>
      </c>
      <c r="B17" s="49">
        <f t="shared" si="0"/>
        <v>519.79319999999984</v>
      </c>
      <c r="C17" s="44">
        <v>340.31972999999982</v>
      </c>
      <c r="D17" s="44">
        <v>179.38872000000001</v>
      </c>
      <c r="E17" s="44">
        <v>8.4749999999999992E-2</v>
      </c>
      <c r="F17" s="49">
        <v>655.1315800000001</v>
      </c>
      <c r="G17" s="49">
        <v>0</v>
      </c>
      <c r="H17" s="44">
        <f t="shared" si="1"/>
        <v>1174.9247799999998</v>
      </c>
    </row>
    <row r="18" spans="1:8" x14ac:dyDescent="0.4">
      <c r="A18" s="22" t="s">
        <v>70</v>
      </c>
      <c r="B18" s="46">
        <f t="shared" si="0"/>
        <v>1013.0240600000001</v>
      </c>
      <c r="C18" s="45">
        <v>560.04263000000003</v>
      </c>
      <c r="D18" s="45">
        <v>452.38105000000002</v>
      </c>
      <c r="E18" s="45">
        <v>0.60038000000000002</v>
      </c>
      <c r="F18" s="46">
        <v>360.48747000000014</v>
      </c>
      <c r="G18" s="46">
        <v>0</v>
      </c>
      <c r="H18" s="45">
        <f t="shared" si="1"/>
        <v>1373.5115300000002</v>
      </c>
    </row>
    <row r="19" spans="1:8" x14ac:dyDescent="0.4">
      <c r="A19" s="30" t="s">
        <v>71</v>
      </c>
      <c r="B19" s="49">
        <f t="shared" si="0"/>
        <v>8001.0210100000013</v>
      </c>
      <c r="C19" s="44">
        <v>4441.7972499999996</v>
      </c>
      <c r="D19" s="44">
        <v>3541.3015000000014</v>
      </c>
      <c r="E19" s="44">
        <v>17.922260000000001</v>
      </c>
      <c r="F19" s="49">
        <v>3410.8500600000002</v>
      </c>
      <c r="G19" s="49">
        <v>0</v>
      </c>
      <c r="H19" s="44">
        <f t="shared" si="1"/>
        <v>11411.871070000001</v>
      </c>
    </row>
    <row r="20" spans="1:8" x14ac:dyDescent="0.4">
      <c r="A20" s="22" t="s">
        <v>72</v>
      </c>
      <c r="B20" s="46">
        <f t="shared" si="0"/>
        <v>3527.7384500000003</v>
      </c>
      <c r="C20" s="45">
        <v>1667.1354399999998</v>
      </c>
      <c r="D20" s="45">
        <v>1859.7436600000005</v>
      </c>
      <c r="E20" s="45">
        <v>0.85935000000000006</v>
      </c>
      <c r="F20" s="46">
        <v>4789.4890899999991</v>
      </c>
      <c r="G20" s="46">
        <v>8.7988</v>
      </c>
      <c r="H20" s="45">
        <f t="shared" si="1"/>
        <v>8326.0263400000003</v>
      </c>
    </row>
    <row r="21" spans="1:8" x14ac:dyDescent="0.4">
      <c r="A21" s="30" t="s">
        <v>91</v>
      </c>
      <c r="B21" s="49">
        <f t="shared" si="0"/>
        <v>30.817350000000005</v>
      </c>
      <c r="C21" s="44">
        <v>17.425460000000001</v>
      </c>
      <c r="D21" s="44">
        <v>13.391890000000004</v>
      </c>
      <c r="E21" s="44">
        <v>0</v>
      </c>
      <c r="F21" s="49">
        <v>6905.01134</v>
      </c>
      <c r="G21" s="49">
        <v>0</v>
      </c>
      <c r="H21" s="44">
        <f t="shared" si="1"/>
        <v>6935.8286900000003</v>
      </c>
    </row>
    <row r="22" spans="1:8" x14ac:dyDescent="0.4">
      <c r="A22" s="26" t="s">
        <v>7</v>
      </c>
      <c r="B22" s="46">
        <f>SUM(B13:B21)</f>
        <v>20539.687090000003</v>
      </c>
      <c r="C22" s="46">
        <f t="shared" ref="C22:H22" si="2">SUM(C13:C21)</f>
        <v>10682.27505</v>
      </c>
      <c r="D22" s="46">
        <f t="shared" si="2"/>
        <v>9831.7828400000017</v>
      </c>
      <c r="E22" s="46">
        <f t="shared" si="2"/>
        <v>25.629200000000001</v>
      </c>
      <c r="F22" s="46">
        <f t="shared" si="2"/>
        <v>20444.278720000002</v>
      </c>
      <c r="G22" s="46">
        <f t="shared" si="2"/>
        <v>8.7988</v>
      </c>
      <c r="H22" s="46">
        <f t="shared" si="2"/>
        <v>40992.764610000006</v>
      </c>
    </row>
    <row r="24" spans="1:8" s="22" customFormat="1" ht="16.5" x14ac:dyDescent="0.35">
      <c r="A24" s="47" t="s">
        <v>11</v>
      </c>
      <c r="B24" s="52"/>
      <c r="C24" s="52"/>
      <c r="D24" s="52"/>
      <c r="E24" s="52"/>
      <c r="F24" s="52"/>
      <c r="G24" s="52"/>
      <c r="H24" s="52"/>
    </row>
    <row r="25" spans="1:8" s="22" customFormat="1" ht="33" x14ac:dyDescent="0.35">
      <c r="B25" s="53" t="s">
        <v>79</v>
      </c>
      <c r="C25" s="43" t="s">
        <v>76</v>
      </c>
      <c r="D25" s="43" t="s">
        <v>77</v>
      </c>
      <c r="E25" s="10" t="s">
        <v>81</v>
      </c>
      <c r="F25" s="53" t="s">
        <v>80</v>
      </c>
      <c r="G25" s="54" t="s">
        <v>82</v>
      </c>
      <c r="H25" s="53" t="s">
        <v>7</v>
      </c>
    </row>
    <row r="26" spans="1:8" s="22" customFormat="1" ht="16.5" x14ac:dyDescent="0.35">
      <c r="A26" s="30" t="s">
        <v>65</v>
      </c>
      <c r="B26" s="49">
        <f>SUM(C26:E26)</f>
        <v>45714.902419999984</v>
      </c>
      <c r="C26" s="44">
        <v>29243.918389999995</v>
      </c>
      <c r="D26" s="44">
        <v>16187.125459999994</v>
      </c>
      <c r="E26" s="44">
        <v>283.85857000000004</v>
      </c>
      <c r="F26" s="49">
        <v>21955.012010000009</v>
      </c>
      <c r="G26" s="49">
        <v>0</v>
      </c>
      <c r="H26" s="44">
        <f>SUM(C26:G26)</f>
        <v>67669.91442999999</v>
      </c>
    </row>
    <row r="27" spans="1:8" s="22" customFormat="1" ht="16.5" x14ac:dyDescent="0.35">
      <c r="A27" s="22" t="s">
        <v>66</v>
      </c>
      <c r="B27" s="46">
        <f t="shared" ref="B27:B34" si="3">SUM(C27:E27)</f>
        <v>75080.547640000033</v>
      </c>
      <c r="C27" s="45">
        <v>45332.349880000023</v>
      </c>
      <c r="D27" s="45">
        <v>29469.382930000003</v>
      </c>
      <c r="E27" s="45">
        <v>278.81482999999997</v>
      </c>
      <c r="F27" s="46">
        <v>31217.745160000002</v>
      </c>
      <c r="G27" s="46">
        <v>0</v>
      </c>
      <c r="H27" s="45">
        <f t="shared" ref="H27:H34" si="4">SUM(C27:G27)</f>
        <v>106298.29280000004</v>
      </c>
    </row>
    <row r="28" spans="1:8" s="22" customFormat="1" ht="16.5" x14ac:dyDescent="0.35">
      <c r="A28" s="30" t="s">
        <v>67</v>
      </c>
      <c r="B28" s="49">
        <f t="shared" si="3"/>
        <v>44507.009120000577</v>
      </c>
      <c r="C28" s="44">
        <v>24432.823180000167</v>
      </c>
      <c r="D28" s="44">
        <v>20069.520120000412</v>
      </c>
      <c r="E28" s="44">
        <v>4.6658200000000001</v>
      </c>
      <c r="F28" s="49">
        <v>14734.103609999996</v>
      </c>
      <c r="G28" s="49">
        <v>0</v>
      </c>
      <c r="H28" s="44">
        <f t="shared" si="4"/>
        <v>59241.112730000576</v>
      </c>
    </row>
    <row r="29" spans="1:8" s="22" customFormat="1" ht="16.5" x14ac:dyDescent="0.35">
      <c r="A29" s="22" t="s">
        <v>68</v>
      </c>
      <c r="B29" s="46">
        <f t="shared" si="3"/>
        <v>53877.149379999995</v>
      </c>
      <c r="C29" s="45">
        <v>31653.030310000002</v>
      </c>
      <c r="D29" s="45">
        <v>21998.76047999999</v>
      </c>
      <c r="E29" s="45">
        <v>225.35858999999999</v>
      </c>
      <c r="F29" s="46">
        <v>16648.993450000005</v>
      </c>
      <c r="G29" s="46">
        <v>0</v>
      </c>
      <c r="H29" s="45">
        <f t="shared" si="4"/>
        <v>70526.142829999997</v>
      </c>
    </row>
    <row r="30" spans="1:8" s="22" customFormat="1" ht="16.5" x14ac:dyDescent="0.35">
      <c r="A30" s="30" t="s">
        <v>69</v>
      </c>
      <c r="B30" s="49">
        <f t="shared" si="3"/>
        <v>25884.380730000001</v>
      </c>
      <c r="C30" s="44">
        <v>16261.287249999998</v>
      </c>
      <c r="D30" s="44">
        <v>9518.5540800000017</v>
      </c>
      <c r="E30" s="44">
        <v>104.53940000000001</v>
      </c>
      <c r="F30" s="49">
        <v>9894.1210300000002</v>
      </c>
      <c r="G30" s="49">
        <v>0</v>
      </c>
      <c r="H30" s="44">
        <f t="shared" si="4"/>
        <v>35778.501759999999</v>
      </c>
    </row>
    <row r="31" spans="1:8" s="22" customFormat="1" ht="16.5" x14ac:dyDescent="0.35">
      <c r="A31" s="22" t="s">
        <v>70</v>
      </c>
      <c r="B31" s="46">
        <f t="shared" si="3"/>
        <v>27211.311290000012</v>
      </c>
      <c r="C31" s="45">
        <v>16646.61811000001</v>
      </c>
      <c r="D31" s="45">
        <v>10564.125690000003</v>
      </c>
      <c r="E31" s="45">
        <v>0.56749000000000005</v>
      </c>
      <c r="F31" s="46">
        <v>6109.7612200000003</v>
      </c>
      <c r="G31" s="46">
        <v>0</v>
      </c>
      <c r="H31" s="45">
        <f t="shared" si="4"/>
        <v>33321.072510000013</v>
      </c>
    </row>
    <row r="32" spans="1:8" s="22" customFormat="1" ht="16.5" x14ac:dyDescent="0.35">
      <c r="A32" s="30" t="s">
        <v>71</v>
      </c>
      <c r="B32" s="49">
        <f t="shared" si="3"/>
        <v>255439.79526000001</v>
      </c>
      <c r="C32" s="44">
        <v>168340.42404000004</v>
      </c>
      <c r="D32" s="44">
        <v>85011.237309999982</v>
      </c>
      <c r="E32" s="44">
        <v>2088.1339100000005</v>
      </c>
      <c r="F32" s="49">
        <v>106266.46453000003</v>
      </c>
      <c r="G32" s="49">
        <v>0</v>
      </c>
      <c r="H32" s="44">
        <f t="shared" si="4"/>
        <v>361706.25979000004</v>
      </c>
    </row>
    <row r="33" spans="1:8" s="22" customFormat="1" ht="16.5" x14ac:dyDescent="0.35">
      <c r="A33" s="22" t="s">
        <v>72</v>
      </c>
      <c r="B33" s="46">
        <f t="shared" si="3"/>
        <v>94005.054050000021</v>
      </c>
      <c r="C33" s="45">
        <v>55171.008200000011</v>
      </c>
      <c r="D33" s="45">
        <v>38812.676420000011</v>
      </c>
      <c r="E33" s="45">
        <v>21.369430000000001</v>
      </c>
      <c r="F33" s="46">
        <v>50963.746339999991</v>
      </c>
      <c r="G33" s="46">
        <v>2.52</v>
      </c>
      <c r="H33" s="45">
        <f t="shared" si="4"/>
        <v>144971.32039000001</v>
      </c>
    </row>
    <row r="34" spans="1:8" s="22" customFormat="1" ht="16.5" x14ac:dyDescent="0.35">
      <c r="A34" s="30" t="s">
        <v>91</v>
      </c>
      <c r="B34" s="49">
        <f t="shared" si="3"/>
        <v>79.60228999999994</v>
      </c>
      <c r="C34" s="44">
        <v>62.911389999999933</v>
      </c>
      <c r="D34" s="44">
        <v>15.855589999999999</v>
      </c>
      <c r="E34" s="44">
        <v>0.83531000000000022</v>
      </c>
      <c r="F34" s="49">
        <v>75622.404910000012</v>
      </c>
      <c r="G34" s="49">
        <v>0</v>
      </c>
      <c r="H34" s="44">
        <f t="shared" si="4"/>
        <v>75702.007200000007</v>
      </c>
    </row>
    <row r="35" spans="1:8" s="22" customFormat="1" ht="16.5" x14ac:dyDescent="0.35">
      <c r="A35" s="26" t="s">
        <v>7</v>
      </c>
      <c r="B35" s="46">
        <f>SUM(B26:B34)</f>
        <v>621799.75218000065</v>
      </c>
      <c r="C35" s="46">
        <f t="shared" ref="C35:H35" si="5">SUM(C26:C34)</f>
        <v>387144.37075000023</v>
      </c>
      <c r="D35" s="46">
        <f t="shared" si="5"/>
        <v>231647.23808000039</v>
      </c>
      <c r="E35" s="46">
        <f t="shared" si="5"/>
        <v>3008.1433500000007</v>
      </c>
      <c r="F35" s="46">
        <f t="shared" si="5"/>
        <v>333412.35226000001</v>
      </c>
      <c r="G35" s="46">
        <f t="shared" si="5"/>
        <v>2.52</v>
      </c>
      <c r="H35" s="46">
        <f t="shared" si="5"/>
        <v>955214.62444000074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6" orientation="portrait" r:id="rId1"/>
  <headerFooter differentFirst="1" alignWithMargins="0">
    <oddFooter>&amp;R&amp;"Noto Sans HK Light,Normal"&amp;P / &amp;N</oddFooter>
  </headerFooter>
  <ignoredErrors>
    <ignoredError sqref="B13:B21 B26:B34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61"/>
  <sheetViews>
    <sheetView zoomScale="70" zoomScaleNormal="70" workbookViewId="0">
      <selection activeCell="B3" sqref="B3"/>
    </sheetView>
  </sheetViews>
  <sheetFormatPr baseColWidth="10" defaultColWidth="11.42578125" defaultRowHeight="16.5" x14ac:dyDescent="0.2"/>
  <cols>
    <col min="1" max="1" width="27.85546875" style="78" customWidth="1"/>
    <col min="2" max="2" width="12.7109375" style="71" customWidth="1"/>
    <col min="3" max="3" width="14" style="71" bestFit="1" customWidth="1"/>
    <col min="4" max="4" width="12.7109375" style="71" customWidth="1"/>
    <col min="5" max="5" width="14" style="71" bestFit="1" customWidth="1"/>
    <col min="6" max="6" width="12.7109375" style="71" customWidth="1"/>
    <col min="7" max="8" width="14" style="71" bestFit="1" customWidth="1"/>
    <col min="9" max="9" width="16.5703125" style="71" customWidth="1"/>
    <col min="10" max="12" width="12.7109375" style="71" customWidth="1"/>
    <col min="13" max="14" width="14" style="71" bestFit="1" customWidth="1"/>
    <col min="15" max="15" width="12.7109375" style="71" customWidth="1"/>
    <col min="16" max="18" width="14" style="71" bestFit="1" customWidth="1"/>
    <col min="19" max="19" width="12.7109375" style="71" customWidth="1"/>
    <col min="20" max="20" width="14" style="71" bestFit="1" customWidth="1"/>
    <col min="21" max="21" width="12.7109375" style="71" customWidth="1"/>
    <col min="22" max="22" width="14" style="71" bestFit="1" customWidth="1"/>
    <col min="23" max="23" width="12.7109375" style="71" customWidth="1"/>
    <col min="24" max="24" width="14" style="71" bestFit="1" customWidth="1"/>
    <col min="25" max="25" width="12.7109375" style="71" customWidth="1"/>
    <col min="26" max="26" width="14" style="71" bestFit="1" customWidth="1"/>
    <col min="27" max="16384" width="11.42578125" style="71"/>
  </cols>
  <sheetData>
    <row r="1" spans="1:26" s="67" customFormat="1" ht="17.25" thickBot="1" x14ac:dyDescent="0.25">
      <c r="A1" s="3"/>
      <c r="B1" s="4"/>
      <c r="C1" s="5"/>
      <c r="D1" s="6"/>
      <c r="E1" s="5"/>
    </row>
    <row r="2" spans="1:26" s="68" customFormat="1" ht="20.25" thickBot="1" x14ac:dyDescent="0.25">
      <c r="A2" s="85" t="s">
        <v>3</v>
      </c>
      <c r="B2" s="35"/>
      <c r="C2" s="35"/>
      <c r="D2" s="35"/>
      <c r="E2" s="35"/>
      <c r="F2" s="35"/>
      <c r="G2" s="108"/>
      <c r="H2" s="109" t="s">
        <v>97</v>
      </c>
      <c r="I2" s="110"/>
      <c r="J2" s="111"/>
    </row>
    <row r="3" spans="1:26" s="67" customFormat="1" x14ac:dyDescent="0.2">
      <c r="A3" s="69"/>
    </row>
    <row r="4" spans="1:26" s="70" customFormat="1" ht="19.5" x14ac:dyDescent="0.2">
      <c r="A4" s="7" t="s">
        <v>4</v>
      </c>
      <c r="B4" s="39"/>
      <c r="C4" s="39"/>
      <c r="D4" s="39"/>
      <c r="E4" s="39"/>
      <c r="F4" s="39"/>
      <c r="G4" s="39"/>
      <c r="J4" s="8"/>
      <c r="K4" s="39"/>
      <c r="L4" s="39"/>
      <c r="M4" s="39"/>
      <c r="N4" s="39"/>
      <c r="O4" s="39"/>
      <c r="P4" s="39"/>
    </row>
    <row r="5" spans="1:26" x14ac:dyDescent="0.2">
      <c r="A5" s="101" t="s">
        <v>96</v>
      </c>
      <c r="B5" s="102"/>
      <c r="C5" s="102"/>
      <c r="D5" s="102"/>
      <c r="E5" s="102"/>
      <c r="F5" s="102"/>
      <c r="G5" s="102"/>
      <c r="H5" s="103"/>
      <c r="I5" s="103"/>
      <c r="J5" s="9"/>
      <c r="K5" s="98" t="s">
        <v>95</v>
      </c>
      <c r="L5" s="99"/>
      <c r="M5" s="99"/>
      <c r="N5" s="99"/>
      <c r="O5" s="99"/>
      <c r="P5" s="99"/>
      <c r="Q5" s="99"/>
      <c r="R5" s="100"/>
      <c r="S5" s="100"/>
    </row>
    <row r="6" spans="1:26" s="10" customFormat="1" ht="33" x14ac:dyDescent="0.2">
      <c r="A6" s="81"/>
      <c r="B6" s="81" t="s">
        <v>5</v>
      </c>
      <c r="C6" s="81" t="s">
        <v>6</v>
      </c>
      <c r="D6" s="81" t="s">
        <v>7</v>
      </c>
      <c r="E6" s="11"/>
      <c r="F6" s="28"/>
      <c r="G6" s="81" t="s">
        <v>5</v>
      </c>
      <c r="H6" s="81" t="s">
        <v>6</v>
      </c>
      <c r="I6" s="81" t="s">
        <v>7</v>
      </c>
      <c r="K6" s="28"/>
      <c r="L6" s="81" t="s">
        <v>5</v>
      </c>
      <c r="M6" s="81" t="s">
        <v>6</v>
      </c>
      <c r="N6" s="81" t="s">
        <v>7</v>
      </c>
      <c r="P6" s="28"/>
      <c r="Q6" s="81" t="s">
        <v>5</v>
      </c>
      <c r="R6" s="81" t="s">
        <v>6</v>
      </c>
      <c r="S6" s="81" t="s">
        <v>7</v>
      </c>
      <c r="T6" s="82"/>
      <c r="U6" s="82"/>
      <c r="V6" s="82"/>
      <c r="W6" s="82"/>
      <c r="X6" s="82"/>
      <c r="Y6" s="82"/>
      <c r="Z6" s="82"/>
    </row>
    <row r="7" spans="1:26" s="10" customFormat="1" ht="33" x14ac:dyDescent="0.2">
      <c r="A7" s="11"/>
      <c r="B7" s="11" t="s">
        <v>8</v>
      </c>
      <c r="C7" s="11" t="s">
        <v>8</v>
      </c>
      <c r="D7" s="104" t="s">
        <v>8</v>
      </c>
      <c r="E7" s="11"/>
      <c r="F7" s="12"/>
      <c r="G7" s="11" t="s">
        <v>9</v>
      </c>
      <c r="H7" s="11" t="s">
        <v>9</v>
      </c>
      <c r="I7" s="104" t="s">
        <v>9</v>
      </c>
      <c r="K7" s="12"/>
      <c r="L7" s="11" t="s">
        <v>8</v>
      </c>
      <c r="M7" s="11" t="s">
        <v>8</v>
      </c>
      <c r="N7" s="11" t="s">
        <v>8</v>
      </c>
      <c r="P7" s="12"/>
      <c r="Q7" s="11" t="s">
        <v>9</v>
      </c>
      <c r="R7" s="11" t="s">
        <v>9</v>
      </c>
      <c r="S7" s="11" t="s">
        <v>9</v>
      </c>
      <c r="T7" s="11"/>
      <c r="U7" s="11"/>
      <c r="V7" s="11"/>
      <c r="W7" s="11"/>
      <c r="X7" s="11"/>
      <c r="Y7" s="11"/>
      <c r="Z7" s="11"/>
    </row>
    <row r="8" spans="1:26" s="67" customFormat="1" x14ac:dyDescent="0.2">
      <c r="A8" s="55" t="str">
        <f>'T1'!A14</f>
        <v>I. Patrimonio Personas Físicas</v>
      </c>
      <c r="B8" s="79">
        <f>'T1'!D14</f>
        <v>187</v>
      </c>
      <c r="C8" s="62">
        <f>'T1'!B14</f>
        <v>0</v>
      </c>
      <c r="D8" s="107">
        <f t="shared" ref="D8:D15" si="0">SUM(B8:C8)</f>
        <v>187</v>
      </c>
      <c r="E8" s="80"/>
      <c r="F8" s="55" t="str">
        <f>'T1'!A14</f>
        <v>I. Patrimonio Personas Físicas</v>
      </c>
      <c r="G8" s="13">
        <f>'T1'!E14</f>
        <v>1045.9849100000001</v>
      </c>
      <c r="H8" s="13">
        <f>'T1'!C14</f>
        <v>0</v>
      </c>
      <c r="I8" s="105">
        <f t="shared" ref="I8:I15" si="1">SUM(G8:H8)</f>
        <v>1045.9849100000001</v>
      </c>
      <c r="K8" s="55" t="str">
        <f>'T1'!A18</f>
        <v>I. sobre Actividades del Juego Presenciales</v>
      </c>
      <c r="L8" s="13">
        <f>'T1'!D18</f>
        <v>219</v>
      </c>
      <c r="M8" s="13">
        <f>'T1'!B18</f>
        <v>108</v>
      </c>
      <c r="N8" s="13">
        <f t="shared" ref="N8:N15" si="2">SUM(L8:M8)</f>
        <v>327</v>
      </c>
      <c r="P8" s="55" t="str">
        <f>'T1'!A16</f>
        <v>Impuestos Ecológicos</v>
      </c>
      <c r="Q8" s="13">
        <f>'T1'!E16</f>
        <v>1357.1446500000004</v>
      </c>
      <c r="R8" s="13">
        <f>'T1'!C16</f>
        <v>663.21355999999992</v>
      </c>
      <c r="S8" s="13">
        <f t="shared" ref="S8:S15" si="3">SUM(Q8:R8)</f>
        <v>2020.3582100000003</v>
      </c>
      <c r="T8" s="79"/>
      <c r="U8" s="13"/>
      <c r="V8" s="13"/>
      <c r="W8" s="13"/>
      <c r="X8" s="13"/>
      <c r="Y8" s="13"/>
      <c r="Z8" s="13"/>
    </row>
    <row r="9" spans="1:26" s="67" customFormat="1" x14ac:dyDescent="0.2">
      <c r="A9" s="55" t="str">
        <f>'T1'!A18</f>
        <v>I. sobre Actividades del Juego Presenciales</v>
      </c>
      <c r="B9" s="79">
        <f>'T1'!D18</f>
        <v>219</v>
      </c>
      <c r="C9" s="62">
        <f>'T1'!B18</f>
        <v>108</v>
      </c>
      <c r="D9" s="107">
        <f t="shared" si="0"/>
        <v>327</v>
      </c>
      <c r="E9" s="80"/>
      <c r="F9" s="55" t="str">
        <f>'T1'!A16</f>
        <v>Impuestos Ecológicos</v>
      </c>
      <c r="G9" s="13">
        <f>'T1'!E16</f>
        <v>1357.1446500000004</v>
      </c>
      <c r="H9" s="13">
        <f>'T1'!C16</f>
        <v>663.21355999999992</v>
      </c>
      <c r="I9" s="105">
        <f t="shared" si="1"/>
        <v>2020.3582100000003</v>
      </c>
      <c r="K9" s="55" t="str">
        <f>'T1'!A17</f>
        <v>Canon de mejora de Infraestructuras hidráulicas</v>
      </c>
      <c r="L9" s="13">
        <f>'T1'!D17</f>
        <v>396</v>
      </c>
      <c r="M9" s="13">
        <f>'T1'!B17</f>
        <v>28</v>
      </c>
      <c r="N9" s="13">
        <f t="shared" si="2"/>
        <v>424</v>
      </c>
      <c r="P9" s="55" t="str">
        <f>'T1'!A18</f>
        <v>I. sobre Actividades del Juego Presenciales</v>
      </c>
      <c r="Q9" s="13">
        <f>'T1'!E18</f>
        <v>8983.5973700000013</v>
      </c>
      <c r="R9" s="13">
        <f>'T1'!C18</f>
        <v>1111.5712199999998</v>
      </c>
      <c r="S9" s="13">
        <f t="shared" si="3"/>
        <v>10095.168590000001</v>
      </c>
      <c r="T9" s="79"/>
      <c r="U9" s="13"/>
      <c r="V9" s="13"/>
      <c r="W9" s="13"/>
      <c r="X9" s="13"/>
      <c r="Y9" s="13"/>
      <c r="Z9" s="13"/>
    </row>
    <row r="10" spans="1:26" s="67" customFormat="1" x14ac:dyDescent="0.2">
      <c r="A10" s="55" t="str">
        <f>'T1'!A17</f>
        <v>Canon de mejora de Infraestructuras hidráulicas</v>
      </c>
      <c r="B10" s="79">
        <f>'T1'!D17</f>
        <v>396</v>
      </c>
      <c r="C10" s="62">
        <f>'T1'!B17</f>
        <v>28</v>
      </c>
      <c r="D10" s="107">
        <f t="shared" si="0"/>
        <v>424</v>
      </c>
      <c r="E10" s="80"/>
      <c r="F10" s="55" t="str">
        <f>'T1'!A18</f>
        <v>I. sobre Actividades del Juego Presenciales</v>
      </c>
      <c r="G10" s="13">
        <f>'T1'!E18</f>
        <v>8983.5973700000013</v>
      </c>
      <c r="H10" s="13">
        <f>'T1'!C18</f>
        <v>1111.5712199999998</v>
      </c>
      <c r="I10" s="105">
        <f t="shared" si="1"/>
        <v>10095.168590000001</v>
      </c>
      <c r="K10" s="55" t="str">
        <f>'T1'!A14</f>
        <v>I. Patrimonio Personas Físicas</v>
      </c>
      <c r="L10" s="13">
        <f>'T1'!D14</f>
        <v>187</v>
      </c>
      <c r="M10" s="13">
        <f>'T1'!B14</f>
        <v>0</v>
      </c>
      <c r="N10" s="13">
        <f t="shared" si="2"/>
        <v>187</v>
      </c>
      <c r="P10" s="55" t="str">
        <f>'T1'!A19</f>
        <v>Tasas, Precios Públicos, Otros Ingresos</v>
      </c>
      <c r="Q10" s="13">
        <f>'T1'!E19</f>
        <v>17491.282890000643</v>
      </c>
      <c r="R10" s="13">
        <f>'T1'!C19</f>
        <v>7006.6716599999982</v>
      </c>
      <c r="S10" s="13">
        <f t="shared" si="3"/>
        <v>24497.954550000642</v>
      </c>
      <c r="T10" s="79"/>
      <c r="U10" s="13"/>
      <c r="V10" s="13"/>
      <c r="W10" s="13"/>
      <c r="X10" s="13"/>
      <c r="Y10" s="13"/>
      <c r="Z10" s="13"/>
    </row>
    <row r="11" spans="1:26" s="67" customFormat="1" x14ac:dyDescent="0.2">
      <c r="A11" s="55" t="str">
        <f>'T1'!A16</f>
        <v>Impuestos Ecológicos</v>
      </c>
      <c r="B11" s="79">
        <f>'T1'!D16</f>
        <v>9953</v>
      </c>
      <c r="C11" s="62">
        <f>'T1'!B16</f>
        <v>966</v>
      </c>
      <c r="D11" s="107">
        <f t="shared" si="0"/>
        <v>10919</v>
      </c>
      <c r="E11" s="80"/>
      <c r="F11" s="55" t="str">
        <f>'T1'!A19</f>
        <v>Tasas, Precios Públicos, Otros Ingresos</v>
      </c>
      <c r="G11" s="13">
        <f>'T1'!E19</f>
        <v>17491.282890000643</v>
      </c>
      <c r="H11" s="13">
        <f>'T1'!C19</f>
        <v>7006.6716599999982</v>
      </c>
      <c r="I11" s="105">
        <f t="shared" si="1"/>
        <v>24497.954550000642</v>
      </c>
      <c r="K11" s="55" t="str">
        <f>'T1'!A16</f>
        <v>Impuestos Ecológicos</v>
      </c>
      <c r="L11" s="13">
        <f>'T1'!D16</f>
        <v>9953</v>
      </c>
      <c r="M11" s="13">
        <f>'T1'!B16</f>
        <v>966</v>
      </c>
      <c r="N11" s="13">
        <f t="shared" si="2"/>
        <v>10919</v>
      </c>
      <c r="P11" s="55" t="str">
        <f>'T1'!A20</f>
        <v>Garantías, Depósitos, Fianzas</v>
      </c>
      <c r="Q11" s="13">
        <f>'T1'!E20</f>
        <v>35614.362729999979</v>
      </c>
      <c r="R11" s="13">
        <f>'T1'!C20</f>
        <v>14273.180750000005</v>
      </c>
      <c r="S11" s="13">
        <f t="shared" si="3"/>
        <v>49887.543479999986</v>
      </c>
      <c r="T11" s="79"/>
      <c r="U11" s="13"/>
      <c r="V11" s="13"/>
      <c r="W11" s="13"/>
      <c r="X11" s="13"/>
      <c r="Y11" s="13"/>
      <c r="Z11" s="13"/>
    </row>
    <row r="12" spans="1:26" s="67" customFormat="1" x14ac:dyDescent="0.2">
      <c r="A12" s="55" t="str">
        <f>'T1'!A20</f>
        <v>Garantías, Depósitos, Fianzas</v>
      </c>
      <c r="B12" s="79">
        <f>'T1'!D20</f>
        <v>22903</v>
      </c>
      <c r="C12" s="62">
        <f>'T1'!B20</f>
        <v>5673</v>
      </c>
      <c r="D12" s="107">
        <f t="shared" si="0"/>
        <v>28576</v>
      </c>
      <c r="E12" s="80"/>
      <c r="F12" s="55" t="str">
        <f>'T1'!A20</f>
        <v>Garantías, Depósitos, Fianzas</v>
      </c>
      <c r="G12" s="13">
        <f>'T1'!E20</f>
        <v>35614.362729999979</v>
      </c>
      <c r="H12" s="13">
        <f>'T1'!C20</f>
        <v>14273.180750000005</v>
      </c>
      <c r="I12" s="105">
        <f t="shared" si="1"/>
        <v>49887.543479999986</v>
      </c>
      <c r="K12" s="55" t="str">
        <f>'T1'!A20</f>
        <v>Garantías, Depósitos, Fianzas</v>
      </c>
      <c r="L12" s="13">
        <f>'T1'!D20</f>
        <v>22903</v>
      </c>
      <c r="M12" s="13">
        <f>'T1'!B20</f>
        <v>5673</v>
      </c>
      <c r="N12" s="13">
        <f t="shared" si="2"/>
        <v>28576</v>
      </c>
      <c r="P12" s="55" t="str">
        <f>'T1'!A14</f>
        <v>I. Patrimonio Personas Físicas</v>
      </c>
      <c r="Q12" s="13">
        <f>'T1'!E14</f>
        <v>1045.9849100000001</v>
      </c>
      <c r="R12" s="13">
        <f>'T1'!C14</f>
        <v>0</v>
      </c>
      <c r="S12" s="13">
        <f t="shared" si="3"/>
        <v>1045.9849100000001</v>
      </c>
      <c r="T12" s="79"/>
      <c r="U12" s="13"/>
      <c r="V12" s="13"/>
      <c r="W12" s="13"/>
      <c r="X12" s="13"/>
      <c r="Y12" s="13"/>
      <c r="Z12" s="13"/>
    </row>
    <row r="13" spans="1:26" s="67" customFormat="1" x14ac:dyDescent="0.2">
      <c r="A13" s="55" t="str">
        <f>'T1'!A13</f>
        <v>I. Sucesiones y Donaciones</v>
      </c>
      <c r="B13" s="79">
        <f>'T1'!D13</f>
        <v>268221</v>
      </c>
      <c r="C13" s="62">
        <f>'T1'!B13</f>
        <v>5242</v>
      </c>
      <c r="D13" s="107">
        <f t="shared" si="0"/>
        <v>273463</v>
      </c>
      <c r="E13" s="80"/>
      <c r="F13" s="55" t="str">
        <f>'T1'!A17</f>
        <v>Canon de mejora de Infraestructuras hidráulicas</v>
      </c>
      <c r="G13" s="13">
        <f>'T1'!E17</f>
        <v>70398.426919999998</v>
      </c>
      <c r="H13" s="13">
        <f>'T1'!C17</f>
        <v>568.40523999999994</v>
      </c>
      <c r="I13" s="105">
        <f t="shared" si="1"/>
        <v>70966.832159999991</v>
      </c>
      <c r="K13" s="55" t="str">
        <f>'T1'!A13</f>
        <v>I. Sucesiones y Donaciones</v>
      </c>
      <c r="L13" s="13">
        <f>'T1'!D13</f>
        <v>268221</v>
      </c>
      <c r="M13" s="13">
        <f>'T1'!B13</f>
        <v>5242</v>
      </c>
      <c r="N13" s="13">
        <f t="shared" si="2"/>
        <v>273463</v>
      </c>
      <c r="P13" s="55" t="str">
        <f>'T1'!A17</f>
        <v>Canon de mejora de Infraestructuras hidráulicas</v>
      </c>
      <c r="Q13" s="13">
        <f>'T1'!E17</f>
        <v>70398.426919999998</v>
      </c>
      <c r="R13" s="13">
        <f>'T1'!C17</f>
        <v>568.40523999999994</v>
      </c>
      <c r="S13" s="13">
        <f t="shared" si="3"/>
        <v>70966.832159999991</v>
      </c>
      <c r="T13" s="79"/>
      <c r="U13" s="13"/>
      <c r="V13" s="13"/>
      <c r="W13" s="13"/>
      <c r="X13" s="13"/>
      <c r="Y13" s="13"/>
      <c r="Z13" s="13"/>
    </row>
    <row r="14" spans="1:26" s="67" customFormat="1" x14ac:dyDescent="0.2">
      <c r="A14" s="55" t="str">
        <f>'T1'!A15</f>
        <v>I. Transmisiones  Patrimoniales y Actos Jurídicos Documentados</v>
      </c>
      <c r="B14" s="79">
        <f>'T1'!D15</f>
        <v>383984</v>
      </c>
      <c r="C14" s="62">
        <f>'T1'!B15</f>
        <v>18888</v>
      </c>
      <c r="D14" s="107">
        <f t="shared" si="0"/>
        <v>402872</v>
      </c>
      <c r="E14" s="80"/>
      <c r="F14" s="55" t="str">
        <f>'T1'!A13</f>
        <v>I. Sucesiones y Donaciones</v>
      </c>
      <c r="G14" s="13">
        <f>'T1'!E13</f>
        <v>73220.683810000046</v>
      </c>
      <c r="H14" s="13">
        <f>'T1'!C13</f>
        <v>5257.4400300000016</v>
      </c>
      <c r="I14" s="105">
        <f t="shared" si="1"/>
        <v>78478.123840000044</v>
      </c>
      <c r="K14" s="55" t="str">
        <f>'T1'!A19</f>
        <v>Tasas, Precios Públicos, Otros Ingresos</v>
      </c>
      <c r="L14" s="13">
        <f>'T1'!D19</f>
        <v>396353</v>
      </c>
      <c r="M14" s="13">
        <f>'T1'!B19</f>
        <v>34146</v>
      </c>
      <c r="N14" s="13">
        <f t="shared" si="2"/>
        <v>430499</v>
      </c>
      <c r="P14" s="55" t="str">
        <f>'T1'!A13</f>
        <v>I. Sucesiones y Donaciones</v>
      </c>
      <c r="Q14" s="13">
        <f>'T1'!E13</f>
        <v>73220.683810000046</v>
      </c>
      <c r="R14" s="13">
        <f>'T1'!C13</f>
        <v>5257.4400300000016</v>
      </c>
      <c r="S14" s="13">
        <f t="shared" si="3"/>
        <v>78478.123840000044</v>
      </c>
      <c r="T14" s="79"/>
      <c r="U14" s="13"/>
      <c r="V14" s="13"/>
      <c r="W14" s="13"/>
      <c r="X14" s="13"/>
      <c r="Y14" s="13"/>
      <c r="Z14" s="13"/>
    </row>
    <row r="15" spans="1:26" s="67" customFormat="1" x14ac:dyDescent="0.2">
      <c r="A15" s="55" t="str">
        <f>'T1'!A19</f>
        <v>Tasas, Precios Públicos, Otros Ingresos</v>
      </c>
      <c r="B15" s="79">
        <f>'T1'!D19</f>
        <v>396353</v>
      </c>
      <c r="C15" s="62">
        <f>'T1'!B19</f>
        <v>34146</v>
      </c>
      <c r="D15" s="107">
        <f t="shared" si="0"/>
        <v>430499</v>
      </c>
      <c r="E15" s="80"/>
      <c r="F15" s="55" t="str">
        <f>'T1'!A15</f>
        <v>I. Transmisiones  Patrimoniales y Actos Jurídicos Documentados</v>
      </c>
      <c r="G15" s="13">
        <f>'T1'!E15</f>
        <v>747103.14115999884</v>
      </c>
      <c r="H15" s="13">
        <f>'T1'!C15</f>
        <v>12112.282150000006</v>
      </c>
      <c r="I15" s="105">
        <f t="shared" si="1"/>
        <v>759215.42330999882</v>
      </c>
      <c r="K15" s="55" t="str">
        <f>'T1'!A15</f>
        <v>I. Transmisiones  Patrimoniales y Actos Jurídicos Documentados</v>
      </c>
      <c r="L15" s="13">
        <f>'T1'!D15</f>
        <v>383984</v>
      </c>
      <c r="M15" s="13">
        <f>'T1'!B15</f>
        <v>18888</v>
      </c>
      <c r="N15" s="13">
        <f t="shared" si="2"/>
        <v>402872</v>
      </c>
      <c r="P15" s="55" t="str">
        <f>'T1'!A15</f>
        <v>I. Transmisiones  Patrimoniales y Actos Jurídicos Documentados</v>
      </c>
      <c r="Q15" s="13">
        <f>'T1'!E15</f>
        <v>747103.14115999884</v>
      </c>
      <c r="R15" s="13">
        <f>'T1'!C15</f>
        <v>12112.282150000006</v>
      </c>
      <c r="S15" s="13">
        <f t="shared" si="3"/>
        <v>759215.42330999882</v>
      </c>
      <c r="T15" s="79"/>
      <c r="U15" s="13"/>
      <c r="V15" s="13"/>
      <c r="W15" s="13"/>
      <c r="X15" s="13"/>
      <c r="Y15" s="13"/>
      <c r="Z15" s="13"/>
    </row>
    <row r="16" spans="1:26" s="67" customFormat="1" x14ac:dyDescent="0.2">
      <c r="A16" s="17" t="s">
        <v>7</v>
      </c>
      <c r="B16" s="16">
        <f>SUM(B8:B15)</f>
        <v>1082216</v>
      </c>
      <c r="C16" s="16">
        <f>SUM(C8:C15)</f>
        <v>65051</v>
      </c>
      <c r="D16" s="16">
        <f>SUM(D8:D15)</f>
        <v>1147267</v>
      </c>
      <c r="F16" s="17" t="s">
        <v>7</v>
      </c>
      <c r="G16" s="16">
        <f t="shared" ref="G16:I16" si="4">SUM(G8:G15)</f>
        <v>955214.62443999946</v>
      </c>
      <c r="H16" s="16">
        <f>SUM(H8:H15)</f>
        <v>40992.764610000013</v>
      </c>
      <c r="I16" s="16">
        <f t="shared" si="4"/>
        <v>996207.38904999942</v>
      </c>
      <c r="K16" s="17" t="s">
        <v>7</v>
      </c>
      <c r="L16" s="16">
        <f t="shared" ref="L16" si="5">SUM(L8:L15)</f>
        <v>1082216</v>
      </c>
      <c r="M16" s="16">
        <f>SUM(M8:M15)</f>
        <v>65051</v>
      </c>
      <c r="N16" s="16">
        <f>SUM(N8:N15)</f>
        <v>1147267</v>
      </c>
      <c r="P16" s="17" t="str">
        <f>'T1'!A20</f>
        <v>Garantías, Depósitos, Fianzas</v>
      </c>
      <c r="Q16" s="16">
        <f t="shared" ref="Q16:S16" si="6">SUM(Q8:Q15)</f>
        <v>955214.62443999946</v>
      </c>
      <c r="R16" s="16">
        <f t="shared" si="6"/>
        <v>40992.764610000013</v>
      </c>
      <c r="S16" s="16">
        <f t="shared" si="6"/>
        <v>996207.38904999942</v>
      </c>
      <c r="T16" s="18"/>
      <c r="U16" s="16"/>
      <c r="V16" s="16"/>
      <c r="W16" s="16"/>
      <c r="X16" s="16"/>
      <c r="Y16" s="16"/>
      <c r="Z16" s="16"/>
    </row>
    <row r="17" spans="1:26" s="67" customFormat="1" x14ac:dyDescent="0.2">
      <c r="A17" s="17"/>
      <c r="B17" s="97">
        <f>+B16/$D$16</f>
        <v>0.943299162269986</v>
      </c>
      <c r="C17" s="97">
        <f>+C16/$D$16</f>
        <v>5.6700837730014025E-2</v>
      </c>
      <c r="D17" s="18"/>
      <c r="F17" s="18"/>
      <c r="G17" s="97">
        <f>+G16/$I$16</f>
        <v>0.95885117390155938</v>
      </c>
      <c r="H17" s="97">
        <f>+H16/$I$16</f>
        <v>4.114882609844063E-2</v>
      </c>
      <c r="I17" s="18"/>
      <c r="J17" s="18"/>
      <c r="K17" s="18"/>
      <c r="L17" s="18"/>
      <c r="M17" s="18"/>
      <c r="O17" s="18"/>
      <c r="P17" s="18"/>
      <c r="Q17" s="18"/>
      <c r="R17" s="18"/>
      <c r="T17" s="18"/>
      <c r="U17" s="18"/>
      <c r="V17" s="18"/>
      <c r="W17" s="18"/>
      <c r="X17" s="18"/>
      <c r="Y17" s="18"/>
      <c r="Z17" s="18"/>
    </row>
    <row r="18" spans="1:26" s="67" customFormat="1" ht="19.5" x14ac:dyDescent="0.2">
      <c r="A18" s="7" t="s">
        <v>10</v>
      </c>
      <c r="B18" s="72"/>
      <c r="C18" s="72"/>
      <c r="D18" s="72"/>
      <c r="E18" s="72"/>
      <c r="F18" s="72"/>
      <c r="G18" s="72"/>
    </row>
    <row r="19" spans="1:26" s="67" customFormat="1" x14ac:dyDescent="0.2">
      <c r="A19" s="101" t="s">
        <v>99</v>
      </c>
      <c r="B19" s="101"/>
      <c r="C19" s="101"/>
      <c r="D19" s="101"/>
      <c r="E19" s="101"/>
      <c r="F19" s="101"/>
      <c r="G19" s="101"/>
      <c r="I19" s="98" t="s">
        <v>98</v>
      </c>
      <c r="J19" s="99"/>
      <c r="K19" s="99"/>
      <c r="L19" s="99"/>
      <c r="P19" s="112" t="s">
        <v>100</v>
      </c>
      <c r="Q19" s="101"/>
      <c r="R19" s="101"/>
      <c r="S19" s="101"/>
      <c r="T19" s="101"/>
      <c r="U19" s="101"/>
      <c r="V19" s="101"/>
    </row>
    <row r="20" spans="1:26" s="10" customFormat="1" ht="33" x14ac:dyDescent="0.2">
      <c r="A20" s="81"/>
      <c r="B20" s="81" t="s">
        <v>11</v>
      </c>
      <c r="C20" s="81"/>
      <c r="D20" s="81" t="s">
        <v>12</v>
      </c>
      <c r="E20" s="81"/>
      <c r="F20" s="81" t="s">
        <v>7</v>
      </c>
      <c r="G20" s="81"/>
      <c r="I20" s="81"/>
      <c r="J20" s="81" t="s">
        <v>11</v>
      </c>
      <c r="K20" s="81" t="s">
        <v>12</v>
      </c>
      <c r="L20" s="81"/>
      <c r="M20" s="81" t="s">
        <v>11</v>
      </c>
      <c r="N20" s="81" t="s">
        <v>12</v>
      </c>
      <c r="O20" s="83"/>
      <c r="P20" s="81"/>
      <c r="Q20" s="81" t="s">
        <v>12</v>
      </c>
      <c r="R20" s="81"/>
      <c r="S20" s="81" t="s">
        <v>11</v>
      </c>
      <c r="T20" s="81"/>
      <c r="U20" s="81" t="s">
        <v>7</v>
      </c>
      <c r="V20" s="81"/>
    </row>
    <row r="21" spans="1:26" s="10" customFormat="1" ht="33" x14ac:dyDescent="0.2">
      <c r="A21" s="19"/>
      <c r="B21" s="11" t="s">
        <v>8</v>
      </c>
      <c r="C21" s="11" t="s">
        <v>9</v>
      </c>
      <c r="D21" s="11" t="s">
        <v>8</v>
      </c>
      <c r="E21" s="11" t="s">
        <v>9</v>
      </c>
      <c r="F21" s="104" t="s">
        <v>8</v>
      </c>
      <c r="G21" s="11" t="s">
        <v>9</v>
      </c>
      <c r="I21" s="11"/>
      <c r="J21" s="11" t="s">
        <v>8</v>
      </c>
      <c r="K21" s="11" t="s">
        <v>8</v>
      </c>
      <c r="L21" s="11"/>
      <c r="M21" s="11" t="s">
        <v>9</v>
      </c>
      <c r="N21" s="11" t="s">
        <v>9</v>
      </c>
      <c r="P21" s="20"/>
      <c r="Q21" s="11" t="s">
        <v>8</v>
      </c>
      <c r="R21" s="11" t="s">
        <v>9</v>
      </c>
      <c r="S21" s="11" t="s">
        <v>8</v>
      </c>
      <c r="T21" s="11" t="s">
        <v>9</v>
      </c>
      <c r="U21" s="11" t="s">
        <v>8</v>
      </c>
      <c r="V21" s="104" t="s">
        <v>9</v>
      </c>
    </row>
    <row r="22" spans="1:26" x14ac:dyDescent="0.2">
      <c r="A22" s="55" t="str">
        <f>'T2'!A14</f>
        <v>I. Patrimonio Personas Físicas</v>
      </c>
      <c r="B22" s="13">
        <f>'T2'!D14</f>
        <v>187</v>
      </c>
      <c r="C22" s="13">
        <f>'T2'!E14</f>
        <v>1045.9849100000001</v>
      </c>
      <c r="D22" s="13">
        <f>'T2'!B14</f>
        <v>0</v>
      </c>
      <c r="E22" s="13">
        <f>'T2'!C14</f>
        <v>0</v>
      </c>
      <c r="F22" s="105">
        <f t="shared" ref="F22:G29" si="7">B22+D22</f>
        <v>187</v>
      </c>
      <c r="G22" s="13">
        <f t="shared" si="7"/>
        <v>1045.9849100000001</v>
      </c>
      <c r="I22" s="55" t="str">
        <f>'T2'!A13</f>
        <v>I. Sucesiones y Donaciones</v>
      </c>
      <c r="J22" s="13">
        <f>'T2'!D13</f>
        <v>268221</v>
      </c>
      <c r="K22" s="13">
        <f>'T2'!B13</f>
        <v>5242</v>
      </c>
      <c r="L22" s="55" t="str">
        <f>'T2'!A13</f>
        <v>I. Sucesiones y Donaciones</v>
      </c>
      <c r="M22" s="13">
        <f>'T2'!E13</f>
        <v>73220.683810000046</v>
      </c>
      <c r="N22" s="13">
        <f>'T2'!C13</f>
        <v>5257.4400300000016</v>
      </c>
      <c r="P22" s="69" t="str">
        <f>'T2'!A14</f>
        <v>I. Patrimonio Personas Físicas</v>
      </c>
      <c r="Q22" s="73">
        <f>'T2'!B14</f>
        <v>0</v>
      </c>
      <c r="R22" s="73">
        <f>'T2'!C14</f>
        <v>0</v>
      </c>
      <c r="S22" s="73">
        <f>'T2'!D14</f>
        <v>187</v>
      </c>
      <c r="T22" s="73">
        <f>'T2'!E14</f>
        <v>1045.9849100000001</v>
      </c>
      <c r="U22" s="73">
        <f>'T2'!F14</f>
        <v>187</v>
      </c>
      <c r="V22" s="106">
        <f>'T2'!G14</f>
        <v>1045.9849100000001</v>
      </c>
    </row>
    <row r="23" spans="1:26" x14ac:dyDescent="0.2">
      <c r="A23" s="55" t="str">
        <f>'T2'!A18</f>
        <v>I. sobre Actividades del Juego Presenciales</v>
      </c>
      <c r="B23" s="13">
        <f>'T2'!D18</f>
        <v>219</v>
      </c>
      <c r="C23" s="13">
        <f>'T2'!E18</f>
        <v>8983.5973700000013</v>
      </c>
      <c r="D23" s="13">
        <f>'T2'!B18</f>
        <v>108</v>
      </c>
      <c r="E23" s="13">
        <f>'T2'!C18</f>
        <v>1111.5712199999998</v>
      </c>
      <c r="F23" s="105">
        <f t="shared" si="7"/>
        <v>327</v>
      </c>
      <c r="G23" s="13">
        <f t="shared" si="7"/>
        <v>10095.168590000001</v>
      </c>
      <c r="I23" s="55" t="str">
        <f>'T2'!A14</f>
        <v>I. Patrimonio Personas Físicas</v>
      </c>
      <c r="J23" s="13">
        <f>'T2'!D14</f>
        <v>187</v>
      </c>
      <c r="K23" s="13">
        <f>'T2'!B14</f>
        <v>0</v>
      </c>
      <c r="L23" s="55" t="str">
        <f>'T2'!A14</f>
        <v>I. Patrimonio Personas Físicas</v>
      </c>
      <c r="M23" s="13">
        <f>'T2'!E14</f>
        <v>1045.9849100000001</v>
      </c>
      <c r="N23" s="13">
        <f>'T2'!C14</f>
        <v>0</v>
      </c>
      <c r="P23" s="69" t="str">
        <f>'T2'!A16</f>
        <v>Impuestos Ecológicos</v>
      </c>
      <c r="Q23" s="73">
        <f>'T2'!B16</f>
        <v>968</v>
      </c>
      <c r="R23" s="73">
        <f>'T2'!C16</f>
        <v>663.21355999999992</v>
      </c>
      <c r="S23" s="73">
        <f>'T2'!D16</f>
        <v>9951</v>
      </c>
      <c r="T23" s="73">
        <f>'T2'!E16</f>
        <v>1357.1446500000004</v>
      </c>
      <c r="U23" s="73">
        <f>'T2'!F16</f>
        <v>10919</v>
      </c>
      <c r="V23" s="106">
        <f>'T2'!G16</f>
        <v>2020.3582100000003</v>
      </c>
    </row>
    <row r="24" spans="1:26" x14ac:dyDescent="0.2">
      <c r="A24" s="55" t="str">
        <f>'T2'!A17</f>
        <v>Canon de mejora de Infraestructuras hidráulicas</v>
      </c>
      <c r="B24" s="13">
        <f>'T2'!D17</f>
        <v>396</v>
      </c>
      <c r="C24" s="13">
        <f>'T2'!E17</f>
        <v>70398.426919999998</v>
      </c>
      <c r="D24" s="13">
        <f>'T2'!B17</f>
        <v>28</v>
      </c>
      <c r="E24" s="13">
        <f>'T2'!C17</f>
        <v>568.40523999999994</v>
      </c>
      <c r="F24" s="105">
        <f t="shared" si="7"/>
        <v>424</v>
      </c>
      <c r="G24" s="13">
        <f t="shared" si="7"/>
        <v>70966.832159999991</v>
      </c>
      <c r="I24" s="55" t="str">
        <f>'T2'!A15</f>
        <v>I. Transmisiones  Patrimoniales y Actos Jurídicos Documentados</v>
      </c>
      <c r="J24" s="13">
        <f>'T2'!D15</f>
        <v>383984</v>
      </c>
      <c r="K24" s="13">
        <f>'T2'!B15</f>
        <v>18888</v>
      </c>
      <c r="L24" s="55" t="str">
        <f>'T2'!A15</f>
        <v>I. Transmisiones  Patrimoniales y Actos Jurídicos Documentados</v>
      </c>
      <c r="M24" s="13">
        <f>'T2'!E15</f>
        <v>747103.14115999884</v>
      </c>
      <c r="N24" s="13">
        <f>'T2'!C15</f>
        <v>12112.282150000006</v>
      </c>
      <c r="P24" s="69" t="str">
        <f>'T2'!A18</f>
        <v>I. sobre Actividades del Juego Presenciales</v>
      </c>
      <c r="Q24" s="73">
        <f>'T2'!B18</f>
        <v>108</v>
      </c>
      <c r="R24" s="73">
        <f>'T2'!C18</f>
        <v>1111.5712199999998</v>
      </c>
      <c r="S24" s="73">
        <f>'T2'!D18</f>
        <v>219</v>
      </c>
      <c r="T24" s="73">
        <f>'T2'!E18</f>
        <v>8983.5973700000013</v>
      </c>
      <c r="U24" s="73">
        <f>'T2'!F18</f>
        <v>327</v>
      </c>
      <c r="V24" s="106">
        <f>'T2'!G18</f>
        <v>10095.168590000001</v>
      </c>
    </row>
    <row r="25" spans="1:26" x14ac:dyDescent="0.2">
      <c r="A25" s="55" t="str">
        <f>'T2'!A16</f>
        <v>Impuestos Ecológicos</v>
      </c>
      <c r="B25" s="13">
        <f>'T2'!D16</f>
        <v>9951</v>
      </c>
      <c r="C25" s="13">
        <f>'T2'!E16</f>
        <v>1357.1446500000004</v>
      </c>
      <c r="D25" s="13">
        <f>'T2'!B16</f>
        <v>968</v>
      </c>
      <c r="E25" s="13">
        <f>'T2'!C16</f>
        <v>663.21355999999992</v>
      </c>
      <c r="F25" s="105">
        <f t="shared" si="7"/>
        <v>10919</v>
      </c>
      <c r="G25" s="13">
        <f t="shared" si="7"/>
        <v>2020.3582100000003</v>
      </c>
      <c r="I25" s="55" t="str">
        <f>'T2'!A16</f>
        <v>Impuestos Ecológicos</v>
      </c>
      <c r="J25" s="13">
        <f>'T2'!D16</f>
        <v>9951</v>
      </c>
      <c r="K25" s="13">
        <f>'T2'!B16</f>
        <v>968</v>
      </c>
      <c r="L25" s="55" t="str">
        <f>'T2'!A16</f>
        <v>Impuestos Ecológicos</v>
      </c>
      <c r="M25" s="13">
        <f>'T2'!E16</f>
        <v>1357.1446500000004</v>
      </c>
      <c r="N25" s="13">
        <f>'T2'!C16</f>
        <v>663.21355999999992</v>
      </c>
      <c r="P25" s="69" t="str">
        <f>'T2'!A19</f>
        <v>Tasas, Precios Públicos, Otros Ingresos</v>
      </c>
      <c r="Q25" s="73">
        <f>'T2'!B19</f>
        <v>34146</v>
      </c>
      <c r="R25" s="73">
        <f>'T2'!C19</f>
        <v>7006.6716599999982</v>
      </c>
      <c r="S25" s="73">
        <f>'T2'!D19</f>
        <v>396353</v>
      </c>
      <c r="T25" s="73">
        <f>'T2'!E19</f>
        <v>17491.282890000643</v>
      </c>
      <c r="U25" s="73">
        <f>'T2'!F19</f>
        <v>430499</v>
      </c>
      <c r="V25" s="106">
        <f>'T2'!G19</f>
        <v>24497.954550000642</v>
      </c>
    </row>
    <row r="26" spans="1:26" x14ac:dyDescent="0.2">
      <c r="A26" s="55" t="str">
        <f>'T2'!A20</f>
        <v>Garantías, Depósitos, Fianzas</v>
      </c>
      <c r="B26" s="13">
        <f>'T2'!D20</f>
        <v>22903</v>
      </c>
      <c r="C26" s="13">
        <f>'T2'!E20</f>
        <v>35614.362729999979</v>
      </c>
      <c r="D26" s="13">
        <f>'T2'!B20</f>
        <v>5673</v>
      </c>
      <c r="E26" s="13">
        <f>'T2'!C20</f>
        <v>14273.180750000005</v>
      </c>
      <c r="F26" s="105">
        <f t="shared" si="7"/>
        <v>28576</v>
      </c>
      <c r="G26" s="13">
        <f t="shared" si="7"/>
        <v>49887.543479999986</v>
      </c>
      <c r="I26" s="55" t="str">
        <f>'T2'!A17</f>
        <v>Canon de mejora de Infraestructuras hidráulicas</v>
      </c>
      <c r="J26" s="13">
        <f>'T2'!D17</f>
        <v>396</v>
      </c>
      <c r="K26" s="13">
        <f>'T2'!B17</f>
        <v>28</v>
      </c>
      <c r="L26" s="55" t="str">
        <f>'T2'!A17</f>
        <v>Canon de mejora de Infraestructuras hidráulicas</v>
      </c>
      <c r="M26" s="13">
        <f>'T2'!E17</f>
        <v>70398.426919999998</v>
      </c>
      <c r="N26" s="13">
        <f>'T2'!C17</f>
        <v>568.40523999999994</v>
      </c>
      <c r="P26" s="69" t="str">
        <f>'T2'!A20</f>
        <v>Garantías, Depósitos, Fianzas</v>
      </c>
      <c r="Q26" s="73">
        <f>'T2'!B20</f>
        <v>5673</v>
      </c>
      <c r="R26" s="73">
        <f>'T2'!C20</f>
        <v>14273.180750000005</v>
      </c>
      <c r="S26" s="73">
        <f>'T2'!D20</f>
        <v>22903</v>
      </c>
      <c r="T26" s="73">
        <f>'T2'!E20</f>
        <v>35614.362729999979</v>
      </c>
      <c r="U26" s="73">
        <f>'T2'!F20</f>
        <v>28576</v>
      </c>
      <c r="V26" s="106">
        <f>'T2'!G20</f>
        <v>49887.543479999986</v>
      </c>
    </row>
    <row r="27" spans="1:26" x14ac:dyDescent="0.2">
      <c r="A27" s="55" t="str">
        <f>'T2'!A13</f>
        <v>I. Sucesiones y Donaciones</v>
      </c>
      <c r="B27" s="13">
        <f>'T2'!D13</f>
        <v>268221</v>
      </c>
      <c r="C27" s="13">
        <f>'T2'!E13</f>
        <v>73220.683810000046</v>
      </c>
      <c r="D27" s="13">
        <f>'T2'!B13</f>
        <v>5242</v>
      </c>
      <c r="E27" s="13">
        <f>'T2'!C13</f>
        <v>5257.4400300000016</v>
      </c>
      <c r="F27" s="105">
        <f t="shared" si="7"/>
        <v>273463</v>
      </c>
      <c r="G27" s="13">
        <f t="shared" si="7"/>
        <v>78478.123840000044</v>
      </c>
      <c r="I27" s="55" t="str">
        <f>'T2'!A18</f>
        <v>I. sobre Actividades del Juego Presenciales</v>
      </c>
      <c r="J27" s="13">
        <f>'T2'!D18</f>
        <v>219</v>
      </c>
      <c r="K27" s="13">
        <f>'T2'!B18</f>
        <v>108</v>
      </c>
      <c r="L27" s="55" t="str">
        <f>'T2'!A18</f>
        <v>I. sobre Actividades del Juego Presenciales</v>
      </c>
      <c r="M27" s="13">
        <f>'T2'!E18</f>
        <v>8983.5973700000013</v>
      </c>
      <c r="N27" s="13">
        <f>'T2'!C18</f>
        <v>1111.5712199999998</v>
      </c>
      <c r="P27" s="69" t="str">
        <f>'T2'!A17</f>
        <v>Canon de mejora de Infraestructuras hidráulicas</v>
      </c>
      <c r="Q27" s="73">
        <f>'T2'!B17</f>
        <v>28</v>
      </c>
      <c r="R27" s="73">
        <f>'T2'!C17</f>
        <v>568.40523999999994</v>
      </c>
      <c r="S27" s="73">
        <f>'T2'!D17</f>
        <v>396</v>
      </c>
      <c r="T27" s="73">
        <f>'T2'!E17</f>
        <v>70398.426919999998</v>
      </c>
      <c r="U27" s="73">
        <f>'T2'!F17</f>
        <v>424</v>
      </c>
      <c r="V27" s="106">
        <f>'T2'!G17</f>
        <v>70966.832159999991</v>
      </c>
    </row>
    <row r="28" spans="1:26" x14ac:dyDescent="0.2">
      <c r="A28" s="55" t="str">
        <f>'T2'!A15</f>
        <v>I. Transmisiones  Patrimoniales y Actos Jurídicos Documentados</v>
      </c>
      <c r="B28" s="13">
        <f>'T2'!D15</f>
        <v>383984</v>
      </c>
      <c r="C28" s="13">
        <f>'T2'!E15</f>
        <v>747103.14115999884</v>
      </c>
      <c r="D28" s="13">
        <f>'T2'!B15</f>
        <v>18888</v>
      </c>
      <c r="E28" s="13">
        <f>'T2'!C15</f>
        <v>12112.282150000006</v>
      </c>
      <c r="F28" s="105">
        <f t="shared" si="7"/>
        <v>402872</v>
      </c>
      <c r="G28" s="13">
        <f t="shared" si="7"/>
        <v>759215.42330999882</v>
      </c>
      <c r="I28" s="55" t="str">
        <f>'T2'!A19</f>
        <v>Tasas, Precios Públicos, Otros Ingresos</v>
      </c>
      <c r="J28" s="13">
        <f>'T2'!D19</f>
        <v>396353</v>
      </c>
      <c r="K28" s="13">
        <f>'T2'!B19</f>
        <v>34146</v>
      </c>
      <c r="L28" s="55" t="str">
        <f>'T2'!A19</f>
        <v>Tasas, Precios Públicos, Otros Ingresos</v>
      </c>
      <c r="M28" s="13">
        <f>'T2'!E19</f>
        <v>17491.282890000643</v>
      </c>
      <c r="N28" s="13">
        <f>'T2'!C19</f>
        <v>7006.6716599999982</v>
      </c>
      <c r="P28" s="69" t="str">
        <f>'T2'!A13</f>
        <v>I. Sucesiones y Donaciones</v>
      </c>
      <c r="Q28" s="73">
        <f>'T2'!B13</f>
        <v>5242</v>
      </c>
      <c r="R28" s="73">
        <f>'T2'!C13</f>
        <v>5257.4400300000016</v>
      </c>
      <c r="S28" s="73">
        <f>'T2'!D13</f>
        <v>268221</v>
      </c>
      <c r="T28" s="73">
        <f>'T2'!E13</f>
        <v>73220.683810000046</v>
      </c>
      <c r="U28" s="73">
        <f>'T2'!F13</f>
        <v>273463</v>
      </c>
      <c r="V28" s="106">
        <f>'T2'!G13</f>
        <v>78478.123840000044</v>
      </c>
    </row>
    <row r="29" spans="1:26" x14ac:dyDescent="0.2">
      <c r="A29" s="55" t="str">
        <f>'T2'!A19</f>
        <v>Tasas, Precios Públicos, Otros Ingresos</v>
      </c>
      <c r="B29" s="13">
        <f>'T2'!D19</f>
        <v>396353</v>
      </c>
      <c r="C29" s="13">
        <f>'T2'!E19</f>
        <v>17491.282890000643</v>
      </c>
      <c r="D29" s="13">
        <f>'T2'!B19</f>
        <v>34146</v>
      </c>
      <c r="E29" s="13">
        <f>'T2'!C19</f>
        <v>7006.6716599999982</v>
      </c>
      <c r="F29" s="105">
        <f t="shared" si="7"/>
        <v>430499</v>
      </c>
      <c r="G29" s="13">
        <f t="shared" si="7"/>
        <v>24497.954550000642</v>
      </c>
      <c r="I29" s="55" t="str">
        <f>'T2'!A20</f>
        <v>Garantías, Depósitos, Fianzas</v>
      </c>
      <c r="J29" s="13">
        <f>'T2'!D20</f>
        <v>22903</v>
      </c>
      <c r="K29" s="13">
        <f>'T2'!B20</f>
        <v>5673</v>
      </c>
      <c r="L29" s="55" t="str">
        <f>'T2'!A20</f>
        <v>Garantías, Depósitos, Fianzas</v>
      </c>
      <c r="M29" s="13">
        <f>'T2'!E20</f>
        <v>35614.362729999979</v>
      </c>
      <c r="N29" s="13">
        <f>'T2'!C20</f>
        <v>14273.180750000005</v>
      </c>
      <c r="P29" s="69" t="str">
        <f>'T2'!A15</f>
        <v>I. Transmisiones  Patrimoniales y Actos Jurídicos Documentados</v>
      </c>
      <c r="Q29" s="73">
        <f>'T2'!B15</f>
        <v>18888</v>
      </c>
      <c r="R29" s="73">
        <f>'T2'!C15</f>
        <v>12112.282150000006</v>
      </c>
      <c r="S29" s="73">
        <f>'T2'!D15</f>
        <v>383984</v>
      </c>
      <c r="T29" s="73">
        <f>'T2'!E15</f>
        <v>747103.14115999884</v>
      </c>
      <c r="U29" s="73">
        <f>'T2'!F15</f>
        <v>402872</v>
      </c>
      <c r="V29" s="106">
        <f>'T2'!G15</f>
        <v>759215.42330999882</v>
      </c>
    </row>
    <row r="30" spans="1:26" x14ac:dyDescent="0.2">
      <c r="A30" s="15" t="s">
        <v>7</v>
      </c>
      <c r="B30" s="16">
        <f>SUM(B22:B29)</f>
        <v>1082214</v>
      </c>
      <c r="C30" s="16">
        <f t="shared" ref="C30:G30" si="8">SUM(C22:C29)</f>
        <v>955214.62443999946</v>
      </c>
      <c r="D30" s="16">
        <f t="shared" si="8"/>
        <v>65053</v>
      </c>
      <c r="E30" s="16">
        <f t="shared" si="8"/>
        <v>40992.764610000013</v>
      </c>
      <c r="F30" s="16">
        <f t="shared" si="8"/>
        <v>1147267</v>
      </c>
      <c r="G30" s="16">
        <f t="shared" si="8"/>
        <v>996207.38904999942</v>
      </c>
      <c r="I30" s="74" t="s">
        <v>7</v>
      </c>
      <c r="J30" s="16">
        <f t="shared" ref="J30:N30" si="9">SUM(J22:J29)</f>
        <v>1082214</v>
      </c>
      <c r="K30" s="16">
        <f t="shared" si="9"/>
        <v>65053</v>
      </c>
      <c r="L30" s="15"/>
      <c r="M30" s="16">
        <f t="shared" si="9"/>
        <v>955214.62443999946</v>
      </c>
      <c r="N30" s="16">
        <f t="shared" si="9"/>
        <v>40992.764610000013</v>
      </c>
      <c r="P30" s="75" t="str">
        <f>'T2'!A21</f>
        <v>Total</v>
      </c>
      <c r="Q30" s="76">
        <f>'T2'!B21</f>
        <v>65053</v>
      </c>
      <c r="R30" s="76">
        <f>'T2'!C21</f>
        <v>40992.764610000013</v>
      </c>
      <c r="S30" s="76">
        <f>'T2'!D21</f>
        <v>1082214</v>
      </c>
      <c r="T30" s="76">
        <f>'T2'!E21</f>
        <v>955214.62443999946</v>
      </c>
      <c r="U30" s="76">
        <f>'T2'!F21</f>
        <v>1147267</v>
      </c>
      <c r="V30" s="76">
        <f>'T2'!G21</f>
        <v>996207.38904999942</v>
      </c>
    </row>
    <row r="31" spans="1:26" s="67" customFormat="1" x14ac:dyDescent="0.2">
      <c r="A31" s="69"/>
      <c r="B31" s="97">
        <f>+B30/$F$30</f>
        <v>0.94329741899662412</v>
      </c>
      <c r="D31" s="97">
        <f>+D30/$F$30</f>
        <v>5.670258100337585E-2</v>
      </c>
      <c r="H31" s="72"/>
      <c r="I31" s="72"/>
      <c r="Q31" s="97"/>
      <c r="R31" s="97">
        <f>+R30/$V$30</f>
        <v>4.114882609844063E-2</v>
      </c>
      <c r="T31" s="97">
        <f>+T30/$V$30</f>
        <v>0.95885117390155938</v>
      </c>
    </row>
    <row r="32" spans="1:26" s="70" customFormat="1" ht="19.5" x14ac:dyDescent="0.2">
      <c r="A32" s="7" t="s">
        <v>13</v>
      </c>
      <c r="B32" s="39"/>
      <c r="C32" s="39"/>
      <c r="D32" s="39"/>
      <c r="E32" s="39"/>
      <c r="F32" s="39"/>
      <c r="G32" s="39"/>
    </row>
    <row r="33" spans="1:17" s="67" customFormat="1" x14ac:dyDescent="0.2">
      <c r="A33" s="101" t="s">
        <v>101</v>
      </c>
      <c r="B33" s="101"/>
      <c r="C33" s="101"/>
      <c r="D33" s="101"/>
      <c r="E33" s="72"/>
      <c r="F33" s="112" t="s">
        <v>102</v>
      </c>
      <c r="G33" s="112"/>
      <c r="H33" s="112"/>
      <c r="I33" s="112"/>
    </row>
    <row r="34" spans="1:17" s="10" customFormat="1" ht="33" x14ac:dyDescent="0.2">
      <c r="A34" s="81"/>
      <c r="B34" s="81" t="s">
        <v>6</v>
      </c>
      <c r="C34" s="81" t="s">
        <v>5</v>
      </c>
      <c r="D34" s="81" t="s">
        <v>7</v>
      </c>
      <c r="E34" s="11"/>
      <c r="F34" s="81"/>
      <c r="G34" s="81" t="s">
        <v>6</v>
      </c>
      <c r="H34" s="81" t="s">
        <v>5</v>
      </c>
      <c r="I34" s="81" t="s">
        <v>7</v>
      </c>
      <c r="K34" s="81"/>
      <c r="L34" s="81" t="s">
        <v>6</v>
      </c>
      <c r="M34" s="81"/>
      <c r="N34" s="81" t="s">
        <v>5</v>
      </c>
      <c r="O34" s="81"/>
      <c r="P34" s="81" t="s">
        <v>7</v>
      </c>
      <c r="Q34" s="81"/>
    </row>
    <row r="35" spans="1:17" s="10" customFormat="1" ht="33" x14ac:dyDescent="0.2">
      <c r="A35" s="11"/>
      <c r="B35" s="11" t="s">
        <v>8</v>
      </c>
      <c r="C35" s="11" t="s">
        <v>8</v>
      </c>
      <c r="D35" s="11" t="s">
        <v>8</v>
      </c>
      <c r="E35" s="11"/>
      <c r="F35" s="11"/>
      <c r="G35" s="11" t="s">
        <v>9</v>
      </c>
      <c r="H35" s="11" t="s">
        <v>9</v>
      </c>
      <c r="I35" s="11" t="s">
        <v>9</v>
      </c>
      <c r="K35" s="11"/>
      <c r="L35" s="11" t="s">
        <v>8</v>
      </c>
      <c r="M35" s="11" t="s">
        <v>9</v>
      </c>
      <c r="N35" s="11" t="s">
        <v>8</v>
      </c>
      <c r="O35" s="11" t="s">
        <v>9</v>
      </c>
      <c r="P35" s="11" t="s">
        <v>8</v>
      </c>
      <c r="Q35" s="11" t="s">
        <v>9</v>
      </c>
    </row>
    <row r="36" spans="1:17" x14ac:dyDescent="0.2">
      <c r="A36" s="55" t="str">
        <f>'T5'!A21</f>
        <v>Servicios Centrales</v>
      </c>
      <c r="B36" s="84">
        <f>'T5'!B21</f>
        <v>2066</v>
      </c>
      <c r="C36" s="57">
        <f>'T5'!D21</f>
        <v>4183</v>
      </c>
      <c r="D36" s="114">
        <f t="shared" ref="D36:D44" si="10">SUM(B36:C36)</f>
        <v>6249</v>
      </c>
      <c r="E36" s="14"/>
      <c r="F36" s="12" t="str">
        <f>'T5'!A18</f>
        <v>Jaén</v>
      </c>
      <c r="G36" s="13">
        <f>'T5'!C18</f>
        <v>1373.5115300000004</v>
      </c>
      <c r="H36" s="13">
        <f>'T5'!E18</f>
        <v>33321.072510000005</v>
      </c>
      <c r="I36" s="105">
        <f t="shared" ref="I36:I44" si="11">SUM(G36:H36)</f>
        <v>34694.584040000009</v>
      </c>
      <c r="K36" s="12" t="str">
        <f>'T5'!A13</f>
        <v>Almería</v>
      </c>
      <c r="L36" s="56">
        <f>'T5'!B13</f>
        <v>5940</v>
      </c>
      <c r="M36" s="56">
        <f>'T5'!C13</f>
        <v>3514.7775099999994</v>
      </c>
      <c r="N36" s="56">
        <f>'T5'!D13</f>
        <v>85708</v>
      </c>
      <c r="O36" s="56">
        <f>'T5'!E13</f>
        <v>67669.914430000004</v>
      </c>
      <c r="P36" s="56">
        <f>'T5'!F13</f>
        <v>91648</v>
      </c>
      <c r="Q36" s="56">
        <f>'T5'!G13</f>
        <v>71184.691940000004</v>
      </c>
    </row>
    <row r="37" spans="1:17" x14ac:dyDescent="0.2">
      <c r="A37" s="12" t="str">
        <f>'T5'!A17</f>
        <v>Huelva</v>
      </c>
      <c r="B37" s="56">
        <f>'T5'!B17</f>
        <v>3964</v>
      </c>
      <c r="C37" s="57">
        <f>'T5'!D17</f>
        <v>54456</v>
      </c>
      <c r="D37" s="114">
        <f t="shared" si="10"/>
        <v>58420</v>
      </c>
      <c r="E37" s="14"/>
      <c r="F37" s="55" t="str">
        <f>'T5'!A17</f>
        <v>Huelva</v>
      </c>
      <c r="G37" s="13">
        <f>'T5'!C17</f>
        <v>1174.9247799999996</v>
      </c>
      <c r="H37" s="13">
        <f>'T5'!E17</f>
        <v>35778.501759999999</v>
      </c>
      <c r="I37" s="105">
        <f t="shared" si="11"/>
        <v>36953.42654</v>
      </c>
      <c r="K37" s="12" t="str">
        <f>'T5'!A14</f>
        <v>Cádiz</v>
      </c>
      <c r="L37" s="56">
        <f>'T5'!B14</f>
        <v>8463</v>
      </c>
      <c r="M37" s="56">
        <f>'T5'!C14</f>
        <v>3652.715180000002</v>
      </c>
      <c r="N37" s="56">
        <f>'T5'!D14</f>
        <v>114680</v>
      </c>
      <c r="O37" s="56">
        <f>'T5'!E14</f>
        <v>106298.29280000004</v>
      </c>
      <c r="P37" s="56">
        <f>'T5'!F14</f>
        <v>123143</v>
      </c>
      <c r="Q37" s="56">
        <f>'T5'!G14</f>
        <v>109951.00798000004</v>
      </c>
    </row>
    <row r="38" spans="1:17" x14ac:dyDescent="0.2">
      <c r="A38" s="12" t="str">
        <f>'T5'!A18</f>
        <v>Jaén</v>
      </c>
      <c r="B38" s="56">
        <f>'T5'!B18</f>
        <v>5408</v>
      </c>
      <c r="C38" s="57">
        <f>'T5'!D18</f>
        <v>82096</v>
      </c>
      <c r="D38" s="114">
        <f t="shared" si="10"/>
        <v>87504</v>
      </c>
      <c r="E38" s="14"/>
      <c r="F38" s="12" t="str">
        <f>'T5'!A15</f>
        <v>Córdoba</v>
      </c>
      <c r="G38" s="13">
        <f>'T5'!C15</f>
        <v>1292.19562</v>
      </c>
      <c r="H38" s="13">
        <f>'T5'!E15</f>
        <v>59241.112730000605</v>
      </c>
      <c r="I38" s="105">
        <f t="shared" si="11"/>
        <v>60533.308350000603</v>
      </c>
      <c r="K38" s="12" t="str">
        <f>'T5'!A15</f>
        <v>Córdoba</v>
      </c>
      <c r="L38" s="56">
        <f>'T5'!B15</f>
        <v>4525</v>
      </c>
      <c r="M38" s="56">
        <f>'T5'!C15</f>
        <v>1292.19562</v>
      </c>
      <c r="N38" s="56">
        <f>'T5'!D15</f>
        <v>273605</v>
      </c>
      <c r="O38" s="56">
        <f>'T5'!E15</f>
        <v>59241.112730000605</v>
      </c>
      <c r="P38" s="56">
        <f>'T5'!F15</f>
        <v>278130</v>
      </c>
      <c r="Q38" s="56">
        <f>'T5'!G15</f>
        <v>60533.308350000603</v>
      </c>
    </row>
    <row r="39" spans="1:17" x14ac:dyDescent="0.2">
      <c r="A39" s="12" t="str">
        <f>'T5'!A13</f>
        <v>Almería</v>
      </c>
      <c r="B39" s="56">
        <f>'T5'!B13</f>
        <v>5940</v>
      </c>
      <c r="C39" s="57">
        <f>'T5'!D13</f>
        <v>85708</v>
      </c>
      <c r="D39" s="114">
        <f t="shared" si="10"/>
        <v>91648</v>
      </c>
      <c r="E39" s="14"/>
      <c r="F39" s="12" t="str">
        <f>'T5'!A13</f>
        <v>Almería</v>
      </c>
      <c r="G39" s="13">
        <f>'T5'!C13</f>
        <v>3514.7775099999994</v>
      </c>
      <c r="H39" s="13">
        <f>'T5'!E13</f>
        <v>67669.914430000004</v>
      </c>
      <c r="I39" s="105">
        <f t="shared" si="11"/>
        <v>71184.691940000004</v>
      </c>
      <c r="K39" s="12" t="str">
        <f>'T5'!A16</f>
        <v>Granada</v>
      </c>
      <c r="L39" s="56">
        <f>'T5'!B16</f>
        <v>7154</v>
      </c>
      <c r="M39" s="56">
        <f>'T5'!C16</f>
        <v>3310.9138900000007</v>
      </c>
      <c r="N39" s="56">
        <f>'T5'!D16</f>
        <v>102764</v>
      </c>
      <c r="O39" s="56">
        <f>'T5'!E16</f>
        <v>70526.142829999997</v>
      </c>
      <c r="P39" s="56">
        <f>'T5'!F16</f>
        <v>109918</v>
      </c>
      <c r="Q39" s="56">
        <f>'T5'!G16</f>
        <v>73837.056719999993</v>
      </c>
    </row>
    <row r="40" spans="1:17" x14ac:dyDescent="0.2">
      <c r="A40" s="12" t="str">
        <f>'T5'!A16</f>
        <v>Granada</v>
      </c>
      <c r="B40" s="56">
        <f>'T5'!B16</f>
        <v>7154</v>
      </c>
      <c r="C40" s="57">
        <f>'T5'!D16</f>
        <v>102764</v>
      </c>
      <c r="D40" s="114">
        <f t="shared" si="10"/>
        <v>109918</v>
      </c>
      <c r="E40" s="14"/>
      <c r="F40" s="12" t="str">
        <f>'T5'!A16</f>
        <v>Granada</v>
      </c>
      <c r="G40" s="13">
        <f>'T5'!C16</f>
        <v>3310.9138900000007</v>
      </c>
      <c r="H40" s="13">
        <f>'T5'!E16</f>
        <v>70526.142829999997</v>
      </c>
      <c r="I40" s="105">
        <f t="shared" si="11"/>
        <v>73837.056719999993</v>
      </c>
      <c r="K40" s="12" t="str">
        <f>'T5'!A17</f>
        <v>Huelva</v>
      </c>
      <c r="L40" s="56">
        <f>'T5'!B17</f>
        <v>3964</v>
      </c>
      <c r="M40" s="56">
        <f>'T5'!C17</f>
        <v>1174.9247799999996</v>
      </c>
      <c r="N40" s="56">
        <f>'T5'!D17</f>
        <v>54456</v>
      </c>
      <c r="O40" s="56">
        <f>'T5'!E17</f>
        <v>35778.501759999999</v>
      </c>
      <c r="P40" s="56">
        <f>'T5'!F17</f>
        <v>58420</v>
      </c>
      <c r="Q40" s="56">
        <f>'T5'!G17</f>
        <v>36953.42654</v>
      </c>
    </row>
    <row r="41" spans="1:17" ht="33" x14ac:dyDescent="0.2">
      <c r="A41" s="12" t="str">
        <f>'T5'!A14</f>
        <v>Cádiz</v>
      </c>
      <c r="B41" s="56">
        <f>'T5'!B14</f>
        <v>8463</v>
      </c>
      <c r="C41" s="57">
        <f>'T5'!D14</f>
        <v>114680</v>
      </c>
      <c r="D41" s="114">
        <f t="shared" si="10"/>
        <v>123143</v>
      </c>
      <c r="E41" s="14"/>
      <c r="F41" s="12" t="str">
        <f>'T5'!A21</f>
        <v>Servicios Centrales</v>
      </c>
      <c r="G41" s="13">
        <f>'T5'!C21</f>
        <v>6935.8286900000003</v>
      </c>
      <c r="H41" s="13">
        <f>'T5'!E21</f>
        <v>75702.007200000007</v>
      </c>
      <c r="I41" s="105">
        <f t="shared" si="11"/>
        <v>82637.835890000002</v>
      </c>
      <c r="K41" s="12" t="str">
        <f>'T5'!A18</f>
        <v>Jaén</v>
      </c>
      <c r="L41" s="56">
        <f>'T5'!B18</f>
        <v>5408</v>
      </c>
      <c r="M41" s="56">
        <f>'T5'!C18</f>
        <v>1373.5115300000004</v>
      </c>
      <c r="N41" s="56">
        <f>'T5'!D18</f>
        <v>82096</v>
      </c>
      <c r="O41" s="56">
        <f>'T5'!E18</f>
        <v>33321.072510000005</v>
      </c>
      <c r="P41" s="56">
        <f>'T5'!F18</f>
        <v>87504</v>
      </c>
      <c r="Q41" s="56">
        <f>'T5'!G18</f>
        <v>34694.584040000009</v>
      </c>
    </row>
    <row r="42" spans="1:17" x14ac:dyDescent="0.2">
      <c r="A42" s="12" t="str">
        <f>'T5'!A19</f>
        <v>Málaga</v>
      </c>
      <c r="B42" s="56">
        <f>'T5'!B19</f>
        <v>12921</v>
      </c>
      <c r="C42" s="57">
        <f>'T5'!D19</f>
        <v>181108</v>
      </c>
      <c r="D42" s="114">
        <f t="shared" si="10"/>
        <v>194029</v>
      </c>
      <c r="E42" s="14"/>
      <c r="F42" s="12" t="str">
        <f>'T5'!A14</f>
        <v>Cádiz</v>
      </c>
      <c r="G42" s="13">
        <f>'T5'!C14</f>
        <v>3652.715180000002</v>
      </c>
      <c r="H42" s="13">
        <f>'T5'!E14</f>
        <v>106298.29280000004</v>
      </c>
      <c r="I42" s="105">
        <f t="shared" si="11"/>
        <v>109951.00798000004</v>
      </c>
      <c r="K42" s="12" t="str">
        <f>'T5'!A19</f>
        <v>Málaga</v>
      </c>
      <c r="L42" s="56">
        <f>'T5'!B19</f>
        <v>12921</v>
      </c>
      <c r="M42" s="56">
        <f>'T5'!C19</f>
        <v>11411.871070000001</v>
      </c>
      <c r="N42" s="56">
        <f>'T5'!D19</f>
        <v>181108</v>
      </c>
      <c r="O42" s="56">
        <f>'T5'!E19</f>
        <v>361706.2597900001</v>
      </c>
      <c r="P42" s="56">
        <f>'T5'!F19</f>
        <v>194029</v>
      </c>
      <c r="Q42" s="56">
        <f>'T5'!G19</f>
        <v>373118.13086000009</v>
      </c>
    </row>
    <row r="43" spans="1:17" x14ac:dyDescent="0.2">
      <c r="A43" s="12" t="str">
        <f>'T5'!A20</f>
        <v>Sevilla</v>
      </c>
      <c r="B43" s="56">
        <f>'T5'!B20</f>
        <v>14610</v>
      </c>
      <c r="C43" s="57">
        <f>'T5'!D20</f>
        <v>183616</v>
      </c>
      <c r="D43" s="114">
        <f t="shared" si="10"/>
        <v>198226</v>
      </c>
      <c r="E43" s="14"/>
      <c r="F43" s="12" t="str">
        <f>'T5'!A20</f>
        <v>Sevilla</v>
      </c>
      <c r="G43" s="13">
        <f>'T5'!C20</f>
        <v>8326.0263399999967</v>
      </c>
      <c r="H43" s="13">
        <f>'T5'!E20</f>
        <v>144971.3203900001</v>
      </c>
      <c r="I43" s="105">
        <f t="shared" si="11"/>
        <v>153297.34673000011</v>
      </c>
      <c r="K43" s="12" t="str">
        <f>'T5'!A20</f>
        <v>Sevilla</v>
      </c>
      <c r="L43" s="56">
        <f>'T5'!B20</f>
        <v>14610</v>
      </c>
      <c r="M43" s="56">
        <f>'T5'!C20</f>
        <v>8326.0263399999967</v>
      </c>
      <c r="N43" s="56">
        <f>'T5'!D20</f>
        <v>183616</v>
      </c>
      <c r="O43" s="56">
        <f>'T5'!E20</f>
        <v>144971.3203900001</v>
      </c>
      <c r="P43" s="56">
        <f>'T5'!F20</f>
        <v>198226</v>
      </c>
      <c r="Q43" s="56">
        <f>'T5'!G20</f>
        <v>153297.34673000011</v>
      </c>
    </row>
    <row r="44" spans="1:17" s="67" customFormat="1" ht="33" x14ac:dyDescent="0.2">
      <c r="A44" s="12" t="str">
        <f>'T5'!A15</f>
        <v>Córdoba</v>
      </c>
      <c r="B44" s="56">
        <f>'T5'!B15</f>
        <v>4525</v>
      </c>
      <c r="C44" s="57">
        <f>'T5'!D15</f>
        <v>273605</v>
      </c>
      <c r="D44" s="114">
        <f t="shared" si="10"/>
        <v>278130</v>
      </c>
      <c r="E44" s="18"/>
      <c r="F44" s="12" t="str">
        <f>'T5'!A19</f>
        <v>Málaga</v>
      </c>
      <c r="G44" s="13">
        <f>'T5'!C19</f>
        <v>11411.871070000001</v>
      </c>
      <c r="H44" s="13">
        <f>'T5'!E19</f>
        <v>361706.2597900001</v>
      </c>
      <c r="I44" s="105">
        <f t="shared" si="11"/>
        <v>373118.13086000009</v>
      </c>
      <c r="K44" s="12" t="str">
        <f>'T5'!A21</f>
        <v>Servicios Centrales</v>
      </c>
      <c r="L44" s="56">
        <f>'T5'!B21</f>
        <v>2066</v>
      </c>
      <c r="M44" s="56">
        <f>'T5'!C21</f>
        <v>6935.8286900000003</v>
      </c>
      <c r="N44" s="56">
        <f>'T5'!D21</f>
        <v>4183</v>
      </c>
      <c r="O44" s="56">
        <f>'T5'!E21</f>
        <v>75702.007200000007</v>
      </c>
      <c r="P44" s="56">
        <f>'T5'!F21</f>
        <v>6249</v>
      </c>
      <c r="Q44" s="56">
        <f>'T5'!G21</f>
        <v>82637.835890000002</v>
      </c>
    </row>
    <row r="45" spans="1:17" x14ac:dyDescent="0.2">
      <c r="A45" s="15" t="str">
        <f>'T5'!A22</f>
        <v>Total</v>
      </c>
      <c r="B45" s="58">
        <f>SUM(B36:B44)</f>
        <v>65051</v>
      </c>
      <c r="C45" s="58">
        <f t="shared" ref="C45:D45" si="12">SUM(C36:C44)</f>
        <v>1082216</v>
      </c>
      <c r="D45" s="58">
        <f t="shared" si="12"/>
        <v>1147267</v>
      </c>
      <c r="F45" s="15" t="str">
        <f>'T5'!A22</f>
        <v>Total</v>
      </c>
      <c r="G45" s="16">
        <f>SUM(G36:G44)</f>
        <v>40992.764609999998</v>
      </c>
      <c r="H45" s="16">
        <f t="shared" ref="H45:I45" si="13">SUM(H36:H44)</f>
        <v>955214.62444000086</v>
      </c>
      <c r="I45" s="16">
        <f t="shared" si="13"/>
        <v>996207.38905000081</v>
      </c>
      <c r="K45" s="15" t="str">
        <f>'T5'!A22</f>
        <v>Total</v>
      </c>
      <c r="L45" s="58">
        <f>'T5'!B22</f>
        <v>65051</v>
      </c>
      <c r="M45" s="58">
        <f>'T5'!C22</f>
        <v>40992.764609999998</v>
      </c>
      <c r="N45" s="58">
        <f>'T5'!D22</f>
        <v>1082216</v>
      </c>
      <c r="O45" s="58">
        <f>'T5'!E22</f>
        <v>955214.62444000086</v>
      </c>
      <c r="P45" s="58">
        <f>'T5'!F22</f>
        <v>1147267</v>
      </c>
      <c r="Q45" s="58">
        <f>'T5'!G22</f>
        <v>996207.38905000081</v>
      </c>
    </row>
    <row r="46" spans="1:17" s="67" customFormat="1" x14ac:dyDescent="0.2">
      <c r="A46" s="69"/>
    </row>
    <row r="47" spans="1:17" s="67" customFormat="1" ht="19.5" x14ac:dyDescent="0.2">
      <c r="A47" s="7" t="s">
        <v>14</v>
      </c>
      <c r="B47" s="72"/>
      <c r="C47" s="72"/>
      <c r="D47" s="72"/>
      <c r="E47" s="72"/>
      <c r="F47" s="72"/>
      <c r="G47" s="72"/>
    </row>
    <row r="48" spans="1:17" s="67" customFormat="1" x14ac:dyDescent="0.2">
      <c r="A48" s="101" t="s">
        <v>103</v>
      </c>
      <c r="B48" s="101"/>
      <c r="C48" s="101"/>
      <c r="D48" s="101"/>
      <c r="E48" s="72"/>
      <c r="F48" s="112" t="s">
        <v>104</v>
      </c>
      <c r="G48" s="112"/>
      <c r="H48" s="112"/>
      <c r="I48" s="112"/>
    </row>
    <row r="49" spans="1:17" s="10" customFormat="1" ht="33" x14ac:dyDescent="0.2">
      <c r="A49" s="81"/>
      <c r="B49" s="81" t="s">
        <v>12</v>
      </c>
      <c r="C49" s="81" t="s">
        <v>11</v>
      </c>
      <c r="D49" s="81" t="s">
        <v>7</v>
      </c>
      <c r="E49" s="83"/>
      <c r="F49" s="81"/>
      <c r="G49" s="81" t="s">
        <v>12</v>
      </c>
      <c r="H49" s="81" t="s">
        <v>11</v>
      </c>
      <c r="I49" s="81" t="s">
        <v>7</v>
      </c>
      <c r="K49" s="81"/>
      <c r="L49" s="81" t="s">
        <v>12</v>
      </c>
      <c r="M49" s="81"/>
      <c r="N49" s="81" t="s">
        <v>11</v>
      </c>
      <c r="O49" s="81"/>
      <c r="P49" s="81" t="s">
        <v>7</v>
      </c>
      <c r="Q49" s="81"/>
    </row>
    <row r="50" spans="1:17" s="10" customFormat="1" ht="33" x14ac:dyDescent="0.2">
      <c r="A50" s="11"/>
      <c r="B50" s="11" t="s">
        <v>8</v>
      </c>
      <c r="C50" s="11" t="s">
        <v>8</v>
      </c>
      <c r="D50" s="11" t="s">
        <v>8</v>
      </c>
      <c r="E50" s="11"/>
      <c r="F50" s="12"/>
      <c r="G50" s="11" t="s">
        <v>9</v>
      </c>
      <c r="H50" s="11" t="s">
        <v>9</v>
      </c>
      <c r="I50" s="11" t="s">
        <v>9</v>
      </c>
      <c r="K50" s="12"/>
      <c r="L50" s="11" t="s">
        <v>8</v>
      </c>
      <c r="M50" s="11" t="s">
        <v>9</v>
      </c>
      <c r="N50" s="11" t="s">
        <v>8</v>
      </c>
      <c r="O50" s="11" t="s">
        <v>9</v>
      </c>
      <c r="P50" s="11" t="s">
        <v>8</v>
      </c>
      <c r="Q50" s="11" t="s">
        <v>9</v>
      </c>
    </row>
    <row r="51" spans="1:17" x14ac:dyDescent="0.2">
      <c r="A51" s="55" t="str">
        <f>'T6'!A21</f>
        <v>Servicios Centrales</v>
      </c>
      <c r="B51" s="86">
        <f>'T6'!B21</f>
        <v>2066</v>
      </c>
      <c r="C51" s="86">
        <f>'T6'!D21</f>
        <v>4183</v>
      </c>
      <c r="D51" s="115">
        <f t="shared" ref="D51:D59" si="14">SUM(B51:C51)</f>
        <v>6249</v>
      </c>
      <c r="E51" s="59"/>
      <c r="F51" s="56" t="str">
        <f>'T6'!A18</f>
        <v>Jaén</v>
      </c>
      <c r="G51" s="57">
        <f>'T6'!C18</f>
        <v>1373.5115300000004</v>
      </c>
      <c r="H51" s="57">
        <f>'T6'!E18</f>
        <v>33321.072510000005</v>
      </c>
      <c r="I51" s="114">
        <f t="shared" ref="I51:I59" si="15">SUM(G51:H51)</f>
        <v>34694.584040000009</v>
      </c>
      <c r="J51" s="77"/>
      <c r="K51" s="56" t="str">
        <f>'T6'!A13</f>
        <v>Almería</v>
      </c>
      <c r="L51" s="86">
        <f>'T6'!B13</f>
        <v>5940</v>
      </c>
      <c r="M51" s="86">
        <f>'T6'!C13</f>
        <v>3514.7775099999994</v>
      </c>
      <c r="N51" s="86">
        <f>'T6'!D13</f>
        <v>85708</v>
      </c>
      <c r="O51" s="86">
        <f>'T6'!E13</f>
        <v>67669.914429999975</v>
      </c>
      <c r="P51" s="86">
        <f>'T6'!F13</f>
        <v>91648</v>
      </c>
      <c r="Q51" s="86">
        <f>'T6'!G13</f>
        <v>71184.691939999975</v>
      </c>
    </row>
    <row r="52" spans="1:17" x14ac:dyDescent="0.2">
      <c r="A52" s="12" t="str">
        <f>'T6'!A17</f>
        <v>Huelva</v>
      </c>
      <c r="B52" s="86">
        <f>'T6'!B17</f>
        <v>3965</v>
      </c>
      <c r="C52" s="86">
        <f>'T6'!D17</f>
        <v>54455</v>
      </c>
      <c r="D52" s="115">
        <f t="shared" si="14"/>
        <v>58420</v>
      </c>
      <c r="E52" s="59"/>
      <c r="F52" s="56" t="str">
        <f>'T6'!A17</f>
        <v>Huelva</v>
      </c>
      <c r="G52" s="57">
        <f>'T6'!C17</f>
        <v>1174.9247799999996</v>
      </c>
      <c r="H52" s="57">
        <f>'T6'!E17</f>
        <v>35778.501759999992</v>
      </c>
      <c r="I52" s="114">
        <f t="shared" si="15"/>
        <v>36953.426539999993</v>
      </c>
      <c r="J52" s="77"/>
      <c r="K52" s="56" t="str">
        <f>'T6'!A14</f>
        <v>Cádiz</v>
      </c>
      <c r="L52" s="86">
        <f>'T6'!B14</f>
        <v>8464</v>
      </c>
      <c r="M52" s="86">
        <f>'T6'!C14</f>
        <v>3652.715180000002</v>
      </c>
      <c r="N52" s="86">
        <f>'T6'!D14</f>
        <v>114679</v>
      </c>
      <c r="O52" s="86">
        <f>'T6'!E14</f>
        <v>106298.29280000004</v>
      </c>
      <c r="P52" s="86">
        <f>'T6'!F14</f>
        <v>123143</v>
      </c>
      <c r="Q52" s="86">
        <f>'T6'!G14</f>
        <v>109951.00798000004</v>
      </c>
    </row>
    <row r="53" spans="1:17" x14ac:dyDescent="0.2">
      <c r="A53" s="12" t="str">
        <f>'T6'!A18</f>
        <v>Jaén</v>
      </c>
      <c r="B53" s="86">
        <f>'T6'!B18</f>
        <v>5408</v>
      </c>
      <c r="C53" s="86">
        <f>'T6'!D18</f>
        <v>82096</v>
      </c>
      <c r="D53" s="115">
        <f t="shared" si="14"/>
        <v>87504</v>
      </c>
      <c r="E53" s="59"/>
      <c r="F53" s="56" t="str">
        <f>'T6'!A15</f>
        <v>Córdoba</v>
      </c>
      <c r="G53" s="57">
        <f>'T6'!C15</f>
        <v>1292.19562</v>
      </c>
      <c r="H53" s="57">
        <f>'T6'!E15</f>
        <v>59241.112730000597</v>
      </c>
      <c r="I53" s="114">
        <f t="shared" si="15"/>
        <v>60533.308350000596</v>
      </c>
      <c r="J53" s="77"/>
      <c r="K53" s="56" t="str">
        <f>'T6'!A15</f>
        <v>Córdoba</v>
      </c>
      <c r="L53" s="86">
        <f>'T6'!B15</f>
        <v>4525</v>
      </c>
      <c r="M53" s="86">
        <f>'T6'!C15</f>
        <v>1292.19562</v>
      </c>
      <c r="N53" s="86">
        <f>'T6'!D15</f>
        <v>273605</v>
      </c>
      <c r="O53" s="86">
        <f>'T6'!E15</f>
        <v>59241.112730000597</v>
      </c>
      <c r="P53" s="86">
        <f>'T6'!F15</f>
        <v>278130</v>
      </c>
      <c r="Q53" s="86">
        <f>'T6'!G15</f>
        <v>60533.308350000596</v>
      </c>
    </row>
    <row r="54" spans="1:17" x14ac:dyDescent="0.2">
      <c r="A54" s="12" t="str">
        <f>'T6'!A13</f>
        <v>Almería</v>
      </c>
      <c r="B54" s="86">
        <f>'T6'!B13</f>
        <v>5940</v>
      </c>
      <c r="C54" s="86">
        <f>'T6'!D13</f>
        <v>85708</v>
      </c>
      <c r="D54" s="115">
        <f t="shared" si="14"/>
        <v>91648</v>
      </c>
      <c r="E54" s="59"/>
      <c r="F54" s="56" t="str">
        <f>'T6'!A13</f>
        <v>Almería</v>
      </c>
      <c r="G54" s="57">
        <f>'T6'!C13</f>
        <v>3514.7775099999994</v>
      </c>
      <c r="H54" s="57">
        <f>'T6'!E13</f>
        <v>67669.914429999975</v>
      </c>
      <c r="I54" s="114">
        <f t="shared" si="15"/>
        <v>71184.691939999975</v>
      </c>
      <c r="J54" s="77"/>
      <c r="K54" s="56" t="str">
        <f>'T6'!A16</f>
        <v>Granada</v>
      </c>
      <c r="L54" s="86">
        <f>'T6'!B16</f>
        <v>7154</v>
      </c>
      <c r="M54" s="86">
        <f>'T6'!C16</f>
        <v>3310.9138900000007</v>
      </c>
      <c r="N54" s="86">
        <f>'T6'!D16</f>
        <v>102764</v>
      </c>
      <c r="O54" s="86">
        <f>'T6'!E16</f>
        <v>70526.142829999982</v>
      </c>
      <c r="P54" s="86">
        <f>'T6'!F16</f>
        <v>109918</v>
      </c>
      <c r="Q54" s="86">
        <f>'T6'!G16</f>
        <v>73837.056719999979</v>
      </c>
    </row>
    <row r="55" spans="1:17" x14ac:dyDescent="0.2">
      <c r="A55" s="12" t="str">
        <f>'T6'!A16</f>
        <v>Granada</v>
      </c>
      <c r="B55" s="86">
        <f>'T6'!B16</f>
        <v>7154</v>
      </c>
      <c r="C55" s="86">
        <f>'T6'!D16</f>
        <v>102764</v>
      </c>
      <c r="D55" s="115">
        <f t="shared" si="14"/>
        <v>109918</v>
      </c>
      <c r="E55" s="59"/>
      <c r="F55" s="56" t="str">
        <f>'T6'!A16</f>
        <v>Granada</v>
      </c>
      <c r="G55" s="57">
        <f>'T6'!C16</f>
        <v>3310.9138900000007</v>
      </c>
      <c r="H55" s="57">
        <f>'T6'!E16</f>
        <v>70526.142829999982</v>
      </c>
      <c r="I55" s="114">
        <f t="shared" si="15"/>
        <v>73837.056719999979</v>
      </c>
      <c r="J55" s="77"/>
      <c r="K55" s="56" t="str">
        <f>'T6'!A17</f>
        <v>Huelva</v>
      </c>
      <c r="L55" s="86">
        <f>'T6'!B17</f>
        <v>3965</v>
      </c>
      <c r="M55" s="86">
        <f>'T6'!C17</f>
        <v>1174.9247799999996</v>
      </c>
      <c r="N55" s="86">
        <f>'T6'!D17</f>
        <v>54455</v>
      </c>
      <c r="O55" s="86">
        <f>'T6'!E17</f>
        <v>35778.501759999992</v>
      </c>
      <c r="P55" s="86">
        <f>'T6'!F17</f>
        <v>58420</v>
      </c>
      <c r="Q55" s="86">
        <f>'T6'!G17</f>
        <v>36953.426539999993</v>
      </c>
    </row>
    <row r="56" spans="1:17" x14ac:dyDescent="0.2">
      <c r="A56" s="12" t="str">
        <f>'T6'!A14</f>
        <v>Cádiz</v>
      </c>
      <c r="B56" s="86">
        <f>'T6'!B14</f>
        <v>8464</v>
      </c>
      <c r="C56" s="86">
        <f>'T6'!D14</f>
        <v>114679</v>
      </c>
      <c r="D56" s="115">
        <f t="shared" si="14"/>
        <v>123143</v>
      </c>
      <c r="E56" s="59"/>
      <c r="F56" s="84" t="str">
        <f>'T6'!A21</f>
        <v>Servicios Centrales</v>
      </c>
      <c r="G56" s="57">
        <f>'T6'!C21</f>
        <v>6935.8286900000003</v>
      </c>
      <c r="H56" s="57">
        <f>'T6'!E21</f>
        <v>75702.007200000007</v>
      </c>
      <c r="I56" s="114">
        <f t="shared" si="15"/>
        <v>82637.835890000002</v>
      </c>
      <c r="J56" s="77"/>
      <c r="K56" s="56" t="str">
        <f>'T6'!A18</f>
        <v>Jaén</v>
      </c>
      <c r="L56" s="86">
        <f>'T6'!B18</f>
        <v>5408</v>
      </c>
      <c r="M56" s="86">
        <f>'T6'!C18</f>
        <v>1373.5115300000004</v>
      </c>
      <c r="N56" s="86">
        <f>'T6'!D18</f>
        <v>82096</v>
      </c>
      <c r="O56" s="86">
        <f>'T6'!E18</f>
        <v>33321.072510000005</v>
      </c>
      <c r="P56" s="86">
        <f>'T6'!F18</f>
        <v>87504</v>
      </c>
      <c r="Q56" s="86">
        <f>'T6'!G18</f>
        <v>34694.584040000009</v>
      </c>
    </row>
    <row r="57" spans="1:17" x14ac:dyDescent="0.2">
      <c r="A57" s="12" t="str">
        <f>'T6'!A19</f>
        <v>Málaga</v>
      </c>
      <c r="B57" s="86">
        <f>'T6'!B19</f>
        <v>12921</v>
      </c>
      <c r="C57" s="86">
        <f>'T6'!D19</f>
        <v>181108</v>
      </c>
      <c r="D57" s="115">
        <f t="shared" si="14"/>
        <v>194029</v>
      </c>
      <c r="E57" s="59"/>
      <c r="F57" s="56" t="str">
        <f>'T6'!A14</f>
        <v>Cádiz</v>
      </c>
      <c r="G57" s="57">
        <f>'T6'!C14</f>
        <v>3652.715180000002</v>
      </c>
      <c r="H57" s="57">
        <f>'T6'!E14</f>
        <v>106298.29280000004</v>
      </c>
      <c r="I57" s="114">
        <f t="shared" si="15"/>
        <v>109951.00798000004</v>
      </c>
      <c r="J57" s="77"/>
      <c r="K57" s="56" t="str">
        <f>'T6'!A19</f>
        <v>Málaga</v>
      </c>
      <c r="L57" s="86">
        <f>'T6'!B19</f>
        <v>12921</v>
      </c>
      <c r="M57" s="86">
        <f>'T6'!C19</f>
        <v>11411.871070000001</v>
      </c>
      <c r="N57" s="86">
        <f>'T6'!D19</f>
        <v>181108</v>
      </c>
      <c r="O57" s="86">
        <f>'T6'!E19</f>
        <v>361706.25979000004</v>
      </c>
      <c r="P57" s="86">
        <f>'T6'!F19</f>
        <v>194029</v>
      </c>
      <c r="Q57" s="86">
        <f>'T6'!G19</f>
        <v>373118.13086000003</v>
      </c>
    </row>
    <row r="58" spans="1:17" x14ac:dyDescent="0.2">
      <c r="A58" s="12" t="str">
        <f>'T6'!A20</f>
        <v>Sevilla</v>
      </c>
      <c r="B58" s="86">
        <f>'T6'!B20</f>
        <v>14610</v>
      </c>
      <c r="C58" s="86">
        <f>'T6'!D20</f>
        <v>183616</v>
      </c>
      <c r="D58" s="115">
        <f t="shared" si="14"/>
        <v>198226</v>
      </c>
      <c r="E58" s="59"/>
      <c r="F58" s="56" t="str">
        <f>'T6'!A20</f>
        <v>Sevilla</v>
      </c>
      <c r="G58" s="57">
        <f>'T6'!C20</f>
        <v>8326.0263399999967</v>
      </c>
      <c r="H58" s="57">
        <f>'T6'!E20</f>
        <v>144971.32039000007</v>
      </c>
      <c r="I58" s="114">
        <f t="shared" si="15"/>
        <v>153297.34673000005</v>
      </c>
      <c r="J58" s="77"/>
      <c r="K58" s="56" t="str">
        <f>'T6'!A20</f>
        <v>Sevilla</v>
      </c>
      <c r="L58" s="86">
        <f>'T6'!B20</f>
        <v>14610</v>
      </c>
      <c r="M58" s="86">
        <f>'T6'!C20</f>
        <v>8326.0263399999967</v>
      </c>
      <c r="N58" s="86">
        <f>'T6'!D20</f>
        <v>183616</v>
      </c>
      <c r="O58" s="86">
        <f>'T6'!E20</f>
        <v>144971.32039000007</v>
      </c>
      <c r="P58" s="86">
        <f>'T6'!F20</f>
        <v>198226</v>
      </c>
      <c r="Q58" s="86">
        <f>'T6'!G20</f>
        <v>153297.34673000005</v>
      </c>
    </row>
    <row r="59" spans="1:17" s="67" customFormat="1" x14ac:dyDescent="0.2">
      <c r="A59" s="12" t="str">
        <f>'T6'!A15</f>
        <v>Córdoba</v>
      </c>
      <c r="B59" s="86">
        <f>'T6'!B15</f>
        <v>4525</v>
      </c>
      <c r="C59" s="86">
        <f>'T6'!D15</f>
        <v>273605</v>
      </c>
      <c r="D59" s="115">
        <f t="shared" si="14"/>
        <v>278130</v>
      </c>
      <c r="E59" s="90"/>
      <c r="F59" s="56" t="str">
        <f>'T6'!A19</f>
        <v>Málaga</v>
      </c>
      <c r="G59" s="57">
        <f>'T6'!C19</f>
        <v>11411.871070000001</v>
      </c>
      <c r="H59" s="57">
        <f>'T6'!E19</f>
        <v>361706.25979000004</v>
      </c>
      <c r="I59" s="114">
        <f t="shared" si="15"/>
        <v>373118.13086000003</v>
      </c>
      <c r="J59" s="91"/>
      <c r="K59" s="84" t="str">
        <f>'T6'!A21</f>
        <v>Servicios Centrales</v>
      </c>
      <c r="L59" s="86">
        <f>'T6'!B21</f>
        <v>2066</v>
      </c>
      <c r="M59" s="86">
        <f>'T6'!C21</f>
        <v>6935.8286900000003</v>
      </c>
      <c r="N59" s="86">
        <f>'T6'!D21</f>
        <v>4183</v>
      </c>
      <c r="O59" s="86">
        <f>'T6'!E21</f>
        <v>75702.007200000007</v>
      </c>
      <c r="P59" s="86">
        <f>'T6'!F21</f>
        <v>6249</v>
      </c>
      <c r="Q59" s="86">
        <f>'T6'!G21</f>
        <v>82637.835890000002</v>
      </c>
    </row>
    <row r="60" spans="1:17" s="89" customFormat="1" x14ac:dyDescent="0.2">
      <c r="A60" s="15" t="str">
        <f>'T6'!A22</f>
        <v>Total</v>
      </c>
      <c r="B60" s="87">
        <f>SUM(B51:B59)</f>
        <v>65053</v>
      </c>
      <c r="C60" s="87">
        <f t="shared" ref="C60:D60" si="16">SUM(C51:C59)</f>
        <v>1082214</v>
      </c>
      <c r="D60" s="87">
        <f t="shared" si="16"/>
        <v>1147267</v>
      </c>
      <c r="E60" s="61"/>
      <c r="F60" s="58" t="str">
        <f>'T6'!A22</f>
        <v>Total</v>
      </c>
      <c r="G60" s="60">
        <f>SUM(G51:G59)</f>
        <v>40992.764609999998</v>
      </c>
      <c r="H60" s="60">
        <f t="shared" ref="H60:I60" si="17">SUM(H51:H59)</f>
        <v>955214.62444000063</v>
      </c>
      <c r="I60" s="60">
        <f t="shared" si="17"/>
        <v>996207.3890500007</v>
      </c>
      <c r="J60" s="88"/>
      <c r="K60" s="58" t="s">
        <v>7</v>
      </c>
      <c r="L60" s="87">
        <f>SUM(L51:L59)</f>
        <v>65053</v>
      </c>
      <c r="M60" s="87">
        <f t="shared" ref="M60:Q60" si="18">SUM(M51:M59)</f>
        <v>40992.764609999998</v>
      </c>
      <c r="N60" s="87">
        <f t="shared" si="18"/>
        <v>1082214</v>
      </c>
      <c r="O60" s="87">
        <f t="shared" si="18"/>
        <v>955214.62444000074</v>
      </c>
      <c r="P60" s="87">
        <f t="shared" si="18"/>
        <v>1147267</v>
      </c>
      <c r="Q60" s="87">
        <f t="shared" si="18"/>
        <v>996207.38905000058</v>
      </c>
    </row>
    <row r="61" spans="1:17" x14ac:dyDescent="0.2">
      <c r="A61" s="12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</row>
  </sheetData>
  <sortState xmlns:xlrd2="http://schemas.microsoft.com/office/spreadsheetml/2017/richdata2" ref="F51:I59">
    <sortCondition ref="I51:I59"/>
  </sortState>
  <pageMargins left="0.7" right="0.7" top="0.75" bottom="0.75" header="0.3" footer="0.3"/>
  <pageSetup paperSize="9" scale="2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53"/>
  <sheetViews>
    <sheetView topLeftCell="A22" workbookViewId="0">
      <selection activeCell="B3" sqref="B3"/>
    </sheetView>
  </sheetViews>
  <sheetFormatPr baseColWidth="10" defaultColWidth="11.42578125" defaultRowHeight="16.5" x14ac:dyDescent="0.2"/>
  <cols>
    <col min="1" max="1" width="161.42578125" style="69" bestFit="1" customWidth="1"/>
    <col min="2" max="16384" width="11.42578125" style="69"/>
  </cols>
  <sheetData>
    <row r="1" spans="1:1" x14ac:dyDescent="0.2">
      <c r="A1" s="21" t="str">
        <f xml:space="preserve"> " Año " &amp; Fechas!$B$1 &amp; ". Datos acumulados a "  &amp; TEXT(Fechas!$B$3,"dd/mm/aaaa")</f>
        <v xml:space="preserve"> Año 2023. Datos acumulados a 30/06/2023</v>
      </c>
    </row>
    <row r="3" spans="1:1" x14ac:dyDescent="0.2">
      <c r="A3" s="23" t="str">
        <f>"G.1.1 Documentos presentados en el ejercicio por tipo de ingreso y modo de presentación." &amp; $A$1</f>
        <v>G.1.1 Documentos presentados en el ejercicio por tipo de ingreso y modo de presentación. Año 2023. Datos acumulados a 30/06/2023</v>
      </c>
    </row>
    <row r="4" spans="1:1" x14ac:dyDescent="0.2">
      <c r="A4" s="69" t="str">
        <f>"G.1.2 Importe ingresado de documentos presentados en el ejercicio por tipo de ingreso y modo de presentación." &amp; $A$1</f>
        <v>G.1.2 Importe ingresado de documentos presentados en el ejercicio por tipo de ingreso y modo de presentación. Año 2023. Datos acumulados a 30/06/2023</v>
      </c>
    </row>
    <row r="5" spans="1:1" x14ac:dyDescent="0.2">
      <c r="A5" s="69" t="str">
        <f>"G.1.3 Documentos presentados en el ejercicio por modo de presentación." &amp; $A$1</f>
        <v>G.1.3 Documentos presentados en el ejercicio por modo de presentación. Año 2023. Datos acumulados a 30/06/2023</v>
      </c>
    </row>
    <row r="6" spans="1:1" x14ac:dyDescent="0.2">
      <c r="A6" s="69" t="str">
        <f>"G.1.4 Importe ingresado de documentos presentados en el ejercicio por modo de presentación." &amp; $A$1</f>
        <v>G.1.4 Importe ingresado de documentos presentados en el ejercicio por modo de presentación. Año 2023. Datos acumulados a 30/06/2023</v>
      </c>
    </row>
    <row r="7" spans="1:1" x14ac:dyDescent="0.2">
      <c r="A7" s="23" t="str">
        <f>"G.1.5 Documentos presentados en el ejercicio por modo de presentación y tipo de ingreso." &amp; $A$1</f>
        <v>G.1.5 Documentos presentados en el ejercicio por modo de presentación y tipo de ingreso. Año 2023. Datos acumulados a 30/06/2023</v>
      </c>
    </row>
    <row r="8" spans="1:1" x14ac:dyDescent="0.2">
      <c r="A8" s="69" t="str">
        <f>"G.1.6 Importe ingresado de documentos presentados en el ejercicio por modo de presentación y tipo de ingreso." &amp; $A$1</f>
        <v>G.1.6 Importe ingresado de documentos presentados en el ejercicio por modo de presentación y tipo de ingreso. Año 2023. Datos acumulados a 30/06/2023</v>
      </c>
    </row>
    <row r="10" spans="1:1" x14ac:dyDescent="0.2">
      <c r="A10" s="69" t="str">
        <f>"G.2.1 Documentos presentados en el ejercicio por tipo de ingreso y forma de pago." &amp; $A$1</f>
        <v>G.2.1 Documentos presentados en el ejercicio por tipo de ingreso y forma de pago. Año 2023. Datos acumulados a 30/06/2023</v>
      </c>
    </row>
    <row r="11" spans="1:1" x14ac:dyDescent="0.2">
      <c r="A11" s="69" t="str">
        <f>"G.2.2 Importe ingresado de documentos presentados en el ejercicio por tipo de ingreso y forma de pago." &amp; $A$1</f>
        <v>G.2.2 Importe ingresado de documentos presentados en el ejercicio por tipo de ingreso y forma de pago. Año 2023. Datos acumulados a 30/06/2023</v>
      </c>
    </row>
    <row r="12" spans="1:1" x14ac:dyDescent="0.2">
      <c r="A12" s="69" t="str">
        <f>"G.2.3 Documentos presentados en el ejercicio por forma de pago." &amp; $A$1</f>
        <v>G.2.3 Documentos presentados en el ejercicio por forma de pago. Año 2023. Datos acumulados a 30/06/2023</v>
      </c>
    </row>
    <row r="13" spans="1:1" x14ac:dyDescent="0.2">
      <c r="A13" s="69" t="str">
        <f>"G.2.4 Importe ingresado de documentos presentados en el ejercicio por forma de pago. " &amp; $A$1</f>
        <v>G.2.4 Importe ingresado de documentos presentados en el ejercicio por forma de pago.  Año 2023. Datos acumulados a 30/06/2023</v>
      </c>
    </row>
    <row r="14" spans="1:1" x14ac:dyDescent="0.2">
      <c r="A14" s="23" t="str">
        <f>"G.2.5 Documentos presentados en el ejercicio por forma de pago y tipo de ingreso." &amp; $A$1</f>
        <v>G.2.5 Documentos presentados en el ejercicio por forma de pago y tipo de ingreso. Año 2023. Datos acumulados a 30/06/2023</v>
      </c>
    </row>
    <row r="15" spans="1:1" x14ac:dyDescent="0.2">
      <c r="A15" s="69" t="str">
        <f>"G.2.6 Importe ingresado de documentos presentados en el ejercicio por forma de pago y tipo de ingreso." &amp; $A$1</f>
        <v>G.2.6 Importe ingresado de documentos presentados en el ejercicio por forma de pago y tipo de ingreso. Año 2023. Datos acumulados a 30/06/2023</v>
      </c>
    </row>
    <row r="17" spans="1:1" x14ac:dyDescent="0.2">
      <c r="A17" s="69" t="str">
        <f>"G.5.1 Documentos presentados en el ejercicio por provincia y  modo de presentación." &amp; $A$1</f>
        <v>G.5.1 Documentos presentados en el ejercicio por provincia y  modo de presentación. Año 2023. Datos acumulados a 30/06/2023</v>
      </c>
    </row>
    <row r="18" spans="1:1" x14ac:dyDescent="0.2">
      <c r="A18" s="69" t="str">
        <f>"G.5.2 Importe ingresado de documentos presentados en el ejercicio por provincia y  modo de presentación." &amp; $A$1</f>
        <v>G.5.2 Importe ingresado de documentos presentados en el ejercicio por provincia y  modo de presentación. Año 2023. Datos acumulados a 30/06/2023</v>
      </c>
    </row>
    <row r="19" spans="1:1" x14ac:dyDescent="0.2">
      <c r="A19" s="69" t="str">
        <f>"G.5.3 Documentos presentados en el ejercicio por provincia y modo de presentación." &amp; $A$1</f>
        <v>G.5.3 Documentos presentados en el ejercicio por provincia y modo de presentación. Año 2023. Datos acumulados a 30/06/2023</v>
      </c>
    </row>
    <row r="20" spans="1:1" x14ac:dyDescent="0.2">
      <c r="A20" s="69" t="str">
        <f>"G.5.4 Importe ingresado de documentos presentados en el ejercicio por provincia y modo de presentación." &amp; $A$1</f>
        <v>G.5.4 Importe ingresado de documentos presentados en el ejercicio por provincia y modo de presentación. Año 2023. Datos acumulados a 30/06/2023</v>
      </c>
    </row>
    <row r="22" spans="1:1" x14ac:dyDescent="0.2">
      <c r="A22" s="69" t="str">
        <f>"G.6.1 Documentos presentados en el ejercicio por provincia y  forma de pago." &amp; $A$1</f>
        <v>G.6.1 Documentos presentados en el ejercicio por provincia y  forma de pago. Año 2023. Datos acumulados a 30/06/2023</v>
      </c>
    </row>
    <row r="23" spans="1:1" x14ac:dyDescent="0.2">
      <c r="A23" s="69" t="str">
        <f>"G.6.2 Importe ingresado de documentos presentados en el ejercicio por provincia y  forma de pago." &amp; $A$1</f>
        <v>G.6.2 Importe ingresado de documentos presentados en el ejercicio por provincia y  forma de pago. Año 2023. Datos acumulados a 30/06/2023</v>
      </c>
    </row>
    <row r="24" spans="1:1" x14ac:dyDescent="0.2">
      <c r="A24" s="69" t="str">
        <f>"G.6.3 Documentos presentados en el ejercicio por provincia y forma de pago." &amp; $A$1</f>
        <v>G.6.3 Documentos presentados en el ejercicio por provincia y forma de pago. Año 2023. Datos acumulados a 30/06/2023</v>
      </c>
    </row>
    <row r="25" spans="1:1" x14ac:dyDescent="0.2">
      <c r="A25" s="69" t="str">
        <f>"G.6.4 Importe ingresado de documentos presentados en el ejercicio por provincia y forma de pago." &amp; $A$1</f>
        <v>G.6.4 Importe ingresado de documentos presentados en el ejercicio por provincia y forma de pago. Año 2023. Datos acumulados a 30/06/2023</v>
      </c>
    </row>
    <row r="27" spans="1:1" x14ac:dyDescent="0.2">
      <c r="A27" s="69" t="str">
        <f>"G.7.1 Documentos presentados por naturaleza jurídica, sexo del declarante y modo de presentación." &amp; $A$1</f>
        <v>G.7.1 Documentos presentados por naturaleza jurídica, sexo del declarante y modo de presentación. Año 2023. Datos acumulados a 30/06/2023</v>
      </c>
    </row>
    <row r="28" spans="1:1" x14ac:dyDescent="0.2">
      <c r="A28" s="69" t="str">
        <f>"G.7.2 Documentos presentados por naturaleza jurídica y sexo del declarante." &amp; $A$1</f>
        <v>G.7.2 Documentos presentados por naturaleza jurídica y sexo del declarante. Año 2023. Datos acumulados a 30/06/2023</v>
      </c>
    </row>
    <row r="29" spans="1:1" x14ac:dyDescent="0.2">
      <c r="A29" s="69" t="str">
        <f>"G.7.3 Importe ingresado de documentos presentados por naturaleza jurídica, sexo del declarante y modo de presentación." &amp; $A$1</f>
        <v>G.7.3 Importe ingresado de documentos presentados por naturaleza jurídica, sexo del declarante y modo de presentación. Año 2023. Datos acumulados a 30/06/2023</v>
      </c>
    </row>
    <row r="30" spans="1:1" x14ac:dyDescent="0.2">
      <c r="A30" s="69" t="str">
        <f>"G.7.4 Importe ingresado de documentos presentados por naturaleza jurídica y sexo del declarante." &amp; $A$1</f>
        <v>G.7.4 Importe ingresado de documentos presentados por naturaleza jurídica y sexo del declarante. Año 2023. Datos acumulados a 30/06/2023</v>
      </c>
    </row>
    <row r="32" spans="1:1" x14ac:dyDescent="0.2">
      <c r="A32" s="69" t="str">
        <f>"G.8.1 Documentos presentados por naturaleza jurídica, sexo del declarante y forma de pago." &amp; $A$1</f>
        <v>G.8.1 Documentos presentados por naturaleza jurídica, sexo del declarante y forma de pago. Año 2023. Datos acumulados a 30/06/2023</v>
      </c>
    </row>
    <row r="33" spans="1:1" x14ac:dyDescent="0.2">
      <c r="A33" s="69" t="str">
        <f>"G.8.2 Importe ingresado de documentos presentados por naturaleza jurídica, sexo del declarante y forma de pago." &amp; $A$1</f>
        <v>G.8.2 Importe ingresado de documentos presentados por naturaleza jurídica, sexo del declarante y forma de pago. Año 2023. Datos acumulados a 30/06/2023</v>
      </c>
    </row>
    <row r="35" spans="1:1" x14ac:dyDescent="0.2">
      <c r="A35" s="69" t="str">
        <f>"G.9.1.1 Documentos presentados de modo presencial por provincia y naturaleza jurídica " &amp; $A$1</f>
        <v>G.9.1.1 Documentos presentados de modo presencial por provincia y naturaleza jurídica  Año 2023. Datos acumulados a 30/06/2023</v>
      </c>
    </row>
    <row r="36" spans="1:1" x14ac:dyDescent="0.2">
      <c r="A36" s="69" t="str">
        <f>"G.9.1.2 Documentos presentados de modo presencial por provincia, naturaleza jurídica y sexo del declarante " &amp; $A$1</f>
        <v>G.9.1.2 Documentos presentados de modo presencial por provincia, naturaleza jurídica y sexo del declarante  Año 2023. Datos acumulados a 30/06/2023</v>
      </c>
    </row>
    <row r="37" spans="1:1" x14ac:dyDescent="0.2">
      <c r="A37" s="69" t="str">
        <f>"G.9.1.3 Documentos presentados de modo web por provincia y naturaleza jurídica " &amp; $A$1</f>
        <v>G.9.1.3 Documentos presentados de modo web por provincia y naturaleza jurídica  Año 2023. Datos acumulados a 30/06/2023</v>
      </c>
    </row>
    <row r="38" spans="1:1" x14ac:dyDescent="0.2">
      <c r="A38" s="69" t="str">
        <f>"G.9.1.4 Documentos presentados de modo web por provincia, naturaleza jurídica y sexo del declarante " &amp; $A$1</f>
        <v>G.9.1.4 Documentos presentados de modo web por provincia, naturaleza jurídica y sexo del declarante  Año 2023. Datos acumulados a 30/06/2023</v>
      </c>
    </row>
    <row r="40" spans="1:1" x14ac:dyDescent="0.2">
      <c r="A40" s="69" t="str">
        <f>"G.9.2.1 Importe ingresado de documentos presentados de modo presencial por provincia y naturaleza jurídica " &amp; $A$1</f>
        <v>G.9.2.1 Importe ingresado de documentos presentados de modo presencial por provincia y naturaleza jurídica  Año 2023. Datos acumulados a 30/06/2023</v>
      </c>
    </row>
    <row r="41" spans="1:1" x14ac:dyDescent="0.2">
      <c r="A41" s="69" t="str">
        <f>"G.9.2.2 Importe ingresado de documentos presentados de modo presencial por provincia, naturaleza jurídica y sexo del declarante " &amp; $A$1</f>
        <v>G.9.2.2 Importe ingresado de documentos presentados de modo presencial por provincia, naturaleza jurídica y sexo del declarante  Año 2023. Datos acumulados a 30/06/2023</v>
      </c>
    </row>
    <row r="42" spans="1:1" x14ac:dyDescent="0.2">
      <c r="A42" s="69" t="str">
        <f>"G.9.2.3 Importe ingresado de documentos presentados de modo web por provincia y naturaleza jurídica " &amp; $A$1</f>
        <v>G.9.2.3 Importe ingresado de documentos presentados de modo web por provincia y naturaleza jurídica  Año 2023. Datos acumulados a 30/06/2023</v>
      </c>
    </row>
    <row r="43" spans="1:1" x14ac:dyDescent="0.2">
      <c r="A43" s="69" t="str">
        <f>"G.9.2.4 Importe ingresado de documentos presentados de modo web por provincia, naturaleza jurídica y sexo del declarante " &amp; $A$1</f>
        <v>G.9.2.4 Importe ingresado de documentos presentados de modo web por provincia, naturaleza jurídica y sexo del declarante  Año 2023. Datos acumulados a 30/06/2023</v>
      </c>
    </row>
    <row r="45" spans="1:1" x14ac:dyDescent="0.2">
      <c r="A45" s="69" t="str">
        <f>"G.10.1.1 Documentos presentados con forma de pago presencial por provincia y naturaleza jurídica " &amp; $A$1</f>
        <v>G.10.1.1 Documentos presentados con forma de pago presencial por provincia y naturaleza jurídica  Año 2023. Datos acumulados a 30/06/2023</v>
      </c>
    </row>
    <row r="46" spans="1:1" x14ac:dyDescent="0.2">
      <c r="A46" s="69" t="str">
        <f>"G.10.1.2 Documentos presentados con forma de pago presencial por provincia, naturaleza jurídica y sexo del declarante " &amp; $A$1</f>
        <v>G.10.1.2 Documentos presentados con forma de pago presencial por provincia, naturaleza jurídica y sexo del declarante  Año 2023. Datos acumulados a 30/06/2023</v>
      </c>
    </row>
    <row r="47" spans="1:1" x14ac:dyDescent="0.2">
      <c r="A47" s="69" t="str">
        <f>"G.10.1.3 Documentos presentados con forma de pago telemática por provincia y naturaleza jurídica " &amp; $A$1</f>
        <v>G.10.1.3 Documentos presentados con forma de pago telemática por provincia y naturaleza jurídica  Año 2023. Datos acumulados a 30/06/2023</v>
      </c>
    </row>
    <row r="48" spans="1:1" x14ac:dyDescent="0.2">
      <c r="A48" s="69" t="str">
        <f>"G.10.1.4 Documentos presentados con forma de pago telemática por provincia, naturaleza jurídica y sexo del declarante " &amp; $A$1</f>
        <v>G.10.1.4 Documentos presentados con forma de pago telemática por provincia, naturaleza jurídica y sexo del declarante  Año 2023. Datos acumulados a 30/06/2023</v>
      </c>
    </row>
    <row r="50" spans="1:1" x14ac:dyDescent="0.2">
      <c r="A50" s="69" t="str">
        <f>"G.10.2.1 Importe ingresado de documentos presentados con forma de pago presencial por provincia y naturaleza jurídica " &amp; $A$1</f>
        <v>G.10.2.1 Importe ingresado de documentos presentados con forma de pago presencial por provincia y naturaleza jurídica  Año 2023. Datos acumulados a 30/06/2023</v>
      </c>
    </row>
    <row r="51" spans="1:1" x14ac:dyDescent="0.2">
      <c r="A51" s="69" t="str">
        <f>"G.10.2.2 Importe ingresado de documentos presentados con forma de pago presencial por provincia, naturaleza jurídica y sexo del declarante " &amp; $A$1</f>
        <v>G.10.2.2 Importe ingresado de documentos presentados con forma de pago presencial por provincia, naturaleza jurídica y sexo del declarante  Año 2023. Datos acumulados a 30/06/2023</v>
      </c>
    </row>
    <row r="52" spans="1:1" x14ac:dyDescent="0.2">
      <c r="A52" s="69" t="str">
        <f>"G.10.2.3 Importe ingresado de documentos presentados con forma de pago telemática por provincia y naturaleza jurídica " &amp; $A$1</f>
        <v>G.10.2.3 Importe ingresado de documentos presentados con forma de pago telemática por provincia y naturaleza jurídica  Año 2023. Datos acumulados a 30/06/2023</v>
      </c>
    </row>
    <row r="53" spans="1:1" x14ac:dyDescent="0.2">
      <c r="A53" s="69" t="str">
        <f>"G.10.2.4 Importe ingresado de documentos presentados con forma de pago telemática por provincia, naturaleza jurídica y sexo del declarante " &amp; $A$1</f>
        <v>G.10.2.4 Importe ingresado de documentos presentados con forma de pago telemática por provincia, naturaleza jurídica y sexo del declarante  Año 2023. Datos acumulados a 30/06/2023</v>
      </c>
    </row>
  </sheetData>
  <pageMargins left="0.7" right="0.7" top="0.75" bottom="0.75" header="0.3" footer="0.3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7"/>
  <sheetViews>
    <sheetView showGridLines="0" tabSelected="1" zoomScaleNormal="100" zoomScaleSheetLayoutView="100" workbookViewId="0"/>
  </sheetViews>
  <sheetFormatPr baseColWidth="10" defaultColWidth="11.42578125" defaultRowHeight="19.5" x14ac:dyDescent="0.4"/>
  <cols>
    <col min="1" max="1" width="93.5703125" style="33" bestFit="1" customWidth="1"/>
    <col min="2" max="2" width="3" style="33" bestFit="1" customWidth="1"/>
    <col min="3" max="3" width="17.42578125" style="33" customWidth="1"/>
    <col min="4" max="4" width="13.5703125" style="33" customWidth="1"/>
    <col min="5" max="5" width="15" style="33" customWidth="1"/>
    <col min="6" max="6" width="17" style="33" bestFit="1" customWidth="1"/>
    <col min="7" max="7" width="14.140625" style="33" bestFit="1" customWidth="1"/>
    <col min="8" max="8" width="13.140625" style="33" bestFit="1" customWidth="1"/>
    <col min="9" max="9" width="11.5703125" style="33" bestFit="1" customWidth="1"/>
    <col min="10" max="16384" width="11.42578125" style="33"/>
  </cols>
  <sheetData>
    <row r="1" spans="1:2" x14ac:dyDescent="0.4">
      <c r="A1" s="33" t="s">
        <v>105</v>
      </c>
    </row>
    <row r="7" spans="1:2" x14ac:dyDescent="0.4">
      <c r="A7" s="32"/>
    </row>
    <row r="8" spans="1:2" x14ac:dyDescent="0.4">
      <c r="A8" s="63" t="s">
        <v>15</v>
      </c>
      <c r="B8" s="24"/>
    </row>
    <row r="9" spans="1:2" x14ac:dyDescent="0.4">
      <c r="A9" s="64"/>
      <c r="B9" s="25"/>
    </row>
    <row r="10" spans="1:2" x14ac:dyDescent="0.4">
      <c r="A10" s="65" t="str">
        <f>"Año " &amp; Fechas!B1&amp;". Datos acumulados a "&amp;TEXT(Fechas!B3,"dd/mm/aaaa")</f>
        <v>Año 2023. Datos acumulados a 30/06/2023</v>
      </c>
      <c r="B10" s="25"/>
    </row>
    <row r="11" spans="1:2" x14ac:dyDescent="0.4">
      <c r="A11" s="66" t="str">
        <f>"Fecha de actualización: "&amp;TEXT(Fechas!B2,"dd/mm/aaaa")</f>
        <v>Fecha de actualización: 01/07/2023</v>
      </c>
      <c r="B11" s="25"/>
    </row>
    <row r="12" spans="1:2" x14ac:dyDescent="0.4">
      <c r="A12" s="64"/>
      <c r="B12" s="25"/>
    </row>
    <row r="13" spans="1:2" x14ac:dyDescent="0.4">
      <c r="A13" s="42" t="s">
        <v>3</v>
      </c>
      <c r="B13" s="27"/>
    </row>
    <row r="14" spans="1:2" x14ac:dyDescent="0.4">
      <c r="A14" s="28"/>
      <c r="B14" s="29"/>
    </row>
    <row r="15" spans="1:2" x14ac:dyDescent="0.4">
      <c r="A15" s="22" t="str">
        <f>'T1'!A10</f>
        <v>1. Documentos por tipo de ingreso y modo de presentación</v>
      </c>
      <c r="B15" s="27">
        <v>2</v>
      </c>
    </row>
    <row r="16" spans="1:2" x14ac:dyDescent="0.4">
      <c r="A16" s="30"/>
      <c r="B16" s="31"/>
    </row>
    <row r="17" spans="1:2" x14ac:dyDescent="0.4">
      <c r="A17" s="22" t="str">
        <f>'T2'!A10</f>
        <v>2. Documentos por tipo de ingreso y forma de pago</v>
      </c>
      <c r="B17" s="27">
        <v>3</v>
      </c>
    </row>
    <row r="18" spans="1:2" x14ac:dyDescent="0.4">
      <c r="A18" s="30"/>
      <c r="B18" s="31"/>
    </row>
    <row r="19" spans="1:2" x14ac:dyDescent="0.4">
      <c r="A19" s="22" t="str">
        <f>'T3'!A10</f>
        <v>3. Documentos por tipo de ingreso, modelo y modo de presentación</v>
      </c>
      <c r="B19" s="27">
        <v>4</v>
      </c>
    </row>
    <row r="20" spans="1:2" x14ac:dyDescent="0.4">
      <c r="A20" s="30"/>
      <c r="B20" s="31"/>
    </row>
    <row r="21" spans="1:2" x14ac:dyDescent="0.4">
      <c r="A21" s="22" t="str">
        <f>'T4'!A10</f>
        <v>4. Documentos por tipo de ingreso, modelo y forma de pago</v>
      </c>
      <c r="B21" s="27">
        <v>5</v>
      </c>
    </row>
    <row r="22" spans="1:2" x14ac:dyDescent="0.4">
      <c r="A22" s="30"/>
      <c r="B22" s="31"/>
    </row>
    <row r="23" spans="1:2" x14ac:dyDescent="0.4">
      <c r="A23" s="22" t="str">
        <f>'T5'!A10</f>
        <v>5. Documentos por provincias y modo de presentación</v>
      </c>
      <c r="B23" s="27">
        <v>6</v>
      </c>
    </row>
    <row r="24" spans="1:2" x14ac:dyDescent="0.4">
      <c r="A24" s="30"/>
      <c r="B24" s="31"/>
    </row>
    <row r="25" spans="1:2" x14ac:dyDescent="0.4">
      <c r="A25" s="22" t="str">
        <f>'T6'!A10</f>
        <v>6. Documentos por provincias y forma de pago</v>
      </c>
      <c r="B25" s="27">
        <v>7</v>
      </c>
    </row>
    <row r="26" spans="1:2" x14ac:dyDescent="0.4">
      <c r="A26" s="30"/>
      <c r="B26" s="31"/>
    </row>
    <row r="27" spans="1:2" x14ac:dyDescent="0.4">
      <c r="A27" s="22" t="str">
        <f>'T7'!A10</f>
        <v>7. Documentos por naturaleza jurídica, sexo del declarante y modo de presentación</v>
      </c>
      <c r="B27" s="27">
        <v>8</v>
      </c>
    </row>
    <row r="28" spans="1:2" x14ac:dyDescent="0.4">
      <c r="A28" s="30"/>
      <c r="B28" s="31"/>
    </row>
    <row r="29" spans="1:2" x14ac:dyDescent="0.4">
      <c r="A29" s="22" t="str">
        <f>'T8'!A10</f>
        <v>8. Documentos por naturaleza jurídica, sexo del declarante y forma de pago</v>
      </c>
      <c r="B29" s="27">
        <v>9</v>
      </c>
    </row>
    <row r="30" spans="1:2" x14ac:dyDescent="0.4">
      <c r="A30" s="30"/>
      <c r="B30" s="31"/>
    </row>
    <row r="31" spans="1:2" x14ac:dyDescent="0.4">
      <c r="A31" s="22" t="str">
        <f>T9_1!A10</f>
        <v>9.1. Número de documentos por modo de presentación, provincia, naturaleza jurídica y sexo del declarante</v>
      </c>
      <c r="B31" s="27">
        <v>10</v>
      </c>
    </row>
    <row r="32" spans="1:2" x14ac:dyDescent="0.4">
      <c r="A32" s="30"/>
      <c r="B32" s="31"/>
    </row>
    <row r="33" spans="1:2" x14ac:dyDescent="0.4">
      <c r="A33" s="22" t="str">
        <f>T9_2!A10</f>
        <v>9.2. Importe ingresado por modo de presentación, provincia, naturaleza jurídica y sexo del declarante</v>
      </c>
      <c r="B33" s="27">
        <v>11</v>
      </c>
    </row>
    <row r="34" spans="1:2" x14ac:dyDescent="0.4">
      <c r="A34" s="30"/>
      <c r="B34" s="31"/>
    </row>
    <row r="35" spans="1:2" x14ac:dyDescent="0.4">
      <c r="A35" s="22" t="str">
        <f>T10_1!A10</f>
        <v>10.1. Número de documentos por forma de pago, provincia, naturaleza jurídica y sexo del declarante</v>
      </c>
      <c r="B35" s="27">
        <v>12</v>
      </c>
    </row>
    <row r="36" spans="1:2" x14ac:dyDescent="0.4">
      <c r="A36" s="30"/>
      <c r="B36" s="31"/>
    </row>
    <row r="37" spans="1:2" x14ac:dyDescent="0.4">
      <c r="A37" s="22" t="str">
        <f>T10_2!A10</f>
        <v>10.2. Importe ingresado por forma de pago, provincia, naturaleza jurídica y sexo del declarante</v>
      </c>
      <c r="B37" s="27">
        <v>13</v>
      </c>
    </row>
  </sheetData>
  <phoneticPr fontId="2" type="noConversion"/>
  <pageMargins left="0.7" right="0.7" top="0.75" bottom="0.75" header="0.3" footer="0.3"/>
  <pageSetup paperSize="9" scale="96" orientation="portrait" r:id="rId1"/>
  <headerFooter alignWithMargins="0">
    <oddFooter>&amp;R&amp;"Noto Sans HK Light,Normal"&amp;P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8:G21"/>
  <sheetViews>
    <sheetView showGridLines="0" zoomScale="85" zoomScaleNormal="85" zoomScaleSheetLayoutView="40" workbookViewId="0"/>
  </sheetViews>
  <sheetFormatPr baseColWidth="10" defaultColWidth="11.42578125" defaultRowHeight="19.5" x14ac:dyDescent="0.4"/>
  <cols>
    <col min="1" max="1" width="56.140625" style="33" customWidth="1"/>
    <col min="2" max="2" width="18.28515625" style="33" customWidth="1"/>
    <col min="3" max="3" width="17.42578125" style="33" customWidth="1"/>
    <col min="4" max="4" width="13.5703125" style="33" customWidth="1"/>
    <col min="5" max="5" width="15" style="33" customWidth="1"/>
    <col min="6" max="6" width="17" style="33" bestFit="1" customWidth="1"/>
    <col min="7" max="7" width="14.140625" style="33" bestFit="1" customWidth="1"/>
    <col min="8" max="8" width="13.140625" style="33" bestFit="1" customWidth="1"/>
    <col min="9" max="9" width="11.5703125" style="33" bestFit="1" customWidth="1"/>
    <col min="10" max="16384" width="11.42578125" style="33"/>
  </cols>
  <sheetData>
    <row r="8" spans="1:7" x14ac:dyDescent="0.4">
      <c r="A8" s="34" t="str">
        <f>"Documentos presentados en el ejercicio. Año " &amp; Fechas!$B$1&amp;". Datos acumulados a "&amp;TEXT(Fechas!$B$3,"dd/mm/aaaa")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7" x14ac:dyDescent="0.4">
      <c r="A9" s="38"/>
      <c r="B9" s="39"/>
      <c r="C9" s="40"/>
      <c r="D9" s="38"/>
      <c r="E9" s="41"/>
      <c r="F9" s="40"/>
      <c r="G9" s="40"/>
    </row>
    <row r="10" spans="1:7" x14ac:dyDescent="0.4">
      <c r="A10" s="42" t="s">
        <v>4</v>
      </c>
      <c r="B10" s="39"/>
      <c r="C10" s="40"/>
      <c r="D10" s="40"/>
      <c r="E10" s="40"/>
      <c r="F10" s="40"/>
      <c r="G10" s="40"/>
    </row>
    <row r="11" spans="1:7" x14ac:dyDescent="0.4">
      <c r="A11" s="47"/>
      <c r="B11" s="116" t="s">
        <v>6</v>
      </c>
      <c r="C11" s="116"/>
      <c r="D11" s="116" t="s">
        <v>5</v>
      </c>
      <c r="E11" s="116"/>
      <c r="F11" s="116" t="s">
        <v>7</v>
      </c>
      <c r="G11" s="116"/>
    </row>
    <row r="12" spans="1:7" x14ac:dyDescent="0.4">
      <c r="A12" s="22"/>
      <c r="B12" s="43" t="s">
        <v>8</v>
      </c>
      <c r="C12" s="43" t="s">
        <v>9</v>
      </c>
      <c r="D12" s="43" t="s">
        <v>8</v>
      </c>
      <c r="E12" s="43" t="s">
        <v>9</v>
      </c>
      <c r="F12" s="43" t="s">
        <v>8</v>
      </c>
      <c r="G12" s="43" t="s">
        <v>9</v>
      </c>
    </row>
    <row r="13" spans="1:7" x14ac:dyDescent="0.4">
      <c r="A13" s="30" t="s">
        <v>20</v>
      </c>
      <c r="B13" s="44">
        <v>5242</v>
      </c>
      <c r="C13" s="44">
        <v>5257.4400300000016</v>
      </c>
      <c r="D13" s="44">
        <v>268221</v>
      </c>
      <c r="E13" s="44">
        <v>73220.683810000046</v>
      </c>
      <c r="F13" s="44">
        <f>SUM(B13,D13)</f>
        <v>273463</v>
      </c>
      <c r="G13" s="44">
        <f>SUM(C13,E13)</f>
        <v>78478.123840000044</v>
      </c>
    </row>
    <row r="14" spans="1:7" x14ac:dyDescent="0.4">
      <c r="A14" s="22" t="s">
        <v>62</v>
      </c>
      <c r="B14" s="45">
        <v>0</v>
      </c>
      <c r="C14" s="45">
        <v>0</v>
      </c>
      <c r="D14" s="45">
        <v>187</v>
      </c>
      <c r="E14" s="45">
        <v>1045.9849100000001</v>
      </c>
      <c r="F14" s="45">
        <f t="shared" ref="F14:G20" si="0">SUM(B14,D14)</f>
        <v>187</v>
      </c>
      <c r="G14" s="45">
        <f t="shared" si="0"/>
        <v>1045.9849100000001</v>
      </c>
    </row>
    <row r="15" spans="1:7" ht="18.75" customHeight="1" x14ac:dyDescent="0.4">
      <c r="A15" s="30" t="s">
        <v>93</v>
      </c>
      <c r="B15" s="44">
        <v>18888</v>
      </c>
      <c r="C15" s="44">
        <v>12112.282150000006</v>
      </c>
      <c r="D15" s="44">
        <v>383984</v>
      </c>
      <c r="E15" s="44">
        <v>747103.14115999884</v>
      </c>
      <c r="F15" s="44">
        <f t="shared" si="0"/>
        <v>402872</v>
      </c>
      <c r="G15" s="44">
        <f t="shared" si="0"/>
        <v>759215.42330999882</v>
      </c>
    </row>
    <row r="16" spans="1:7" x14ac:dyDescent="0.4">
      <c r="A16" s="22" t="s">
        <v>16</v>
      </c>
      <c r="B16" s="45">
        <v>966</v>
      </c>
      <c r="C16" s="45">
        <v>663.21355999999992</v>
      </c>
      <c r="D16" s="45">
        <v>9953</v>
      </c>
      <c r="E16" s="45">
        <v>1357.1446500000004</v>
      </c>
      <c r="F16" s="45">
        <f t="shared" si="0"/>
        <v>10919</v>
      </c>
      <c r="G16" s="45">
        <f t="shared" si="0"/>
        <v>2020.3582100000003</v>
      </c>
    </row>
    <row r="17" spans="1:7" x14ac:dyDescent="0.4">
      <c r="A17" s="30" t="s">
        <v>17</v>
      </c>
      <c r="B17" s="44">
        <v>28</v>
      </c>
      <c r="C17" s="44">
        <v>568.40523999999994</v>
      </c>
      <c r="D17" s="44">
        <v>396</v>
      </c>
      <c r="E17" s="44">
        <v>70398.426919999998</v>
      </c>
      <c r="F17" s="44">
        <f t="shared" si="0"/>
        <v>424</v>
      </c>
      <c r="G17" s="44">
        <f t="shared" si="0"/>
        <v>70966.832159999991</v>
      </c>
    </row>
    <row r="18" spans="1:7" x14ac:dyDescent="0.4">
      <c r="A18" s="22" t="s">
        <v>106</v>
      </c>
      <c r="B18" s="45">
        <v>108</v>
      </c>
      <c r="C18" s="45">
        <v>1111.5712199999998</v>
      </c>
      <c r="D18" s="45">
        <v>219</v>
      </c>
      <c r="E18" s="45">
        <v>8983.5973700000013</v>
      </c>
      <c r="F18" s="45">
        <f t="shared" si="0"/>
        <v>327</v>
      </c>
      <c r="G18" s="45">
        <f t="shared" si="0"/>
        <v>10095.168590000001</v>
      </c>
    </row>
    <row r="19" spans="1:7" x14ac:dyDescent="0.4">
      <c r="A19" s="30" t="s">
        <v>18</v>
      </c>
      <c r="B19" s="44">
        <v>34146</v>
      </c>
      <c r="C19" s="44">
        <v>7006.6716599999982</v>
      </c>
      <c r="D19" s="44">
        <v>396353</v>
      </c>
      <c r="E19" s="44">
        <v>17491.282890000643</v>
      </c>
      <c r="F19" s="44">
        <f t="shared" si="0"/>
        <v>430499</v>
      </c>
      <c r="G19" s="44">
        <f t="shared" si="0"/>
        <v>24497.954550000642</v>
      </c>
    </row>
    <row r="20" spans="1:7" x14ac:dyDescent="0.4">
      <c r="A20" s="22" t="s">
        <v>19</v>
      </c>
      <c r="B20" s="45">
        <v>5673</v>
      </c>
      <c r="C20" s="45">
        <v>14273.180750000005</v>
      </c>
      <c r="D20" s="45">
        <v>22903</v>
      </c>
      <c r="E20" s="45">
        <v>35614.362729999979</v>
      </c>
      <c r="F20" s="45">
        <f t="shared" si="0"/>
        <v>28576</v>
      </c>
      <c r="G20" s="45">
        <f t="shared" si="0"/>
        <v>49887.543479999986</v>
      </c>
    </row>
    <row r="21" spans="1:7" x14ac:dyDescent="0.4">
      <c r="A21" s="48" t="s">
        <v>7</v>
      </c>
      <c r="B21" s="49">
        <f>SUM(B13:B20)</f>
        <v>65051</v>
      </c>
      <c r="C21" s="49">
        <f t="shared" ref="C21:F21" si="1">SUM(C13:C20)</f>
        <v>40992.764610000013</v>
      </c>
      <c r="D21" s="49">
        <f>SUM(D13:D20)</f>
        <v>1082216</v>
      </c>
      <c r="E21" s="49">
        <f t="shared" si="1"/>
        <v>955214.62443999946</v>
      </c>
      <c r="F21" s="49">
        <f t="shared" si="1"/>
        <v>1147267</v>
      </c>
      <c r="G21" s="49">
        <f>SUM(G13:G20)</f>
        <v>996207.38904999942</v>
      </c>
    </row>
  </sheetData>
  <mergeCells count="3">
    <mergeCell ref="B11:C11"/>
    <mergeCell ref="D11:E11"/>
    <mergeCell ref="F11:G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differentFirst="1" alignWithMargins="0">
    <oddFooter>&amp;R&amp;"Noto Sans HK Light,Normal"&amp;P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7:H24"/>
  <sheetViews>
    <sheetView showGridLines="0" zoomScale="85" zoomScaleNormal="85" workbookViewId="0"/>
  </sheetViews>
  <sheetFormatPr baseColWidth="10" defaultColWidth="11.42578125" defaultRowHeight="19.5" x14ac:dyDescent="0.4"/>
  <cols>
    <col min="1" max="1" width="56.140625" style="33" bestFit="1" customWidth="1"/>
    <col min="2" max="2" width="11.42578125" style="33" customWidth="1"/>
    <col min="3" max="3" width="15.140625" style="33" bestFit="1" customWidth="1"/>
    <col min="4" max="4" width="12.140625" style="33" customWidth="1"/>
    <col min="5" max="5" width="15.140625" style="33" bestFit="1" customWidth="1"/>
    <col min="6" max="6" width="14.42578125" style="33" customWidth="1"/>
    <col min="7" max="7" width="15.140625" style="33" bestFit="1" customWidth="1"/>
    <col min="8" max="8" width="13.140625" style="33" bestFit="1" customWidth="1"/>
    <col min="9" max="9" width="11.5703125" style="33" bestFit="1" customWidth="1"/>
    <col min="10" max="16384" width="11.42578125" style="33"/>
  </cols>
  <sheetData>
    <row r="7" spans="1:8" x14ac:dyDescent="0.4">
      <c r="A7" s="32"/>
    </row>
    <row r="8" spans="1:8" x14ac:dyDescent="0.4">
      <c r="A8" s="34" t="str">
        <f>'T1'!A8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8" x14ac:dyDescent="0.4">
      <c r="A9" s="38"/>
      <c r="B9" s="39"/>
      <c r="C9" s="40"/>
      <c r="D9" s="38"/>
      <c r="E9" s="41"/>
      <c r="F9" s="40"/>
      <c r="G9" s="40"/>
    </row>
    <row r="10" spans="1:8" x14ac:dyDescent="0.4">
      <c r="A10" s="42" t="s">
        <v>10</v>
      </c>
      <c r="B10" s="39"/>
      <c r="C10" s="40"/>
      <c r="D10" s="40"/>
      <c r="E10" s="40"/>
      <c r="F10" s="40"/>
      <c r="G10" s="40"/>
    </row>
    <row r="11" spans="1:8" x14ac:dyDescent="0.4">
      <c r="A11" s="47"/>
      <c r="B11" s="116" t="s">
        <v>21</v>
      </c>
      <c r="C11" s="116"/>
      <c r="D11" s="116" t="s">
        <v>11</v>
      </c>
      <c r="E11" s="116"/>
      <c r="F11" s="116" t="s">
        <v>7</v>
      </c>
      <c r="G11" s="116"/>
    </row>
    <row r="12" spans="1:8" x14ac:dyDescent="0.4">
      <c r="A12" s="22"/>
      <c r="B12" s="43" t="s">
        <v>8</v>
      </c>
      <c r="C12" s="43" t="s">
        <v>9</v>
      </c>
      <c r="D12" s="43" t="s">
        <v>8</v>
      </c>
      <c r="E12" s="43" t="s">
        <v>9</v>
      </c>
      <c r="F12" s="43" t="s">
        <v>8</v>
      </c>
      <c r="G12" s="43" t="s">
        <v>9</v>
      </c>
    </row>
    <row r="13" spans="1:8" x14ac:dyDescent="0.4">
      <c r="A13" s="30" t="s">
        <v>20</v>
      </c>
      <c r="B13" s="44">
        <v>5242</v>
      </c>
      <c r="C13" s="44">
        <v>5257.4400300000016</v>
      </c>
      <c r="D13" s="44">
        <v>268221</v>
      </c>
      <c r="E13" s="44">
        <v>73220.683810000046</v>
      </c>
      <c r="F13" s="44">
        <f>SUM(B13,D13)</f>
        <v>273463</v>
      </c>
      <c r="G13" s="44">
        <f>SUM(C13,E13)</f>
        <v>78478.123840000044</v>
      </c>
      <c r="H13" s="113"/>
    </row>
    <row r="14" spans="1:8" x14ac:dyDescent="0.4">
      <c r="A14" s="22" t="s">
        <v>62</v>
      </c>
      <c r="B14" s="45">
        <v>0</v>
      </c>
      <c r="C14" s="45">
        <v>0</v>
      </c>
      <c r="D14" s="45">
        <v>187</v>
      </c>
      <c r="E14" s="45">
        <v>1045.9849100000001</v>
      </c>
      <c r="F14" s="45">
        <f t="shared" ref="F14:F20" si="0">SUM(B14,D14)</f>
        <v>187</v>
      </c>
      <c r="G14" s="45">
        <f t="shared" ref="G14:G20" si="1">SUM(C14,E14)</f>
        <v>1045.9849100000001</v>
      </c>
      <c r="H14" s="113"/>
    </row>
    <row r="15" spans="1:8" ht="18.75" customHeight="1" x14ac:dyDescent="0.4">
      <c r="A15" s="30" t="s">
        <v>93</v>
      </c>
      <c r="B15" s="44">
        <v>18888</v>
      </c>
      <c r="C15" s="44">
        <v>12112.282150000006</v>
      </c>
      <c r="D15" s="44">
        <v>383984</v>
      </c>
      <c r="E15" s="44">
        <v>747103.14115999884</v>
      </c>
      <c r="F15" s="44">
        <f t="shared" si="0"/>
        <v>402872</v>
      </c>
      <c r="G15" s="44">
        <f t="shared" si="1"/>
        <v>759215.42330999882</v>
      </c>
      <c r="H15" s="113"/>
    </row>
    <row r="16" spans="1:8" x14ac:dyDescent="0.4">
      <c r="A16" s="50" t="s">
        <v>16</v>
      </c>
      <c r="B16" s="45">
        <v>968</v>
      </c>
      <c r="C16" s="45">
        <v>663.21355999999992</v>
      </c>
      <c r="D16" s="45">
        <v>9951</v>
      </c>
      <c r="E16" s="45">
        <v>1357.1446500000004</v>
      </c>
      <c r="F16" s="45">
        <f t="shared" si="0"/>
        <v>10919</v>
      </c>
      <c r="G16" s="45">
        <f t="shared" si="1"/>
        <v>2020.3582100000003</v>
      </c>
      <c r="H16" s="113"/>
    </row>
    <row r="17" spans="1:8" x14ac:dyDescent="0.4">
      <c r="A17" s="30" t="s">
        <v>17</v>
      </c>
      <c r="B17" s="44">
        <v>28</v>
      </c>
      <c r="C17" s="44">
        <v>568.40523999999994</v>
      </c>
      <c r="D17" s="44">
        <v>396</v>
      </c>
      <c r="E17" s="44">
        <v>70398.426919999998</v>
      </c>
      <c r="F17" s="44">
        <f t="shared" si="0"/>
        <v>424</v>
      </c>
      <c r="G17" s="44">
        <f t="shared" si="1"/>
        <v>70966.832159999991</v>
      </c>
      <c r="H17" s="113"/>
    </row>
    <row r="18" spans="1:8" x14ac:dyDescent="0.4">
      <c r="A18" s="22" t="s">
        <v>106</v>
      </c>
      <c r="B18" s="45">
        <v>108</v>
      </c>
      <c r="C18" s="45">
        <v>1111.5712199999998</v>
      </c>
      <c r="D18" s="45">
        <v>219</v>
      </c>
      <c r="E18" s="45">
        <v>8983.5973700000013</v>
      </c>
      <c r="F18" s="45">
        <f t="shared" si="0"/>
        <v>327</v>
      </c>
      <c r="G18" s="45">
        <f t="shared" si="1"/>
        <v>10095.168590000001</v>
      </c>
      <c r="H18" s="113"/>
    </row>
    <row r="19" spans="1:8" x14ac:dyDescent="0.4">
      <c r="A19" s="30" t="s">
        <v>18</v>
      </c>
      <c r="B19" s="44">
        <v>34146</v>
      </c>
      <c r="C19" s="44">
        <v>7006.6716599999982</v>
      </c>
      <c r="D19" s="44">
        <v>396353</v>
      </c>
      <c r="E19" s="44">
        <v>17491.282890000643</v>
      </c>
      <c r="F19" s="44">
        <f t="shared" si="0"/>
        <v>430499</v>
      </c>
      <c r="G19" s="44">
        <f t="shared" si="1"/>
        <v>24497.954550000642</v>
      </c>
      <c r="H19" s="113"/>
    </row>
    <row r="20" spans="1:8" x14ac:dyDescent="0.4">
      <c r="A20" s="50" t="s">
        <v>19</v>
      </c>
      <c r="B20" s="45">
        <v>5673</v>
      </c>
      <c r="C20" s="45">
        <v>14273.180750000005</v>
      </c>
      <c r="D20" s="45">
        <v>22903</v>
      </c>
      <c r="E20" s="45">
        <v>35614.362729999979</v>
      </c>
      <c r="F20" s="45">
        <f t="shared" si="0"/>
        <v>28576</v>
      </c>
      <c r="G20" s="45">
        <f t="shared" si="1"/>
        <v>49887.543479999986</v>
      </c>
      <c r="H20" s="113"/>
    </row>
    <row r="21" spans="1:8" x14ac:dyDescent="0.4">
      <c r="A21" s="48" t="s">
        <v>7</v>
      </c>
      <c r="B21" s="49">
        <f>SUM(B13:B20)</f>
        <v>65053</v>
      </c>
      <c r="C21" s="49">
        <f t="shared" ref="C21:G21" si="2">SUM(C13:C20)</f>
        <v>40992.764610000013</v>
      </c>
      <c r="D21" s="49">
        <f t="shared" si="2"/>
        <v>1082214</v>
      </c>
      <c r="E21" s="49">
        <f t="shared" si="2"/>
        <v>955214.62443999946</v>
      </c>
      <c r="F21" s="49">
        <f t="shared" si="2"/>
        <v>1147267</v>
      </c>
      <c r="G21" s="49">
        <f t="shared" si="2"/>
        <v>996207.38904999942</v>
      </c>
      <c r="H21" s="113"/>
    </row>
    <row r="22" spans="1:8" x14ac:dyDescent="0.4">
      <c r="A22" s="22"/>
      <c r="B22" s="113"/>
      <c r="C22" s="113"/>
      <c r="D22" s="113"/>
      <c r="E22" s="113"/>
      <c r="F22" s="113"/>
      <c r="G22" s="113"/>
    </row>
    <row r="23" spans="1:8" x14ac:dyDescent="0.4">
      <c r="A23" s="22"/>
    </row>
    <row r="24" spans="1:8" x14ac:dyDescent="0.4">
      <c r="A24" s="50"/>
    </row>
  </sheetData>
  <mergeCells count="3">
    <mergeCell ref="B11:C11"/>
    <mergeCell ref="D11:E11"/>
    <mergeCell ref="F11:G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differentFirst="1" alignWithMargins="0">
    <oddFooter>&amp;R&amp;"Noto Sans HK Light,Normal"&amp;P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8:G62"/>
  <sheetViews>
    <sheetView showGridLines="0" zoomScale="85" zoomScaleNormal="85" workbookViewId="0"/>
  </sheetViews>
  <sheetFormatPr baseColWidth="10" defaultColWidth="11.42578125" defaultRowHeight="19.5" x14ac:dyDescent="0.4"/>
  <cols>
    <col min="1" max="1" width="23" style="33" customWidth="1"/>
    <col min="2" max="7" width="18.7109375" style="33" customWidth="1"/>
    <col min="8" max="8" width="11.5703125" style="33" bestFit="1" customWidth="1"/>
    <col min="9" max="16384" width="11.42578125" style="33"/>
  </cols>
  <sheetData>
    <row r="8" spans="1:7" x14ac:dyDescent="0.4">
      <c r="A8" s="34" t="str">
        <f>'T1'!A8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7" x14ac:dyDescent="0.4">
      <c r="A9" s="38"/>
      <c r="B9" s="39"/>
      <c r="C9" s="40"/>
      <c r="D9" s="38"/>
      <c r="E9" s="41"/>
      <c r="F9" s="40"/>
      <c r="G9" s="40"/>
    </row>
    <row r="10" spans="1:7" x14ac:dyDescent="0.4">
      <c r="A10" s="42" t="s">
        <v>22</v>
      </c>
      <c r="B10" s="39"/>
      <c r="C10" s="40"/>
      <c r="D10" s="40"/>
      <c r="E10" s="40"/>
      <c r="F10" s="40"/>
      <c r="G10" s="40"/>
    </row>
    <row r="11" spans="1:7" x14ac:dyDescent="0.4">
      <c r="A11" s="47" t="s">
        <v>23</v>
      </c>
      <c r="B11" s="116" t="s">
        <v>63</v>
      </c>
      <c r="C11" s="116"/>
      <c r="D11" s="116" t="s">
        <v>5</v>
      </c>
      <c r="E11" s="116"/>
      <c r="F11" s="116" t="s">
        <v>7</v>
      </c>
      <c r="G11" s="116"/>
    </row>
    <row r="12" spans="1:7" x14ac:dyDescent="0.4">
      <c r="A12" s="22"/>
      <c r="B12" s="43" t="s">
        <v>8</v>
      </c>
      <c r="C12" s="43" t="s">
        <v>9</v>
      </c>
      <c r="D12" s="43" t="s">
        <v>8</v>
      </c>
      <c r="E12" s="43" t="s">
        <v>9</v>
      </c>
      <c r="F12" s="43" t="s">
        <v>8</v>
      </c>
      <c r="G12" s="43" t="s">
        <v>9</v>
      </c>
    </row>
    <row r="13" spans="1:7" x14ac:dyDescent="0.4">
      <c r="A13" s="30" t="s">
        <v>20</v>
      </c>
      <c r="B13" s="44" t="s">
        <v>109</v>
      </c>
      <c r="C13" s="44" t="s">
        <v>109</v>
      </c>
      <c r="D13" s="44" t="s">
        <v>109</v>
      </c>
      <c r="E13" s="44" t="s">
        <v>109</v>
      </c>
      <c r="F13" s="44"/>
      <c r="G13" s="44"/>
    </row>
    <row r="14" spans="1:7" x14ac:dyDescent="0.4">
      <c r="A14" s="22" t="s">
        <v>24</v>
      </c>
      <c r="B14" s="45">
        <v>3616</v>
      </c>
      <c r="C14" s="45">
        <v>4737.7396600000011</v>
      </c>
      <c r="D14" s="45">
        <v>183777</v>
      </c>
      <c r="E14" s="45">
        <v>64618.88987000005</v>
      </c>
      <c r="F14" s="45">
        <f>SUM(B14,D14)</f>
        <v>187393</v>
      </c>
      <c r="G14" s="45">
        <f>SUM(C14,E14)</f>
        <v>69356.629530000049</v>
      </c>
    </row>
    <row r="15" spans="1:7" ht="18.75" customHeight="1" x14ac:dyDescent="0.4">
      <c r="A15" s="30" t="s">
        <v>25</v>
      </c>
      <c r="B15" s="44">
        <v>559</v>
      </c>
      <c r="C15" s="44">
        <v>519.70037000000025</v>
      </c>
      <c r="D15" s="44">
        <v>25148</v>
      </c>
      <c r="E15" s="44">
        <v>8601.7939400000014</v>
      </c>
      <c r="F15" s="44">
        <f t="shared" ref="F15" si="0">SUM(B15,D15)</f>
        <v>25707</v>
      </c>
      <c r="G15" s="44">
        <f t="shared" ref="G15" si="1">SUM(C15,E15)</f>
        <v>9121.4943100000019</v>
      </c>
    </row>
    <row r="16" spans="1:7" x14ac:dyDescent="0.4">
      <c r="A16" s="50" t="s">
        <v>57</v>
      </c>
      <c r="B16" s="51">
        <v>1067</v>
      </c>
      <c r="C16" s="51">
        <v>0</v>
      </c>
      <c r="D16" s="45">
        <v>59296</v>
      </c>
      <c r="E16" s="45">
        <v>0</v>
      </c>
      <c r="F16" s="45">
        <f>SUM(B16,D16)</f>
        <v>60363</v>
      </c>
      <c r="G16" s="45">
        <f>SUM(C16,E16)</f>
        <v>0</v>
      </c>
    </row>
    <row r="17" spans="1:7" x14ac:dyDescent="0.4">
      <c r="A17" s="30" t="s">
        <v>26</v>
      </c>
      <c r="B17" s="44" t="s">
        <v>109</v>
      </c>
      <c r="C17" s="44" t="s">
        <v>109</v>
      </c>
      <c r="D17" s="44" t="s">
        <v>109</v>
      </c>
      <c r="E17" s="44" t="s">
        <v>109</v>
      </c>
      <c r="F17" s="44"/>
      <c r="G17" s="44"/>
    </row>
    <row r="18" spans="1:7" x14ac:dyDescent="0.4">
      <c r="A18" s="22" t="s">
        <v>58</v>
      </c>
      <c r="B18" s="45">
        <v>0</v>
      </c>
      <c r="C18" s="45">
        <v>0</v>
      </c>
      <c r="D18" s="45">
        <v>187</v>
      </c>
      <c r="E18" s="45">
        <v>1045.9849100000001</v>
      </c>
      <c r="F18" s="45">
        <f>SUM(B18,D18)</f>
        <v>187</v>
      </c>
      <c r="G18" s="45">
        <f>SUM(C18,E18)</f>
        <v>1045.9849100000001</v>
      </c>
    </row>
    <row r="19" spans="1:7" x14ac:dyDescent="0.4">
      <c r="A19" s="30" t="s">
        <v>93</v>
      </c>
      <c r="B19" s="44" t="s">
        <v>109</v>
      </c>
      <c r="C19" s="44" t="s">
        <v>109</v>
      </c>
      <c r="D19" s="44" t="s">
        <v>109</v>
      </c>
      <c r="E19" s="44" t="s">
        <v>109</v>
      </c>
      <c r="F19" s="44"/>
      <c r="G19" s="44"/>
    </row>
    <row r="20" spans="1:7" x14ac:dyDescent="0.4">
      <c r="A20" s="50" t="s">
        <v>27</v>
      </c>
      <c r="B20" s="51">
        <v>3391</v>
      </c>
      <c r="C20" s="51">
        <v>9396.2360200000039</v>
      </c>
      <c r="D20" s="51">
        <v>254183</v>
      </c>
      <c r="E20" s="51">
        <v>737235.72522999987</v>
      </c>
      <c r="F20" s="51">
        <f t="shared" ref="F20:F26" si="2">SUM(B20,D20)</f>
        <v>257574</v>
      </c>
      <c r="G20" s="51">
        <f t="shared" ref="G20:G26" si="3">SUM(C20,E20)</f>
        <v>746631.96124999982</v>
      </c>
    </row>
    <row r="21" spans="1:7" x14ac:dyDescent="0.4">
      <c r="A21" s="30" t="s">
        <v>108</v>
      </c>
      <c r="B21" s="44">
        <v>0</v>
      </c>
      <c r="C21" s="44">
        <v>0</v>
      </c>
      <c r="D21" s="44">
        <v>402</v>
      </c>
      <c r="E21" s="44">
        <v>260.00233000000003</v>
      </c>
      <c r="F21" s="44">
        <f t="shared" ref="F21" si="4">SUM(B21,D21)</f>
        <v>402</v>
      </c>
      <c r="G21" s="44">
        <f t="shared" ref="G21" si="5">SUM(C21,E21)</f>
        <v>260.00233000000003</v>
      </c>
    </row>
    <row r="22" spans="1:7" x14ac:dyDescent="0.4">
      <c r="A22" s="22" t="s">
        <v>28</v>
      </c>
      <c r="B22" s="45">
        <v>126</v>
      </c>
      <c r="C22" s="45">
        <v>1583.9651999999994</v>
      </c>
      <c r="D22" s="51">
        <v>97</v>
      </c>
      <c r="E22" s="51">
        <v>1038.6407100000001</v>
      </c>
      <c r="F22" s="45">
        <f t="shared" si="2"/>
        <v>223</v>
      </c>
      <c r="G22" s="45">
        <f t="shared" si="3"/>
        <v>2622.6059099999993</v>
      </c>
    </row>
    <row r="23" spans="1:7" x14ac:dyDescent="0.4">
      <c r="A23" s="30" t="s">
        <v>29</v>
      </c>
      <c r="B23" s="44">
        <v>59</v>
      </c>
      <c r="C23" s="44">
        <v>1.9034900000000008</v>
      </c>
      <c r="D23" s="44">
        <v>58</v>
      </c>
      <c r="E23" s="44">
        <v>3.5684399999999998</v>
      </c>
      <c r="F23" s="44">
        <f t="shared" si="2"/>
        <v>117</v>
      </c>
      <c r="G23" s="44">
        <f t="shared" si="3"/>
        <v>5.4719300000000004</v>
      </c>
    </row>
    <row r="24" spans="1:7" x14ac:dyDescent="0.4">
      <c r="A24" s="50" t="s">
        <v>30</v>
      </c>
      <c r="B24" s="51">
        <v>4</v>
      </c>
      <c r="C24" s="51">
        <v>0.10570000000000002</v>
      </c>
      <c r="D24" s="51">
        <v>0</v>
      </c>
      <c r="E24" s="51">
        <v>0</v>
      </c>
      <c r="F24" s="51">
        <f t="shared" si="2"/>
        <v>4</v>
      </c>
      <c r="G24" s="51">
        <f t="shared" si="3"/>
        <v>0.10570000000000002</v>
      </c>
    </row>
    <row r="25" spans="1:7" x14ac:dyDescent="0.4">
      <c r="A25" s="30" t="s">
        <v>31</v>
      </c>
      <c r="B25" s="44">
        <v>15302</v>
      </c>
      <c r="C25" s="44">
        <v>1129.7014999999983</v>
      </c>
      <c r="D25" s="44">
        <v>129244</v>
      </c>
      <c r="E25" s="44">
        <v>8565.204450000012</v>
      </c>
      <c r="F25" s="44">
        <f t="shared" si="2"/>
        <v>144546</v>
      </c>
      <c r="G25" s="44">
        <f t="shared" si="3"/>
        <v>9694.9059500000112</v>
      </c>
    </row>
    <row r="26" spans="1:7" x14ac:dyDescent="0.4">
      <c r="A26" s="22" t="s">
        <v>32</v>
      </c>
      <c r="B26" s="45">
        <v>6</v>
      </c>
      <c r="C26" s="45">
        <v>0.37024000000000001</v>
      </c>
      <c r="D26" s="45">
        <v>0</v>
      </c>
      <c r="E26" s="45">
        <v>0</v>
      </c>
      <c r="F26" s="45">
        <f t="shared" si="2"/>
        <v>6</v>
      </c>
      <c r="G26" s="45">
        <f t="shared" si="3"/>
        <v>0.37024000000000001</v>
      </c>
    </row>
    <row r="27" spans="1:7" x14ac:dyDescent="0.4">
      <c r="A27" s="30" t="s">
        <v>16</v>
      </c>
      <c r="B27" s="44" t="s">
        <v>109</v>
      </c>
      <c r="C27" s="44" t="s">
        <v>109</v>
      </c>
      <c r="D27" s="44" t="s">
        <v>109</v>
      </c>
      <c r="E27" s="44" t="s">
        <v>109</v>
      </c>
      <c r="F27" s="44"/>
      <c r="G27" s="44"/>
    </row>
    <row r="28" spans="1:7" x14ac:dyDescent="0.4">
      <c r="A28" s="50" t="s">
        <v>33</v>
      </c>
      <c r="B28" s="51">
        <v>0</v>
      </c>
      <c r="C28" s="51">
        <v>0</v>
      </c>
      <c r="D28" s="51">
        <v>2</v>
      </c>
      <c r="E28" s="51">
        <v>0</v>
      </c>
      <c r="F28" s="51">
        <f t="shared" ref="F28:F40" si="6">SUM(B28,D28)</f>
        <v>2</v>
      </c>
      <c r="G28" s="51">
        <f t="shared" ref="G28:G40" si="7">SUM(C28,E28)</f>
        <v>0</v>
      </c>
    </row>
    <row r="29" spans="1:7" x14ac:dyDescent="0.4">
      <c r="A29" s="30" t="s">
        <v>34</v>
      </c>
      <c r="B29" s="44">
        <v>69</v>
      </c>
      <c r="C29" s="44">
        <v>294.40450999999996</v>
      </c>
      <c r="D29" s="44">
        <v>64</v>
      </c>
      <c r="E29" s="44">
        <v>411.56112000000002</v>
      </c>
      <c r="F29" s="44">
        <f t="shared" si="6"/>
        <v>133</v>
      </c>
      <c r="G29" s="44">
        <f t="shared" si="7"/>
        <v>705.96562999999992</v>
      </c>
    </row>
    <row r="30" spans="1:7" x14ac:dyDescent="0.4">
      <c r="A30" s="22" t="s">
        <v>35</v>
      </c>
      <c r="B30" s="45">
        <v>76</v>
      </c>
      <c r="C30" s="45">
        <v>290.10395999999997</v>
      </c>
      <c r="D30" s="45">
        <v>73</v>
      </c>
      <c r="E30" s="45">
        <v>486.5077</v>
      </c>
      <c r="F30" s="45">
        <f t="shared" si="6"/>
        <v>149</v>
      </c>
      <c r="G30" s="45">
        <f t="shared" si="7"/>
        <v>776.61166000000003</v>
      </c>
    </row>
    <row r="31" spans="1:7" x14ac:dyDescent="0.4">
      <c r="A31" s="30" t="s">
        <v>36</v>
      </c>
      <c r="B31" s="44" t="s">
        <v>107</v>
      </c>
      <c r="C31" s="44" t="s">
        <v>107</v>
      </c>
      <c r="D31" s="44" t="s">
        <v>107</v>
      </c>
      <c r="E31" s="44" t="s">
        <v>107</v>
      </c>
      <c r="F31" s="44">
        <f t="shared" si="6"/>
        <v>0</v>
      </c>
      <c r="G31" s="44">
        <f t="shared" si="7"/>
        <v>0</v>
      </c>
    </row>
    <row r="32" spans="1:7" x14ac:dyDescent="0.4">
      <c r="A32" s="50" t="s">
        <v>37</v>
      </c>
      <c r="B32" s="51" t="s">
        <v>107</v>
      </c>
      <c r="C32" s="51" t="s">
        <v>107</v>
      </c>
      <c r="D32" s="51" t="s">
        <v>107</v>
      </c>
      <c r="E32" s="51" t="s">
        <v>107</v>
      </c>
      <c r="F32" s="51">
        <f t="shared" si="6"/>
        <v>0</v>
      </c>
      <c r="G32" s="51">
        <f t="shared" si="7"/>
        <v>0</v>
      </c>
    </row>
    <row r="33" spans="1:7" x14ac:dyDescent="0.4">
      <c r="A33" s="30" t="s">
        <v>38</v>
      </c>
      <c r="B33" s="44" t="s">
        <v>107</v>
      </c>
      <c r="C33" s="44" t="s">
        <v>107</v>
      </c>
      <c r="D33" s="44" t="s">
        <v>107</v>
      </c>
      <c r="E33" s="44" t="s">
        <v>107</v>
      </c>
      <c r="F33" s="44">
        <f t="shared" si="6"/>
        <v>0</v>
      </c>
      <c r="G33" s="44">
        <f t="shared" si="7"/>
        <v>0</v>
      </c>
    </row>
    <row r="34" spans="1:7" x14ac:dyDescent="0.4">
      <c r="A34" s="22" t="s">
        <v>39</v>
      </c>
      <c r="B34" s="96">
        <v>0</v>
      </c>
      <c r="C34" s="96">
        <v>0</v>
      </c>
      <c r="D34" s="45">
        <v>2</v>
      </c>
      <c r="E34" s="45">
        <v>19.553139999999999</v>
      </c>
      <c r="F34" s="45">
        <f t="shared" si="6"/>
        <v>2</v>
      </c>
      <c r="G34" s="45">
        <f t="shared" si="7"/>
        <v>19.553139999999999</v>
      </c>
    </row>
    <row r="35" spans="1:7" x14ac:dyDescent="0.4">
      <c r="A35" s="30" t="s">
        <v>40</v>
      </c>
      <c r="B35" s="44">
        <v>1</v>
      </c>
      <c r="C35" s="44">
        <v>0</v>
      </c>
      <c r="D35" s="44">
        <v>0</v>
      </c>
      <c r="E35" s="44">
        <v>0</v>
      </c>
      <c r="F35" s="44">
        <f t="shared" si="6"/>
        <v>1</v>
      </c>
      <c r="G35" s="44">
        <f t="shared" si="7"/>
        <v>0</v>
      </c>
    </row>
    <row r="36" spans="1:7" x14ac:dyDescent="0.4">
      <c r="A36" s="50" t="s">
        <v>41</v>
      </c>
      <c r="B36" s="96">
        <v>3</v>
      </c>
      <c r="C36" s="96">
        <v>0</v>
      </c>
      <c r="D36" s="96">
        <v>0</v>
      </c>
      <c r="E36" s="96">
        <v>0</v>
      </c>
      <c r="F36" s="51">
        <f t="shared" si="6"/>
        <v>3</v>
      </c>
      <c r="G36" s="51">
        <f t="shared" si="7"/>
        <v>0</v>
      </c>
    </row>
    <row r="37" spans="1:7" x14ac:dyDescent="0.4">
      <c r="A37" s="30" t="s">
        <v>42</v>
      </c>
      <c r="B37" s="44">
        <v>14</v>
      </c>
      <c r="C37" s="44">
        <v>0</v>
      </c>
      <c r="D37" s="44">
        <v>38</v>
      </c>
      <c r="E37" s="44">
        <v>50.524999999999999</v>
      </c>
      <c r="F37" s="44">
        <f t="shared" si="6"/>
        <v>52</v>
      </c>
      <c r="G37" s="44">
        <f t="shared" si="7"/>
        <v>50.524999999999999</v>
      </c>
    </row>
    <row r="38" spans="1:7" x14ac:dyDescent="0.4">
      <c r="A38" s="22" t="s">
        <v>43</v>
      </c>
      <c r="B38" s="96">
        <v>19</v>
      </c>
      <c r="C38" s="96">
        <v>71.751000000000005</v>
      </c>
      <c r="D38" s="96">
        <v>48</v>
      </c>
      <c r="E38" s="96">
        <v>336.26417000000004</v>
      </c>
      <c r="F38" s="45">
        <f t="shared" si="6"/>
        <v>67</v>
      </c>
      <c r="G38" s="45">
        <f t="shared" si="7"/>
        <v>408.01517000000001</v>
      </c>
    </row>
    <row r="39" spans="1:7" x14ac:dyDescent="0.4">
      <c r="A39" s="30" t="s">
        <v>44</v>
      </c>
      <c r="B39" s="44">
        <v>729</v>
      </c>
      <c r="C39" s="44">
        <v>6.9540900000000008</v>
      </c>
      <c r="D39" s="44">
        <v>5589</v>
      </c>
      <c r="E39" s="44">
        <v>52.733519999999992</v>
      </c>
      <c r="F39" s="44">
        <f t="shared" si="6"/>
        <v>6318</v>
      </c>
      <c r="G39" s="44">
        <f t="shared" si="7"/>
        <v>59.687609999999992</v>
      </c>
    </row>
    <row r="40" spans="1:7" x14ac:dyDescent="0.4">
      <c r="A40" s="50" t="s">
        <v>45</v>
      </c>
      <c r="B40" s="51">
        <v>55</v>
      </c>
      <c r="C40" s="51">
        <v>0</v>
      </c>
      <c r="D40" s="51">
        <v>4137</v>
      </c>
      <c r="E40" s="51">
        <v>0</v>
      </c>
      <c r="F40" s="51">
        <f t="shared" si="6"/>
        <v>4192</v>
      </c>
      <c r="G40" s="51">
        <f t="shared" si="7"/>
        <v>0</v>
      </c>
    </row>
    <row r="41" spans="1:7" x14ac:dyDescent="0.4">
      <c r="A41" s="30" t="s">
        <v>17</v>
      </c>
      <c r="B41" s="44" t="s">
        <v>109</v>
      </c>
      <c r="C41" s="44" t="s">
        <v>109</v>
      </c>
      <c r="D41" s="44" t="s">
        <v>109</v>
      </c>
      <c r="E41" s="44" t="s">
        <v>109</v>
      </c>
      <c r="F41" s="44"/>
      <c r="G41" s="44"/>
    </row>
    <row r="42" spans="1:7" x14ac:dyDescent="0.4">
      <c r="A42" s="22" t="s">
        <v>59</v>
      </c>
      <c r="B42" s="45">
        <v>0</v>
      </c>
      <c r="C42" s="45">
        <v>0</v>
      </c>
      <c r="D42" s="96">
        <v>5</v>
      </c>
      <c r="E42" s="96">
        <v>0</v>
      </c>
      <c r="F42" s="45">
        <f t="shared" ref="F42:F49" si="8">SUM(B42,D42)</f>
        <v>5</v>
      </c>
      <c r="G42" s="45">
        <f t="shared" ref="G42:G49" si="9">SUM(C42,E42)</f>
        <v>0</v>
      </c>
    </row>
    <row r="43" spans="1:7" x14ac:dyDescent="0.4">
      <c r="A43" s="30" t="s">
        <v>60</v>
      </c>
      <c r="B43" s="44">
        <v>28</v>
      </c>
      <c r="C43" s="44">
        <v>568.40523999999994</v>
      </c>
      <c r="D43" s="44">
        <v>391</v>
      </c>
      <c r="E43" s="44">
        <v>70398.426919999998</v>
      </c>
      <c r="F43" s="44">
        <f t="shared" si="8"/>
        <v>419</v>
      </c>
      <c r="G43" s="44">
        <f t="shared" si="9"/>
        <v>70966.832159999991</v>
      </c>
    </row>
    <row r="44" spans="1:7" x14ac:dyDescent="0.4">
      <c r="A44" s="50" t="s">
        <v>106</v>
      </c>
      <c r="B44" s="51" t="s">
        <v>109</v>
      </c>
      <c r="C44" s="51" t="s">
        <v>109</v>
      </c>
      <c r="D44" s="51" t="s">
        <v>109</v>
      </c>
      <c r="E44" s="51" t="s">
        <v>109</v>
      </c>
      <c r="F44" s="51"/>
      <c r="G44" s="51"/>
    </row>
    <row r="45" spans="1:7" x14ac:dyDescent="0.4">
      <c r="A45" s="30" t="s">
        <v>46</v>
      </c>
      <c r="B45" s="44">
        <v>19</v>
      </c>
      <c r="C45" s="44">
        <v>1001.26767</v>
      </c>
      <c r="D45" s="44">
        <v>25</v>
      </c>
      <c r="E45" s="44">
        <v>655.65102000000002</v>
      </c>
      <c r="F45" s="44">
        <f t="shared" si="8"/>
        <v>44</v>
      </c>
      <c r="G45" s="44">
        <f t="shared" si="9"/>
        <v>1656.91869</v>
      </c>
    </row>
    <row r="46" spans="1:7" x14ac:dyDescent="0.4">
      <c r="A46" s="22" t="s">
        <v>47</v>
      </c>
      <c r="B46" s="51">
        <v>0</v>
      </c>
      <c r="C46" s="51">
        <v>0</v>
      </c>
      <c r="D46" s="45">
        <v>14</v>
      </c>
      <c r="E46" s="45">
        <v>50.26182</v>
      </c>
      <c r="F46" s="45">
        <f t="shared" si="8"/>
        <v>14</v>
      </c>
      <c r="G46" s="45">
        <f t="shared" si="9"/>
        <v>50.26182</v>
      </c>
    </row>
    <row r="47" spans="1:7" x14ac:dyDescent="0.4">
      <c r="A47" s="30" t="s">
        <v>48</v>
      </c>
      <c r="B47" s="44">
        <v>2</v>
      </c>
      <c r="C47" s="44">
        <v>101.41913000000001</v>
      </c>
      <c r="D47" s="44">
        <v>11</v>
      </c>
      <c r="E47" s="44">
        <v>3895.0763699999998</v>
      </c>
      <c r="F47" s="44">
        <f t="shared" si="8"/>
        <v>13</v>
      </c>
      <c r="G47" s="44">
        <f t="shared" si="9"/>
        <v>3996.4955</v>
      </c>
    </row>
    <row r="48" spans="1:7" x14ac:dyDescent="0.4">
      <c r="A48" s="22" t="s">
        <v>50</v>
      </c>
      <c r="B48" s="96">
        <v>87</v>
      </c>
      <c r="C48" s="96">
        <v>8.8844199999999987</v>
      </c>
      <c r="D48" s="96">
        <v>109</v>
      </c>
      <c r="E48" s="96">
        <v>24.932019999999991</v>
      </c>
      <c r="F48" s="45">
        <f t="shared" ref="F48" si="10">SUM(B48,D48)</f>
        <v>196</v>
      </c>
      <c r="G48" s="45">
        <f t="shared" ref="G48" si="11">SUM(C48,E48)</f>
        <v>33.816439999999986</v>
      </c>
    </row>
    <row r="49" spans="1:7" x14ac:dyDescent="0.4">
      <c r="A49" s="30" t="s">
        <v>49</v>
      </c>
      <c r="B49" s="44">
        <v>0</v>
      </c>
      <c r="C49" s="44">
        <v>0</v>
      </c>
      <c r="D49" s="44">
        <v>60</v>
      </c>
      <c r="E49" s="44">
        <v>4357.6761399999996</v>
      </c>
      <c r="F49" s="44">
        <f t="shared" si="8"/>
        <v>60</v>
      </c>
      <c r="G49" s="44">
        <f t="shared" si="9"/>
        <v>4357.6761399999996</v>
      </c>
    </row>
    <row r="50" spans="1:7" x14ac:dyDescent="0.4">
      <c r="A50" s="22" t="s">
        <v>18</v>
      </c>
      <c r="B50" s="45" t="s">
        <v>109</v>
      </c>
      <c r="C50" s="45" t="s">
        <v>109</v>
      </c>
      <c r="D50" s="45" t="s">
        <v>109</v>
      </c>
      <c r="E50" s="45" t="s">
        <v>109</v>
      </c>
      <c r="F50" s="45"/>
      <c r="G50" s="45"/>
    </row>
    <row r="51" spans="1:7" x14ac:dyDescent="0.4">
      <c r="A51" s="30" t="s">
        <v>50</v>
      </c>
      <c r="B51" s="44">
        <v>34146</v>
      </c>
      <c r="C51" s="44">
        <v>7006.6716599999982</v>
      </c>
      <c r="D51" s="44">
        <v>396353</v>
      </c>
      <c r="E51" s="44">
        <v>17491.282890000643</v>
      </c>
      <c r="F51" s="44">
        <f>SUM(B51,D51)</f>
        <v>430499</v>
      </c>
      <c r="G51" s="44">
        <f>SUM(C51,E51)</f>
        <v>24497.954550000642</v>
      </c>
    </row>
    <row r="52" spans="1:7" x14ac:dyDescent="0.4">
      <c r="A52" s="50" t="s">
        <v>19</v>
      </c>
      <c r="B52" s="51" t="s">
        <v>109</v>
      </c>
      <c r="C52" s="51" t="s">
        <v>109</v>
      </c>
      <c r="D52" s="96" t="s">
        <v>109</v>
      </c>
      <c r="E52" s="96" t="s">
        <v>109</v>
      </c>
      <c r="F52" s="51"/>
      <c r="G52" s="51"/>
    </row>
    <row r="53" spans="1:7" x14ac:dyDescent="0.4">
      <c r="A53" s="30" t="s">
        <v>51</v>
      </c>
      <c r="B53" s="44">
        <v>104</v>
      </c>
      <c r="C53" s="44">
        <v>300.1681099999999</v>
      </c>
      <c r="D53" s="44">
        <v>1181</v>
      </c>
      <c r="E53" s="44">
        <v>8097.1061800000016</v>
      </c>
      <c r="F53" s="44">
        <f t="shared" ref="F53:F59" si="12">SUM(B53,D53)</f>
        <v>1285</v>
      </c>
      <c r="G53" s="44">
        <f t="shared" ref="G53:G60" si="13">SUM(C53,E53)</f>
        <v>8397.2742900000012</v>
      </c>
    </row>
    <row r="54" spans="1:7" x14ac:dyDescent="0.4">
      <c r="A54" s="22" t="s">
        <v>61</v>
      </c>
      <c r="B54" s="96" t="s">
        <v>107</v>
      </c>
      <c r="C54" s="96" t="s">
        <v>107</v>
      </c>
      <c r="D54" s="96" t="s">
        <v>107</v>
      </c>
      <c r="E54" s="96" t="s">
        <v>107</v>
      </c>
      <c r="F54" s="45">
        <f t="shared" si="12"/>
        <v>0</v>
      </c>
      <c r="G54" s="45">
        <f t="shared" si="13"/>
        <v>0</v>
      </c>
    </row>
    <row r="55" spans="1:7" x14ac:dyDescent="0.4">
      <c r="A55" s="30" t="s">
        <v>52</v>
      </c>
      <c r="B55" s="44">
        <v>7</v>
      </c>
      <c r="C55" s="44">
        <v>0</v>
      </c>
      <c r="D55" s="44">
        <v>1471</v>
      </c>
      <c r="E55" s="44">
        <v>0</v>
      </c>
      <c r="F55" s="44">
        <f t="shared" si="12"/>
        <v>1478</v>
      </c>
      <c r="G55" s="44">
        <f t="shared" si="13"/>
        <v>0</v>
      </c>
    </row>
    <row r="56" spans="1:7" x14ac:dyDescent="0.4">
      <c r="A56" s="50" t="s">
        <v>53</v>
      </c>
      <c r="B56" s="96">
        <v>0</v>
      </c>
      <c r="C56" s="96">
        <v>0</v>
      </c>
      <c r="D56" s="96">
        <v>1350</v>
      </c>
      <c r="E56" s="96">
        <v>0</v>
      </c>
      <c r="F56" s="51">
        <f t="shared" si="12"/>
        <v>1350</v>
      </c>
      <c r="G56" s="51">
        <f t="shared" si="13"/>
        <v>0</v>
      </c>
    </row>
    <row r="57" spans="1:7" x14ac:dyDescent="0.4">
      <c r="A57" s="30" t="s">
        <v>54</v>
      </c>
      <c r="B57" s="44">
        <v>270</v>
      </c>
      <c r="C57" s="44">
        <v>2589.1287999999995</v>
      </c>
      <c r="D57" s="44">
        <v>357</v>
      </c>
      <c r="E57" s="44">
        <v>2080.8859299999999</v>
      </c>
      <c r="F57" s="44">
        <f t="shared" si="12"/>
        <v>627</v>
      </c>
      <c r="G57" s="44">
        <f t="shared" si="13"/>
        <v>4670.014729999999</v>
      </c>
    </row>
    <row r="58" spans="1:7" x14ac:dyDescent="0.4">
      <c r="A58" s="50" t="s">
        <v>55</v>
      </c>
      <c r="B58" s="96">
        <v>5225</v>
      </c>
      <c r="C58" s="96">
        <v>7082.3989499999971</v>
      </c>
      <c r="D58" s="96">
        <v>18378</v>
      </c>
      <c r="E58" s="96">
        <v>20688.607459999996</v>
      </c>
      <c r="F58" s="51">
        <f t="shared" si="12"/>
        <v>23603</v>
      </c>
      <c r="G58" s="51">
        <f t="shared" si="13"/>
        <v>27771.006409999995</v>
      </c>
    </row>
    <row r="59" spans="1:7" x14ac:dyDescent="0.4">
      <c r="A59" s="30" t="s">
        <v>56</v>
      </c>
      <c r="B59" s="44">
        <v>67</v>
      </c>
      <c r="C59" s="44">
        <v>4301.4848899999997</v>
      </c>
      <c r="D59" s="44">
        <v>166</v>
      </c>
      <c r="E59" s="44">
        <v>4747.7631599999995</v>
      </c>
      <c r="F59" s="44">
        <f t="shared" si="12"/>
        <v>233</v>
      </c>
      <c r="G59" s="44">
        <f t="shared" si="13"/>
        <v>9049.2480499999983</v>
      </c>
    </row>
    <row r="60" spans="1:7" x14ac:dyDescent="0.4">
      <c r="A60" s="26" t="s">
        <v>7</v>
      </c>
      <c r="B60" s="46">
        <f>SUM(B14:B16,B18,B20:B26,B28:B40,B42:B43,B45:B49,B51,B53:B59)</f>
        <v>65051</v>
      </c>
      <c r="C60" s="46">
        <f>SUM(C14:C16,C18,C20:C26,C28:C40,C42:C43,C45:C49,C51,C53:C59)</f>
        <v>40992.764609999991</v>
      </c>
      <c r="D60" s="46">
        <f>SUM(D14:D16,D18,D20:D26,D28:D40,D42:D43,D45:D49,D51,D53:D59)</f>
        <v>1082216</v>
      </c>
      <c r="E60" s="46">
        <f>SUM(E14:E16,E18,E20:E26,E28:E40,E42:E43,E45:E49,E51,E53:E59)</f>
        <v>955214.62444000028</v>
      </c>
      <c r="F60" s="46">
        <f>SUM(B60,D60)</f>
        <v>1147267</v>
      </c>
      <c r="G60" s="46">
        <f t="shared" si="13"/>
        <v>996207.38905000023</v>
      </c>
    </row>
    <row r="61" spans="1:7" x14ac:dyDescent="0.4">
      <c r="A61" s="50"/>
      <c r="B61" s="113"/>
      <c r="C61" s="113"/>
      <c r="D61" s="113"/>
      <c r="E61" s="113"/>
      <c r="F61" s="113"/>
      <c r="G61" s="113"/>
    </row>
    <row r="62" spans="1:7" x14ac:dyDescent="0.4">
      <c r="A62" s="50"/>
    </row>
  </sheetData>
  <mergeCells count="3">
    <mergeCell ref="B11:C11"/>
    <mergeCell ref="D11:E11"/>
    <mergeCell ref="F11:G1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 differentFirst="1" alignWithMargins="0">
    <oddFooter>&amp;R&amp;"Noto Sans HK Light,Normal"&amp;P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8:G62"/>
  <sheetViews>
    <sheetView showGridLines="0" zoomScale="85" zoomScaleNormal="85" workbookViewId="0"/>
  </sheetViews>
  <sheetFormatPr baseColWidth="10" defaultColWidth="11.42578125" defaultRowHeight="19.5" x14ac:dyDescent="0.4"/>
  <cols>
    <col min="1" max="1" width="23" style="33" customWidth="1"/>
    <col min="2" max="7" width="18.7109375" style="33" customWidth="1"/>
    <col min="8" max="8" width="11.5703125" style="33" bestFit="1" customWidth="1"/>
    <col min="9" max="16384" width="11.42578125" style="33"/>
  </cols>
  <sheetData>
    <row r="8" spans="1:7" x14ac:dyDescent="0.4">
      <c r="A8" s="34" t="str">
        <f>'T1'!A8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7" x14ac:dyDescent="0.4">
      <c r="A9" s="38"/>
      <c r="B9" s="39"/>
      <c r="C9" s="40"/>
      <c r="D9" s="38"/>
      <c r="E9" s="41"/>
      <c r="F9" s="40"/>
      <c r="G9" s="40"/>
    </row>
    <row r="10" spans="1:7" x14ac:dyDescent="0.4">
      <c r="A10" s="42" t="s">
        <v>94</v>
      </c>
      <c r="B10" s="39"/>
      <c r="C10" s="40"/>
      <c r="D10" s="40"/>
      <c r="E10" s="40"/>
      <c r="F10" s="40"/>
      <c r="G10" s="40"/>
    </row>
    <row r="11" spans="1:7" x14ac:dyDescent="0.4">
      <c r="A11" s="47" t="s">
        <v>23</v>
      </c>
      <c r="B11" s="116" t="s">
        <v>12</v>
      </c>
      <c r="C11" s="116"/>
      <c r="D11" s="116" t="s">
        <v>11</v>
      </c>
      <c r="E11" s="116"/>
      <c r="F11" s="116" t="s">
        <v>7</v>
      </c>
      <c r="G11" s="116"/>
    </row>
    <row r="12" spans="1:7" x14ac:dyDescent="0.4">
      <c r="A12" s="22"/>
      <c r="B12" s="43" t="s">
        <v>8</v>
      </c>
      <c r="C12" s="43" t="s">
        <v>9</v>
      </c>
      <c r="D12" s="43" t="s">
        <v>8</v>
      </c>
      <c r="E12" s="43" t="s">
        <v>9</v>
      </c>
      <c r="F12" s="43" t="s">
        <v>8</v>
      </c>
      <c r="G12" s="43" t="s">
        <v>9</v>
      </c>
    </row>
    <row r="13" spans="1:7" x14ac:dyDescent="0.4">
      <c r="A13" s="30" t="s">
        <v>20</v>
      </c>
      <c r="B13" s="44"/>
      <c r="C13" s="44"/>
      <c r="D13" s="44"/>
      <c r="E13" s="44"/>
      <c r="F13" s="44"/>
      <c r="G13" s="44"/>
    </row>
    <row r="14" spans="1:7" x14ac:dyDescent="0.4">
      <c r="A14" s="22" t="s">
        <v>24</v>
      </c>
      <c r="B14" s="45">
        <v>3616</v>
      </c>
      <c r="C14" s="45">
        <v>4737.7396600000011</v>
      </c>
      <c r="D14" s="45">
        <v>183777</v>
      </c>
      <c r="E14" s="45">
        <v>64618.88987000005</v>
      </c>
      <c r="F14" s="45">
        <f>SUM(B14,D14)</f>
        <v>187393</v>
      </c>
      <c r="G14" s="45">
        <f>SUM(C14,E14)</f>
        <v>69356.629530000049</v>
      </c>
    </row>
    <row r="15" spans="1:7" ht="18.75" customHeight="1" x14ac:dyDescent="0.4">
      <c r="A15" s="30" t="s">
        <v>25</v>
      </c>
      <c r="B15" s="44">
        <v>559</v>
      </c>
      <c r="C15" s="44">
        <v>519.70037000000025</v>
      </c>
      <c r="D15" s="44">
        <v>25148</v>
      </c>
      <c r="E15" s="44">
        <v>8601.7939400000014</v>
      </c>
      <c r="F15" s="44">
        <f t="shared" ref="F15:G15" si="0">SUM(B15,D15)</f>
        <v>25707</v>
      </c>
      <c r="G15" s="44">
        <f t="shared" si="0"/>
        <v>9121.4943100000019</v>
      </c>
    </row>
    <row r="16" spans="1:7" x14ac:dyDescent="0.4">
      <c r="A16" s="50" t="s">
        <v>57</v>
      </c>
      <c r="B16" s="51">
        <v>1067</v>
      </c>
      <c r="C16" s="51">
        <v>0</v>
      </c>
      <c r="D16" s="45">
        <v>59296</v>
      </c>
      <c r="E16" s="45">
        <v>0</v>
      </c>
      <c r="F16" s="45">
        <f>SUM(B16,D16)</f>
        <v>60363</v>
      </c>
      <c r="G16" s="45">
        <f>SUM(C16,E16)</f>
        <v>0</v>
      </c>
    </row>
    <row r="17" spans="1:7" x14ac:dyDescent="0.4">
      <c r="A17" s="30" t="s">
        <v>26</v>
      </c>
      <c r="B17" s="44" t="s">
        <v>109</v>
      </c>
      <c r="C17" s="44" t="s">
        <v>109</v>
      </c>
      <c r="D17" s="44" t="s">
        <v>109</v>
      </c>
      <c r="E17" s="44" t="s">
        <v>109</v>
      </c>
      <c r="F17" s="44"/>
      <c r="G17" s="44"/>
    </row>
    <row r="18" spans="1:7" x14ac:dyDescent="0.4">
      <c r="A18" s="22" t="s">
        <v>58</v>
      </c>
      <c r="B18" s="45">
        <v>0</v>
      </c>
      <c r="C18" s="45">
        <v>0</v>
      </c>
      <c r="D18" s="45">
        <v>187</v>
      </c>
      <c r="E18" s="45">
        <v>1045.9849100000001</v>
      </c>
      <c r="F18" s="45">
        <f>SUM(B18,D18)</f>
        <v>187</v>
      </c>
      <c r="G18" s="45">
        <f>SUM(C18,E18)</f>
        <v>1045.9849100000001</v>
      </c>
    </row>
    <row r="19" spans="1:7" x14ac:dyDescent="0.4">
      <c r="A19" s="30" t="s">
        <v>93</v>
      </c>
      <c r="B19" s="44" t="s">
        <v>109</v>
      </c>
      <c r="C19" s="44" t="s">
        <v>109</v>
      </c>
      <c r="D19" s="44" t="s">
        <v>109</v>
      </c>
      <c r="E19" s="44" t="s">
        <v>109</v>
      </c>
      <c r="F19" s="44"/>
      <c r="G19" s="44"/>
    </row>
    <row r="20" spans="1:7" x14ac:dyDescent="0.4">
      <c r="A20" s="50" t="s">
        <v>27</v>
      </c>
      <c r="B20" s="51">
        <v>3391</v>
      </c>
      <c r="C20" s="51">
        <v>9396.2360200000039</v>
      </c>
      <c r="D20" s="51">
        <v>254183</v>
      </c>
      <c r="E20" s="51">
        <v>737235.72522999987</v>
      </c>
      <c r="F20" s="51">
        <f t="shared" ref="F20:G26" si="1">SUM(B20,D20)</f>
        <v>257574</v>
      </c>
      <c r="G20" s="51">
        <f t="shared" si="1"/>
        <v>746631.96124999982</v>
      </c>
    </row>
    <row r="21" spans="1:7" x14ac:dyDescent="0.4">
      <c r="A21" s="30" t="s">
        <v>108</v>
      </c>
      <c r="B21" s="44">
        <v>0</v>
      </c>
      <c r="C21" s="44">
        <v>0</v>
      </c>
      <c r="D21" s="44">
        <v>402</v>
      </c>
      <c r="E21" s="44">
        <v>260.00233000000003</v>
      </c>
      <c r="F21" s="44">
        <f t="shared" si="1"/>
        <v>402</v>
      </c>
      <c r="G21" s="44">
        <f t="shared" si="1"/>
        <v>260.00233000000003</v>
      </c>
    </row>
    <row r="22" spans="1:7" x14ac:dyDescent="0.4">
      <c r="A22" s="22" t="s">
        <v>28</v>
      </c>
      <c r="B22" s="45">
        <v>126</v>
      </c>
      <c r="C22" s="45">
        <v>1583.9651999999994</v>
      </c>
      <c r="D22" s="51">
        <v>97</v>
      </c>
      <c r="E22" s="51">
        <v>1038.6407100000001</v>
      </c>
      <c r="F22" s="45">
        <f t="shared" si="1"/>
        <v>223</v>
      </c>
      <c r="G22" s="45">
        <f t="shared" si="1"/>
        <v>2622.6059099999993</v>
      </c>
    </row>
    <row r="23" spans="1:7" x14ac:dyDescent="0.4">
      <c r="A23" s="30" t="s">
        <v>29</v>
      </c>
      <c r="B23" s="44">
        <v>59</v>
      </c>
      <c r="C23" s="44">
        <v>1.9034900000000008</v>
      </c>
      <c r="D23" s="44">
        <v>58</v>
      </c>
      <c r="E23" s="44">
        <v>3.5684399999999998</v>
      </c>
      <c r="F23" s="44">
        <f t="shared" si="1"/>
        <v>117</v>
      </c>
      <c r="G23" s="44">
        <f t="shared" si="1"/>
        <v>5.4719300000000004</v>
      </c>
    </row>
    <row r="24" spans="1:7" x14ac:dyDescent="0.4">
      <c r="A24" s="50" t="s">
        <v>30</v>
      </c>
      <c r="B24" s="51">
        <v>4</v>
      </c>
      <c r="C24" s="51">
        <v>0.10570000000000002</v>
      </c>
      <c r="D24" s="51">
        <v>0</v>
      </c>
      <c r="E24" s="51">
        <v>0</v>
      </c>
      <c r="F24" s="51">
        <f t="shared" si="1"/>
        <v>4</v>
      </c>
      <c r="G24" s="51">
        <f t="shared" si="1"/>
        <v>0.10570000000000002</v>
      </c>
    </row>
    <row r="25" spans="1:7" x14ac:dyDescent="0.4">
      <c r="A25" s="30" t="s">
        <v>31</v>
      </c>
      <c r="B25" s="44">
        <v>15302</v>
      </c>
      <c r="C25" s="44">
        <v>1129.7014999999983</v>
      </c>
      <c r="D25" s="44">
        <v>129244</v>
      </c>
      <c r="E25" s="44">
        <v>8565.204450000012</v>
      </c>
      <c r="F25" s="44">
        <f t="shared" si="1"/>
        <v>144546</v>
      </c>
      <c r="G25" s="44">
        <f t="shared" si="1"/>
        <v>9694.9059500000112</v>
      </c>
    </row>
    <row r="26" spans="1:7" x14ac:dyDescent="0.4">
      <c r="A26" s="22" t="s">
        <v>32</v>
      </c>
      <c r="B26" s="45">
        <v>6</v>
      </c>
      <c r="C26" s="45">
        <v>0.37024000000000001</v>
      </c>
      <c r="D26" s="45">
        <v>0</v>
      </c>
      <c r="E26" s="45">
        <v>0</v>
      </c>
      <c r="F26" s="45">
        <f t="shared" si="1"/>
        <v>6</v>
      </c>
      <c r="G26" s="45">
        <f t="shared" si="1"/>
        <v>0.37024000000000001</v>
      </c>
    </row>
    <row r="27" spans="1:7" x14ac:dyDescent="0.4">
      <c r="A27" s="30" t="s">
        <v>16</v>
      </c>
      <c r="B27" s="44" t="s">
        <v>109</v>
      </c>
      <c r="C27" s="44" t="s">
        <v>109</v>
      </c>
      <c r="D27" s="44" t="s">
        <v>109</v>
      </c>
      <c r="E27" s="44" t="s">
        <v>109</v>
      </c>
      <c r="F27" s="44"/>
      <c r="G27" s="44"/>
    </row>
    <row r="28" spans="1:7" x14ac:dyDescent="0.4">
      <c r="A28" s="50" t="s">
        <v>33</v>
      </c>
      <c r="B28" s="51">
        <v>2</v>
      </c>
      <c r="C28" s="51">
        <v>0</v>
      </c>
      <c r="D28" s="51">
        <v>0</v>
      </c>
      <c r="E28" s="51">
        <v>0</v>
      </c>
      <c r="F28" s="51">
        <f t="shared" ref="F28:G40" si="2">SUM(B28,D28)</f>
        <v>2</v>
      </c>
      <c r="G28" s="51">
        <f t="shared" si="2"/>
        <v>0</v>
      </c>
    </row>
    <row r="29" spans="1:7" x14ac:dyDescent="0.4">
      <c r="A29" s="30" t="s">
        <v>34</v>
      </c>
      <c r="B29" s="44">
        <v>69</v>
      </c>
      <c r="C29" s="44">
        <v>294.40450999999996</v>
      </c>
      <c r="D29" s="44">
        <v>64</v>
      </c>
      <c r="E29" s="44">
        <v>411.56112000000002</v>
      </c>
      <c r="F29" s="44">
        <f t="shared" si="2"/>
        <v>133</v>
      </c>
      <c r="G29" s="44">
        <f t="shared" si="2"/>
        <v>705.96562999999992</v>
      </c>
    </row>
    <row r="30" spans="1:7" x14ac:dyDescent="0.4">
      <c r="A30" s="22" t="s">
        <v>35</v>
      </c>
      <c r="B30" s="45">
        <v>76</v>
      </c>
      <c r="C30" s="45">
        <v>290.10395999999997</v>
      </c>
      <c r="D30" s="45">
        <v>73</v>
      </c>
      <c r="E30" s="45">
        <v>486.5077</v>
      </c>
      <c r="F30" s="45">
        <f t="shared" si="2"/>
        <v>149</v>
      </c>
      <c r="G30" s="45">
        <f t="shared" si="2"/>
        <v>776.61166000000003</v>
      </c>
    </row>
    <row r="31" spans="1:7" x14ac:dyDescent="0.4">
      <c r="A31" s="30" t="s">
        <v>36</v>
      </c>
      <c r="B31" s="44" t="s">
        <v>107</v>
      </c>
      <c r="C31" s="44" t="s">
        <v>107</v>
      </c>
      <c r="D31" s="44" t="s">
        <v>107</v>
      </c>
      <c r="E31" s="44" t="s">
        <v>107</v>
      </c>
      <c r="F31" s="44">
        <f t="shared" si="2"/>
        <v>0</v>
      </c>
      <c r="G31" s="44">
        <f t="shared" si="2"/>
        <v>0</v>
      </c>
    </row>
    <row r="32" spans="1:7" x14ac:dyDescent="0.4">
      <c r="A32" s="50" t="s">
        <v>37</v>
      </c>
      <c r="B32" s="51" t="s">
        <v>107</v>
      </c>
      <c r="C32" s="51" t="s">
        <v>107</v>
      </c>
      <c r="D32" s="51" t="s">
        <v>107</v>
      </c>
      <c r="E32" s="51" t="s">
        <v>107</v>
      </c>
      <c r="F32" s="51">
        <f t="shared" si="2"/>
        <v>0</v>
      </c>
      <c r="G32" s="51">
        <f t="shared" si="2"/>
        <v>0</v>
      </c>
    </row>
    <row r="33" spans="1:7" x14ac:dyDescent="0.4">
      <c r="A33" s="30" t="s">
        <v>38</v>
      </c>
      <c r="B33" s="44" t="s">
        <v>107</v>
      </c>
      <c r="C33" s="44" t="s">
        <v>107</v>
      </c>
      <c r="D33" s="44" t="s">
        <v>107</v>
      </c>
      <c r="E33" s="44" t="s">
        <v>107</v>
      </c>
      <c r="F33" s="44">
        <f t="shared" si="2"/>
        <v>0</v>
      </c>
      <c r="G33" s="44">
        <f t="shared" si="2"/>
        <v>0</v>
      </c>
    </row>
    <row r="34" spans="1:7" x14ac:dyDescent="0.4">
      <c r="A34" s="22" t="s">
        <v>39</v>
      </c>
      <c r="B34" s="96">
        <v>0</v>
      </c>
      <c r="C34" s="96">
        <v>0</v>
      </c>
      <c r="D34" s="45">
        <v>2</v>
      </c>
      <c r="E34" s="45">
        <v>19.553139999999999</v>
      </c>
      <c r="F34" s="45">
        <f t="shared" si="2"/>
        <v>2</v>
      </c>
      <c r="G34" s="45">
        <f t="shared" si="2"/>
        <v>19.553139999999999</v>
      </c>
    </row>
    <row r="35" spans="1:7" x14ac:dyDescent="0.4">
      <c r="A35" s="30" t="s">
        <v>40</v>
      </c>
      <c r="B35" s="44">
        <v>1</v>
      </c>
      <c r="C35" s="44">
        <v>0</v>
      </c>
      <c r="D35" s="44">
        <v>0</v>
      </c>
      <c r="E35" s="44">
        <v>0</v>
      </c>
      <c r="F35" s="44">
        <f t="shared" si="2"/>
        <v>1</v>
      </c>
      <c r="G35" s="44">
        <f t="shared" si="2"/>
        <v>0</v>
      </c>
    </row>
    <row r="36" spans="1:7" x14ac:dyDescent="0.4">
      <c r="A36" s="50" t="s">
        <v>41</v>
      </c>
      <c r="B36" s="96">
        <v>3</v>
      </c>
      <c r="C36" s="96">
        <v>0</v>
      </c>
      <c r="D36" s="96">
        <v>0</v>
      </c>
      <c r="E36" s="96">
        <v>0</v>
      </c>
      <c r="F36" s="51">
        <f t="shared" si="2"/>
        <v>3</v>
      </c>
      <c r="G36" s="51">
        <f t="shared" si="2"/>
        <v>0</v>
      </c>
    </row>
    <row r="37" spans="1:7" x14ac:dyDescent="0.4">
      <c r="A37" s="30" t="s">
        <v>42</v>
      </c>
      <c r="B37" s="44">
        <v>14</v>
      </c>
      <c r="C37" s="44">
        <v>0</v>
      </c>
      <c r="D37" s="44">
        <v>38</v>
      </c>
      <c r="E37" s="44">
        <v>50.524999999999999</v>
      </c>
      <c r="F37" s="44">
        <f t="shared" si="2"/>
        <v>52</v>
      </c>
      <c r="G37" s="44">
        <f t="shared" si="2"/>
        <v>50.524999999999999</v>
      </c>
    </row>
    <row r="38" spans="1:7" x14ac:dyDescent="0.4">
      <c r="A38" s="22" t="s">
        <v>43</v>
      </c>
      <c r="B38" s="96">
        <v>19</v>
      </c>
      <c r="C38" s="96">
        <v>71.751000000000005</v>
      </c>
      <c r="D38" s="96">
        <v>48</v>
      </c>
      <c r="E38" s="96">
        <v>336.26417000000004</v>
      </c>
      <c r="F38" s="45">
        <f t="shared" si="2"/>
        <v>67</v>
      </c>
      <c r="G38" s="45">
        <f t="shared" si="2"/>
        <v>408.01517000000001</v>
      </c>
    </row>
    <row r="39" spans="1:7" x14ac:dyDescent="0.4">
      <c r="A39" s="30" t="s">
        <v>44</v>
      </c>
      <c r="B39" s="44">
        <v>729</v>
      </c>
      <c r="C39" s="44">
        <v>6.9540900000000008</v>
      </c>
      <c r="D39" s="44">
        <v>5589</v>
      </c>
      <c r="E39" s="44">
        <v>52.733519999999992</v>
      </c>
      <c r="F39" s="44">
        <f t="shared" si="2"/>
        <v>6318</v>
      </c>
      <c r="G39" s="44">
        <f t="shared" si="2"/>
        <v>59.687609999999992</v>
      </c>
    </row>
    <row r="40" spans="1:7" x14ac:dyDescent="0.4">
      <c r="A40" s="50" t="s">
        <v>45</v>
      </c>
      <c r="B40" s="51">
        <v>55</v>
      </c>
      <c r="C40" s="51">
        <v>0</v>
      </c>
      <c r="D40" s="51">
        <v>4137</v>
      </c>
      <c r="E40" s="51">
        <v>0</v>
      </c>
      <c r="F40" s="51">
        <f t="shared" si="2"/>
        <v>4192</v>
      </c>
      <c r="G40" s="51">
        <f t="shared" si="2"/>
        <v>0</v>
      </c>
    </row>
    <row r="41" spans="1:7" x14ac:dyDescent="0.4">
      <c r="A41" s="30" t="s">
        <v>17</v>
      </c>
      <c r="B41" s="44" t="s">
        <v>109</v>
      </c>
      <c r="C41" s="44" t="s">
        <v>109</v>
      </c>
      <c r="D41" s="44" t="s">
        <v>109</v>
      </c>
      <c r="E41" s="44" t="s">
        <v>109</v>
      </c>
      <c r="F41" s="44"/>
      <c r="G41" s="44"/>
    </row>
    <row r="42" spans="1:7" x14ac:dyDescent="0.4">
      <c r="A42" s="22" t="s">
        <v>59</v>
      </c>
      <c r="B42" s="45">
        <v>0</v>
      </c>
      <c r="C42" s="45">
        <v>0</v>
      </c>
      <c r="D42" s="96">
        <v>5</v>
      </c>
      <c r="E42" s="96">
        <v>0</v>
      </c>
      <c r="F42" s="45">
        <f t="shared" ref="F42:G49" si="3">SUM(B42,D42)</f>
        <v>5</v>
      </c>
      <c r="G42" s="45">
        <f t="shared" si="3"/>
        <v>0</v>
      </c>
    </row>
    <row r="43" spans="1:7" x14ac:dyDescent="0.4">
      <c r="A43" s="30" t="s">
        <v>60</v>
      </c>
      <c r="B43" s="44">
        <v>28</v>
      </c>
      <c r="C43" s="44">
        <v>568.40523999999994</v>
      </c>
      <c r="D43" s="44">
        <v>391</v>
      </c>
      <c r="E43" s="44">
        <v>70398.426919999998</v>
      </c>
      <c r="F43" s="44">
        <f t="shared" si="3"/>
        <v>419</v>
      </c>
      <c r="G43" s="44">
        <f t="shared" si="3"/>
        <v>70966.832159999991</v>
      </c>
    </row>
    <row r="44" spans="1:7" x14ac:dyDescent="0.4">
      <c r="A44" s="50" t="s">
        <v>106</v>
      </c>
      <c r="B44" s="51" t="s">
        <v>109</v>
      </c>
      <c r="C44" s="51" t="s">
        <v>109</v>
      </c>
      <c r="D44" s="51" t="s">
        <v>109</v>
      </c>
      <c r="E44" s="51" t="s">
        <v>109</v>
      </c>
      <c r="F44" s="51"/>
      <c r="G44" s="51"/>
    </row>
    <row r="45" spans="1:7" x14ac:dyDescent="0.4">
      <c r="A45" s="30" t="s">
        <v>46</v>
      </c>
      <c r="B45" s="44">
        <v>19</v>
      </c>
      <c r="C45" s="44">
        <v>1001.26767</v>
      </c>
      <c r="D45" s="44">
        <v>25</v>
      </c>
      <c r="E45" s="44">
        <v>655.65102000000002</v>
      </c>
      <c r="F45" s="44">
        <f t="shared" si="3"/>
        <v>44</v>
      </c>
      <c r="G45" s="44">
        <f t="shared" si="3"/>
        <v>1656.91869</v>
      </c>
    </row>
    <row r="46" spans="1:7" x14ac:dyDescent="0.4">
      <c r="A46" s="22" t="s">
        <v>47</v>
      </c>
      <c r="B46" s="51">
        <v>0</v>
      </c>
      <c r="C46" s="51">
        <v>0</v>
      </c>
      <c r="D46" s="45">
        <v>14</v>
      </c>
      <c r="E46" s="45">
        <v>50.26182</v>
      </c>
      <c r="F46" s="45">
        <f t="shared" si="3"/>
        <v>14</v>
      </c>
      <c r="G46" s="45">
        <f t="shared" si="3"/>
        <v>50.26182</v>
      </c>
    </row>
    <row r="47" spans="1:7" x14ac:dyDescent="0.4">
      <c r="A47" s="30" t="s">
        <v>48</v>
      </c>
      <c r="B47" s="44">
        <v>2</v>
      </c>
      <c r="C47" s="44">
        <v>101.41913000000001</v>
      </c>
      <c r="D47" s="44">
        <v>11</v>
      </c>
      <c r="E47" s="44">
        <v>3895.0763699999998</v>
      </c>
      <c r="F47" s="44">
        <f t="shared" si="3"/>
        <v>13</v>
      </c>
      <c r="G47" s="44">
        <f t="shared" si="3"/>
        <v>3996.4955</v>
      </c>
    </row>
    <row r="48" spans="1:7" x14ac:dyDescent="0.4">
      <c r="A48" s="22" t="s">
        <v>50</v>
      </c>
      <c r="B48" s="96">
        <v>87</v>
      </c>
      <c r="C48" s="96">
        <v>8.8844199999999987</v>
      </c>
      <c r="D48" s="96">
        <v>109</v>
      </c>
      <c r="E48" s="96">
        <v>24.932019999999991</v>
      </c>
      <c r="F48" s="45">
        <f t="shared" ref="F48" si="4">SUM(B48,D48)</f>
        <v>196</v>
      </c>
      <c r="G48" s="45">
        <f t="shared" ref="G48" si="5">SUM(C48,E48)</f>
        <v>33.816439999999986</v>
      </c>
    </row>
    <row r="49" spans="1:7" x14ac:dyDescent="0.4">
      <c r="A49" s="30" t="s">
        <v>49</v>
      </c>
      <c r="B49" s="44">
        <v>0</v>
      </c>
      <c r="C49" s="44">
        <v>0</v>
      </c>
      <c r="D49" s="44">
        <v>60</v>
      </c>
      <c r="E49" s="44">
        <v>4357.6761399999996</v>
      </c>
      <c r="F49" s="44">
        <f t="shared" si="3"/>
        <v>60</v>
      </c>
      <c r="G49" s="44">
        <f t="shared" si="3"/>
        <v>4357.6761399999996</v>
      </c>
    </row>
    <row r="50" spans="1:7" x14ac:dyDescent="0.4">
      <c r="A50" s="22" t="s">
        <v>18</v>
      </c>
      <c r="B50" s="45" t="s">
        <v>109</v>
      </c>
      <c r="C50" s="45" t="s">
        <v>109</v>
      </c>
      <c r="D50" s="45" t="s">
        <v>109</v>
      </c>
      <c r="E50" s="45" t="s">
        <v>109</v>
      </c>
      <c r="F50" s="45"/>
      <c r="G50" s="45"/>
    </row>
    <row r="51" spans="1:7" x14ac:dyDescent="0.4">
      <c r="A51" s="30" t="s">
        <v>50</v>
      </c>
      <c r="B51" s="44">
        <v>34146</v>
      </c>
      <c r="C51" s="44">
        <v>7006.6716599999982</v>
      </c>
      <c r="D51" s="44">
        <v>396353</v>
      </c>
      <c r="E51" s="44">
        <v>17491.282890000643</v>
      </c>
      <c r="F51" s="44">
        <f>SUM(B51,D51)</f>
        <v>430499</v>
      </c>
      <c r="G51" s="44">
        <f>SUM(C51,E51)</f>
        <v>24497.954550000642</v>
      </c>
    </row>
    <row r="52" spans="1:7" x14ac:dyDescent="0.4">
      <c r="A52" s="50" t="s">
        <v>19</v>
      </c>
      <c r="B52" s="51" t="s">
        <v>109</v>
      </c>
      <c r="C52" s="51" t="s">
        <v>109</v>
      </c>
      <c r="D52" s="96" t="s">
        <v>109</v>
      </c>
      <c r="E52" s="96" t="s">
        <v>109</v>
      </c>
      <c r="F52" s="51"/>
      <c r="G52" s="51"/>
    </row>
    <row r="53" spans="1:7" x14ac:dyDescent="0.4">
      <c r="A53" s="30" t="s">
        <v>51</v>
      </c>
      <c r="B53" s="44">
        <v>104</v>
      </c>
      <c r="C53" s="44">
        <v>300.1681099999999</v>
      </c>
      <c r="D53" s="44">
        <v>1181</v>
      </c>
      <c r="E53" s="44">
        <v>8097.1061800000016</v>
      </c>
      <c r="F53" s="44">
        <f t="shared" ref="F53:G59" si="6">SUM(B53,D53)</f>
        <v>1285</v>
      </c>
      <c r="G53" s="44">
        <f t="shared" si="6"/>
        <v>8397.2742900000012</v>
      </c>
    </row>
    <row r="54" spans="1:7" x14ac:dyDescent="0.4">
      <c r="A54" s="22" t="s">
        <v>61</v>
      </c>
      <c r="B54" s="96" t="s">
        <v>107</v>
      </c>
      <c r="C54" s="96" t="s">
        <v>107</v>
      </c>
      <c r="D54" s="96" t="s">
        <v>107</v>
      </c>
      <c r="E54" s="96" t="s">
        <v>107</v>
      </c>
      <c r="F54" s="45">
        <f t="shared" si="6"/>
        <v>0</v>
      </c>
      <c r="G54" s="45">
        <f t="shared" si="6"/>
        <v>0</v>
      </c>
    </row>
    <row r="55" spans="1:7" x14ac:dyDescent="0.4">
      <c r="A55" s="30" t="s">
        <v>52</v>
      </c>
      <c r="B55" s="44">
        <v>7</v>
      </c>
      <c r="C55" s="44">
        <v>0</v>
      </c>
      <c r="D55" s="44">
        <v>1471</v>
      </c>
      <c r="E55" s="44">
        <v>0</v>
      </c>
      <c r="F55" s="44">
        <f t="shared" si="6"/>
        <v>1478</v>
      </c>
      <c r="G55" s="44">
        <f t="shared" si="6"/>
        <v>0</v>
      </c>
    </row>
    <row r="56" spans="1:7" x14ac:dyDescent="0.4">
      <c r="A56" s="50" t="s">
        <v>53</v>
      </c>
      <c r="B56" s="96">
        <v>0</v>
      </c>
      <c r="C56" s="96">
        <v>0</v>
      </c>
      <c r="D56" s="96">
        <v>1350</v>
      </c>
      <c r="E56" s="96">
        <v>0</v>
      </c>
      <c r="F56" s="51">
        <f t="shared" si="6"/>
        <v>1350</v>
      </c>
      <c r="G56" s="51">
        <f t="shared" si="6"/>
        <v>0</v>
      </c>
    </row>
    <row r="57" spans="1:7" x14ac:dyDescent="0.4">
      <c r="A57" s="30" t="s">
        <v>54</v>
      </c>
      <c r="B57" s="44">
        <v>270</v>
      </c>
      <c r="C57" s="44">
        <v>2589.1287999999995</v>
      </c>
      <c r="D57" s="44">
        <v>357</v>
      </c>
      <c r="E57" s="44">
        <v>2080.8859299999999</v>
      </c>
      <c r="F57" s="44">
        <f t="shared" si="6"/>
        <v>627</v>
      </c>
      <c r="G57" s="44">
        <f t="shared" si="6"/>
        <v>4670.014729999999</v>
      </c>
    </row>
    <row r="58" spans="1:7" x14ac:dyDescent="0.4">
      <c r="A58" s="50" t="s">
        <v>55</v>
      </c>
      <c r="B58" s="96">
        <v>5225</v>
      </c>
      <c r="C58" s="96">
        <v>7082.3989499999971</v>
      </c>
      <c r="D58" s="96">
        <v>18378</v>
      </c>
      <c r="E58" s="96">
        <v>20688.607459999996</v>
      </c>
      <c r="F58" s="51">
        <f t="shared" si="6"/>
        <v>23603</v>
      </c>
      <c r="G58" s="51">
        <f t="shared" si="6"/>
        <v>27771.006409999995</v>
      </c>
    </row>
    <row r="59" spans="1:7" x14ac:dyDescent="0.4">
      <c r="A59" s="30" t="s">
        <v>56</v>
      </c>
      <c r="B59" s="44">
        <v>67</v>
      </c>
      <c r="C59" s="44">
        <v>4301.4848899999997</v>
      </c>
      <c r="D59" s="44">
        <v>166</v>
      </c>
      <c r="E59" s="44">
        <v>4747.7631599999995</v>
      </c>
      <c r="F59" s="44">
        <f t="shared" si="6"/>
        <v>233</v>
      </c>
      <c r="G59" s="44">
        <f t="shared" si="6"/>
        <v>9049.2480499999983</v>
      </c>
    </row>
    <row r="60" spans="1:7" x14ac:dyDescent="0.4">
      <c r="A60" s="26" t="s">
        <v>7</v>
      </c>
      <c r="B60" s="46">
        <f t="shared" ref="B60:G60" si="7">SUM(B14:B16,B18,B20:B26,B28:B40,B42:B43,B45:B49,B51,B53:B59)</f>
        <v>65053</v>
      </c>
      <c r="C60" s="46">
        <f t="shared" si="7"/>
        <v>40992.764609999991</v>
      </c>
      <c r="D60" s="46">
        <f t="shared" si="7"/>
        <v>1082214</v>
      </c>
      <c r="E60" s="46">
        <f t="shared" si="7"/>
        <v>955214.62444000028</v>
      </c>
      <c r="F60" s="46">
        <f t="shared" si="7"/>
        <v>1147267</v>
      </c>
      <c r="G60" s="46">
        <f t="shared" si="7"/>
        <v>996207.38905000058</v>
      </c>
    </row>
    <row r="61" spans="1:7" x14ac:dyDescent="0.4">
      <c r="A61" s="50"/>
      <c r="B61" s="113"/>
      <c r="C61" s="113"/>
      <c r="D61" s="113"/>
      <c r="E61" s="113"/>
      <c r="F61" s="113"/>
      <c r="G61" s="113"/>
    </row>
    <row r="62" spans="1:7" x14ac:dyDescent="0.4">
      <c r="A62" s="50"/>
    </row>
  </sheetData>
  <mergeCells count="3">
    <mergeCell ref="B11:C11"/>
    <mergeCell ref="D11:E11"/>
    <mergeCell ref="F11:G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differentFirst="1" alignWithMargins="0">
    <oddFooter>&amp;R&amp;"Noto Sans HK Light,Normal"&amp;P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8:G22"/>
  <sheetViews>
    <sheetView showGridLines="0" zoomScale="85" zoomScaleNormal="85" workbookViewId="0"/>
  </sheetViews>
  <sheetFormatPr baseColWidth="10" defaultColWidth="11.42578125" defaultRowHeight="19.5" x14ac:dyDescent="0.4"/>
  <cols>
    <col min="1" max="1" width="38.85546875" style="33" customWidth="1"/>
    <col min="2" max="2" width="18.28515625" style="33" customWidth="1"/>
    <col min="3" max="3" width="17.42578125" style="33" customWidth="1"/>
    <col min="4" max="4" width="13.5703125" style="33" customWidth="1"/>
    <col min="5" max="5" width="15" style="33" customWidth="1"/>
    <col min="6" max="6" width="17" style="33" bestFit="1" customWidth="1"/>
    <col min="7" max="7" width="14.140625" style="33" bestFit="1" customWidth="1"/>
    <col min="8" max="8" width="13.140625" style="33" bestFit="1" customWidth="1"/>
    <col min="9" max="9" width="11.5703125" style="33" bestFit="1" customWidth="1"/>
    <col min="10" max="16384" width="11.42578125" style="33"/>
  </cols>
  <sheetData>
    <row r="8" spans="1:7" x14ac:dyDescent="0.4">
      <c r="A8" s="34" t="str">
        <f>'T1'!A8</f>
        <v>Documentos presentados en el ejercicio. Año 2023. Datos acumulados a 30/06/2023</v>
      </c>
      <c r="B8" s="35"/>
      <c r="C8" s="36"/>
      <c r="D8" s="34"/>
      <c r="E8" s="37"/>
      <c r="F8" s="36"/>
      <c r="G8" s="36"/>
    </row>
    <row r="9" spans="1:7" x14ac:dyDescent="0.4">
      <c r="A9" s="38"/>
      <c r="B9" s="39"/>
      <c r="C9" s="40"/>
      <c r="D9" s="38"/>
      <c r="E9" s="41"/>
      <c r="F9" s="40"/>
      <c r="G9" s="40"/>
    </row>
    <row r="10" spans="1:7" x14ac:dyDescent="0.4">
      <c r="A10" s="42" t="s">
        <v>64</v>
      </c>
      <c r="B10" s="39"/>
      <c r="C10" s="40"/>
      <c r="D10" s="40"/>
      <c r="E10" s="40"/>
      <c r="F10" s="40"/>
      <c r="G10" s="40"/>
    </row>
    <row r="11" spans="1:7" x14ac:dyDescent="0.4">
      <c r="A11" s="47"/>
      <c r="B11" s="116" t="s">
        <v>6</v>
      </c>
      <c r="C11" s="116"/>
      <c r="D11" s="116" t="s">
        <v>5</v>
      </c>
      <c r="E11" s="116"/>
      <c r="F11" s="116" t="s">
        <v>7</v>
      </c>
      <c r="G11" s="116"/>
    </row>
    <row r="12" spans="1:7" x14ac:dyDescent="0.4">
      <c r="A12" s="22"/>
      <c r="B12" s="43" t="s">
        <v>8</v>
      </c>
      <c r="C12" s="43" t="s">
        <v>9</v>
      </c>
      <c r="D12" s="43" t="s">
        <v>8</v>
      </c>
      <c r="E12" s="43" t="s">
        <v>9</v>
      </c>
      <c r="F12" s="43" t="s">
        <v>8</v>
      </c>
      <c r="G12" s="43" t="s">
        <v>9</v>
      </c>
    </row>
    <row r="13" spans="1:7" x14ac:dyDescent="0.4">
      <c r="A13" s="30" t="s">
        <v>65</v>
      </c>
      <c r="B13" s="44">
        <v>5940</v>
      </c>
      <c r="C13" s="44">
        <v>3514.7775099999994</v>
      </c>
      <c r="D13" s="44">
        <v>85708</v>
      </c>
      <c r="E13" s="44">
        <v>67669.914430000004</v>
      </c>
      <c r="F13" s="44">
        <f>SUM(B13,D13)</f>
        <v>91648</v>
      </c>
      <c r="G13" s="44">
        <f>SUM(C13,E13)</f>
        <v>71184.691940000004</v>
      </c>
    </row>
    <row r="14" spans="1:7" x14ac:dyDescent="0.4">
      <c r="A14" s="22" t="s">
        <v>66</v>
      </c>
      <c r="B14" s="45">
        <v>8463</v>
      </c>
      <c r="C14" s="45">
        <v>3652.715180000002</v>
      </c>
      <c r="D14" s="45">
        <v>114680</v>
      </c>
      <c r="E14" s="45">
        <v>106298.29280000004</v>
      </c>
      <c r="F14" s="45">
        <f t="shared" ref="F14:G20" si="0">SUM(B14,D14)</f>
        <v>123143</v>
      </c>
      <c r="G14" s="45">
        <f t="shared" si="0"/>
        <v>109951.00798000004</v>
      </c>
    </row>
    <row r="15" spans="1:7" ht="18.75" customHeight="1" x14ac:dyDescent="0.4">
      <c r="A15" s="30" t="s">
        <v>67</v>
      </c>
      <c r="B15" s="44">
        <v>4525</v>
      </c>
      <c r="C15" s="44">
        <v>1292.19562</v>
      </c>
      <c r="D15" s="44">
        <v>273605</v>
      </c>
      <c r="E15" s="44">
        <v>59241.112730000605</v>
      </c>
      <c r="F15" s="44">
        <f t="shared" si="0"/>
        <v>278130</v>
      </c>
      <c r="G15" s="44">
        <f t="shared" si="0"/>
        <v>60533.308350000603</v>
      </c>
    </row>
    <row r="16" spans="1:7" x14ac:dyDescent="0.4">
      <c r="A16" s="22" t="s">
        <v>68</v>
      </c>
      <c r="B16" s="45">
        <v>7154</v>
      </c>
      <c r="C16" s="45">
        <v>3310.9138900000007</v>
      </c>
      <c r="D16" s="45">
        <v>102764</v>
      </c>
      <c r="E16" s="45">
        <v>70526.142829999997</v>
      </c>
      <c r="F16" s="45">
        <f t="shared" si="0"/>
        <v>109918</v>
      </c>
      <c r="G16" s="45">
        <f t="shared" si="0"/>
        <v>73837.056719999993</v>
      </c>
    </row>
    <row r="17" spans="1:7" x14ac:dyDescent="0.4">
      <c r="A17" s="30" t="s">
        <v>69</v>
      </c>
      <c r="B17" s="44">
        <v>3964</v>
      </c>
      <c r="C17" s="44">
        <v>1174.9247799999996</v>
      </c>
      <c r="D17" s="44">
        <v>54456</v>
      </c>
      <c r="E17" s="44">
        <v>35778.501759999999</v>
      </c>
      <c r="F17" s="44">
        <f t="shared" si="0"/>
        <v>58420</v>
      </c>
      <c r="G17" s="44">
        <f t="shared" si="0"/>
        <v>36953.42654</v>
      </c>
    </row>
    <row r="18" spans="1:7" x14ac:dyDescent="0.4">
      <c r="A18" s="22" t="s">
        <v>70</v>
      </c>
      <c r="B18" s="45">
        <v>5408</v>
      </c>
      <c r="C18" s="45">
        <v>1373.5115300000004</v>
      </c>
      <c r="D18" s="45">
        <v>82096</v>
      </c>
      <c r="E18" s="45">
        <v>33321.072510000005</v>
      </c>
      <c r="F18" s="45">
        <f t="shared" si="0"/>
        <v>87504</v>
      </c>
      <c r="G18" s="45">
        <f t="shared" si="0"/>
        <v>34694.584040000009</v>
      </c>
    </row>
    <row r="19" spans="1:7" x14ac:dyDescent="0.4">
      <c r="A19" s="30" t="s">
        <v>71</v>
      </c>
      <c r="B19" s="44">
        <v>12921</v>
      </c>
      <c r="C19" s="44">
        <v>11411.871070000001</v>
      </c>
      <c r="D19" s="44">
        <v>181108</v>
      </c>
      <c r="E19" s="44">
        <v>361706.2597900001</v>
      </c>
      <c r="F19" s="44">
        <f t="shared" si="0"/>
        <v>194029</v>
      </c>
      <c r="G19" s="44">
        <f t="shared" si="0"/>
        <v>373118.13086000009</v>
      </c>
    </row>
    <row r="20" spans="1:7" x14ac:dyDescent="0.4">
      <c r="A20" s="22" t="s">
        <v>72</v>
      </c>
      <c r="B20" s="45">
        <v>14610</v>
      </c>
      <c r="C20" s="45">
        <v>8326.0263399999967</v>
      </c>
      <c r="D20" s="45">
        <v>183616</v>
      </c>
      <c r="E20" s="45">
        <v>144971.3203900001</v>
      </c>
      <c r="F20" s="45">
        <f t="shared" si="0"/>
        <v>198226</v>
      </c>
      <c r="G20" s="45">
        <f t="shared" si="0"/>
        <v>153297.34673000011</v>
      </c>
    </row>
    <row r="21" spans="1:7" x14ac:dyDescent="0.4">
      <c r="A21" s="30" t="s">
        <v>91</v>
      </c>
      <c r="B21" s="44">
        <v>2066</v>
      </c>
      <c r="C21" s="44">
        <v>6935.8286900000003</v>
      </c>
      <c r="D21" s="44">
        <v>4183</v>
      </c>
      <c r="E21" s="44">
        <v>75702.007200000007</v>
      </c>
      <c r="F21" s="44">
        <f t="shared" ref="F21" si="1">SUM(B21,D21)</f>
        <v>6249</v>
      </c>
      <c r="G21" s="44">
        <f t="shared" ref="G21" si="2">SUM(C21,E21)</f>
        <v>82637.835890000002</v>
      </c>
    </row>
    <row r="22" spans="1:7" x14ac:dyDescent="0.4">
      <c r="A22" s="26" t="s">
        <v>7</v>
      </c>
      <c r="B22" s="46">
        <f>SUM(B13:B21)</f>
        <v>65051</v>
      </c>
      <c r="C22" s="46">
        <f t="shared" ref="C22:G22" si="3">SUM(C13:C21)</f>
        <v>40992.764609999998</v>
      </c>
      <c r="D22" s="46">
        <f t="shared" si="3"/>
        <v>1082216</v>
      </c>
      <c r="E22" s="46">
        <f t="shared" si="3"/>
        <v>955214.62444000086</v>
      </c>
      <c r="F22" s="46">
        <f t="shared" si="3"/>
        <v>1147267</v>
      </c>
      <c r="G22" s="46">
        <f t="shared" si="3"/>
        <v>996207.38905000081</v>
      </c>
    </row>
  </sheetData>
  <mergeCells count="3">
    <mergeCell ref="B11:C11"/>
    <mergeCell ref="D11:E11"/>
    <mergeCell ref="F11:G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differentFirst="1" alignWithMargins="0">
    <oddFooter>&amp;R&amp;"Noto Sans HK Light,Normal"&amp;P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6</vt:i4>
      </vt:variant>
    </vt:vector>
  </HeadingPairs>
  <TitlesOfParts>
    <vt:vector size="22" baseType="lpstr">
      <vt:lpstr>Fechas</vt:lpstr>
      <vt:lpstr>Tablas_Graficos</vt:lpstr>
      <vt:lpstr>Títulos_Gráficos</vt:lpstr>
      <vt:lpstr>I</vt:lpstr>
      <vt:lpstr>T1</vt:lpstr>
      <vt:lpstr>T2</vt:lpstr>
      <vt:lpstr>T3</vt:lpstr>
      <vt:lpstr>T4</vt:lpstr>
      <vt:lpstr>T5</vt:lpstr>
      <vt:lpstr>T6</vt:lpstr>
      <vt:lpstr>T7</vt:lpstr>
      <vt:lpstr>T8</vt:lpstr>
      <vt:lpstr>T9_1</vt:lpstr>
      <vt:lpstr>T9_2</vt:lpstr>
      <vt:lpstr>T10_1</vt:lpstr>
      <vt:lpstr>T10_2</vt:lpstr>
      <vt:lpstr>'T1'!Área_de_impresión</vt:lpstr>
      <vt:lpstr>T10_1!Área_de_impresión</vt:lpstr>
      <vt:lpstr>'T2'!Área_de_impresión</vt:lpstr>
      <vt:lpstr>'T5'!Área_de_impresión</vt:lpstr>
      <vt:lpstr>'T6'!Área_de_impresión</vt:lpstr>
      <vt:lpstr>T9_1!Área_de_impresión</vt:lpstr>
    </vt:vector>
  </TitlesOfParts>
  <Company>Junta de Andalucía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ATRIAN</cp:lastModifiedBy>
  <cp:lastPrinted>2022-10-19T12:40:07Z</cp:lastPrinted>
  <dcterms:created xsi:type="dcterms:W3CDTF">2012-12-04T06:56:37Z</dcterms:created>
  <dcterms:modified xsi:type="dcterms:W3CDTF">2023-07-05T10:25:56Z</dcterms:modified>
</cp:coreProperties>
</file>