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37500B3B-60A6-47B0-8FBB-6DBDA0507888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2005" sheetId="1" r:id="rId1"/>
    <sheet name="2020" sheetId="15" r:id="rId2"/>
    <sheet name="2021" sheetId="16" r:id="rId3"/>
    <sheet name="2022" sheetId="17" r:id="rId4"/>
    <sheet name="2023" sheetId="18" r:id="rId5"/>
    <sheet name="Inventario nacional" sheetId="10" r:id="rId6"/>
    <sheet name="Hoja1" sheetId="14" r:id="rId7"/>
  </sheets>
  <externalReferences>
    <externalReference r:id="rId8"/>
  </externalReferences>
  <definedNames>
    <definedName name="BiomassTiers">[1]EUwideConstants!$A$158:$A$161</definedName>
    <definedName name="CarbonContentTiers">[1]EUwideConstants!$A$195:$A$200</definedName>
    <definedName name="CNTR_Category">[1]C_InstallationDescription!$I$68</definedName>
    <definedName name="ConversionFactorTiers">[1]EUwideConstants!$A$164:$A$167</definedName>
    <definedName name="EFTiers">[1]EUwideConstants!$A$186:$A$192</definedName>
    <definedName name="NCVTiers">[1]EUwideConstants!$A$178:$A$183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18" l="1"/>
  <c r="G21" i="18"/>
  <c r="F15" i="18"/>
  <c r="F14" i="18"/>
  <c r="F13" i="18"/>
  <c r="F12" i="18"/>
  <c r="F11" i="18"/>
  <c r="F10" i="18"/>
  <c r="F9" i="18"/>
  <c r="F8" i="18"/>
  <c r="F7" i="18"/>
  <c r="F6" i="18"/>
  <c r="O5" i="18"/>
  <c r="G5" i="18"/>
  <c r="F5" i="18"/>
  <c r="O4" i="18"/>
  <c r="H4" i="18"/>
  <c r="M4" i="18" s="1"/>
  <c r="G4" i="18"/>
  <c r="P4" i="18" s="1"/>
  <c r="F4" i="18"/>
  <c r="N4" i="18" s="1"/>
  <c r="E3" i="18"/>
  <c r="D3" i="18"/>
  <c r="C3" i="18"/>
  <c r="B3" i="18"/>
  <c r="G22" i="17"/>
  <c r="G21" i="17"/>
  <c r="F15" i="17"/>
  <c r="F14" i="17"/>
  <c r="F13" i="17"/>
  <c r="F12" i="17"/>
  <c r="F11" i="17"/>
  <c r="F10" i="17"/>
  <c r="F9" i="17"/>
  <c r="F8" i="17"/>
  <c r="F7" i="17"/>
  <c r="F6" i="17"/>
  <c r="O5" i="17"/>
  <c r="G5" i="17"/>
  <c r="F5" i="17"/>
  <c r="O4" i="17"/>
  <c r="H4" i="17"/>
  <c r="M4" i="17" s="1"/>
  <c r="G4" i="17"/>
  <c r="P4" i="17" s="1"/>
  <c r="F4" i="17"/>
  <c r="N4" i="17" s="1"/>
  <c r="E3" i="17"/>
  <c r="D3" i="17"/>
  <c r="C3" i="17"/>
  <c r="B3" i="17"/>
  <c r="G22" i="16"/>
  <c r="G21" i="16"/>
  <c r="F15" i="16"/>
  <c r="F14" i="16"/>
  <c r="F13" i="16"/>
  <c r="F12" i="16"/>
  <c r="F11" i="16"/>
  <c r="F10" i="16"/>
  <c r="F9" i="16"/>
  <c r="F8" i="16"/>
  <c r="F7" i="16"/>
  <c r="F6" i="16"/>
  <c r="O5" i="16"/>
  <c r="G5" i="16"/>
  <c r="F5" i="16"/>
  <c r="O4" i="16"/>
  <c r="H4" i="16"/>
  <c r="M4" i="16" s="1"/>
  <c r="G4" i="16"/>
  <c r="P4" i="16" s="1"/>
  <c r="F4" i="16"/>
  <c r="N4" i="16" s="1"/>
  <c r="E3" i="16"/>
  <c r="D3" i="16"/>
  <c r="C3" i="16"/>
  <c r="B3" i="16"/>
  <c r="G21" i="15"/>
  <c r="G22" i="15" s="1"/>
  <c r="F15" i="15"/>
  <c r="F14" i="15"/>
  <c r="F13" i="15"/>
  <c r="F12" i="15"/>
  <c r="F11" i="15"/>
  <c r="F10" i="15"/>
  <c r="F9" i="15"/>
  <c r="F8" i="15"/>
  <c r="F7" i="15"/>
  <c r="F6" i="15"/>
  <c r="F5" i="15"/>
  <c r="P4" i="15"/>
  <c r="H4" i="15"/>
  <c r="H5" i="15" s="1"/>
  <c r="H6" i="15" s="1"/>
  <c r="H7" i="15" s="1"/>
  <c r="H8" i="15" s="1"/>
  <c r="H9" i="15" s="1"/>
  <c r="H10" i="15" s="1"/>
  <c r="H11" i="15" s="1"/>
  <c r="H12" i="15" s="1"/>
  <c r="H13" i="15" s="1"/>
  <c r="H14" i="15" s="1"/>
  <c r="H15" i="15" s="1"/>
  <c r="G4" i="15"/>
  <c r="O4" i="15" s="1"/>
  <c r="F4" i="15"/>
  <c r="N4" i="15" s="1"/>
  <c r="E3" i="15"/>
  <c r="D3" i="15"/>
  <c r="C3" i="15"/>
  <c r="B3" i="15"/>
  <c r="S3" i="1"/>
  <c r="R3" i="18" l="1"/>
  <c r="N5" i="18"/>
  <c r="P5" i="18"/>
  <c r="F3" i="18"/>
  <c r="K4" i="18"/>
  <c r="H5" i="18"/>
  <c r="L4" i="18"/>
  <c r="J5" i="18"/>
  <c r="G6" i="18"/>
  <c r="J4" i="18"/>
  <c r="R3" i="17"/>
  <c r="N5" i="17"/>
  <c r="J4" i="17"/>
  <c r="F3" i="17"/>
  <c r="K4" i="17"/>
  <c r="H5" i="17"/>
  <c r="K5" i="17" s="1"/>
  <c r="L4" i="17"/>
  <c r="J5" i="17"/>
  <c r="G6" i="17"/>
  <c r="P5" i="17"/>
  <c r="R3" i="16"/>
  <c r="N5" i="16"/>
  <c r="J4" i="16"/>
  <c r="F3" i="16"/>
  <c r="K4" i="16"/>
  <c r="H5" i="16"/>
  <c r="P5" i="16"/>
  <c r="L4" i="16"/>
  <c r="G6" i="16"/>
  <c r="R3" i="15"/>
  <c r="F3" i="15"/>
  <c r="F17" i="15" s="1"/>
  <c r="J4" i="15"/>
  <c r="G5" i="15"/>
  <c r="K4" i="15"/>
  <c r="L4" i="15"/>
  <c r="M4" i="15"/>
  <c r="O4" i="1"/>
  <c r="M5" i="18" l="1"/>
  <c r="H6" i="18"/>
  <c r="H7" i="18" s="1"/>
  <c r="H8" i="18" s="1"/>
  <c r="H9" i="18" s="1"/>
  <c r="H10" i="18" s="1"/>
  <c r="H11" i="18" s="1"/>
  <c r="H12" i="18" s="1"/>
  <c r="H13" i="18" s="1"/>
  <c r="H14" i="18" s="1"/>
  <c r="H15" i="18" s="1"/>
  <c r="K5" i="18"/>
  <c r="L5" i="18"/>
  <c r="N3" i="18"/>
  <c r="S3" i="18" s="1"/>
  <c r="F17" i="18"/>
  <c r="G7" i="18"/>
  <c r="P6" i="18"/>
  <c r="O6" i="18"/>
  <c r="M5" i="17"/>
  <c r="H6" i="17"/>
  <c r="H7" i="17" s="1"/>
  <c r="H8" i="17" s="1"/>
  <c r="H9" i="17" s="1"/>
  <c r="H10" i="17" s="1"/>
  <c r="H11" i="17" s="1"/>
  <c r="H12" i="17" s="1"/>
  <c r="H13" i="17" s="1"/>
  <c r="H14" i="17" s="1"/>
  <c r="H15" i="17" s="1"/>
  <c r="N3" i="17"/>
  <c r="S3" i="17" s="1"/>
  <c r="F17" i="17"/>
  <c r="L5" i="17"/>
  <c r="L6" i="17"/>
  <c r="K6" i="17"/>
  <c r="G7" i="17"/>
  <c r="J6" i="17"/>
  <c r="P6" i="17"/>
  <c r="N6" i="17"/>
  <c r="M6" i="17"/>
  <c r="O6" i="17"/>
  <c r="M5" i="16"/>
  <c r="H6" i="16"/>
  <c r="H7" i="16" s="1"/>
  <c r="H8" i="16" s="1"/>
  <c r="H9" i="16" s="1"/>
  <c r="H10" i="16" s="1"/>
  <c r="H11" i="16" s="1"/>
  <c r="H12" i="16" s="1"/>
  <c r="H13" i="16" s="1"/>
  <c r="H14" i="16" s="1"/>
  <c r="H15" i="16" s="1"/>
  <c r="N3" i="16"/>
  <c r="S3" i="16" s="1"/>
  <c r="F17" i="16"/>
  <c r="K5" i="16"/>
  <c r="L6" i="16"/>
  <c r="K6" i="16"/>
  <c r="G7" i="16"/>
  <c r="J6" i="16"/>
  <c r="P6" i="16"/>
  <c r="M6" i="16"/>
  <c r="O6" i="16"/>
  <c r="L5" i="16"/>
  <c r="J5" i="16"/>
  <c r="N3" i="15"/>
  <c r="S3" i="15" s="1"/>
  <c r="M5" i="15"/>
  <c r="G6" i="15"/>
  <c r="L5" i="15"/>
  <c r="J5" i="15"/>
  <c r="K5" i="15"/>
  <c r="P5" i="15"/>
  <c r="O5" i="15"/>
  <c r="N5" i="15"/>
  <c r="G21" i="1"/>
  <c r="G22" i="1" s="1"/>
  <c r="L6" i="18" l="1"/>
  <c r="M6" i="18"/>
  <c r="N6" i="18"/>
  <c r="J6" i="18"/>
  <c r="G8" i="18"/>
  <c r="J7" i="18"/>
  <c r="P7" i="18"/>
  <c r="K7" i="18"/>
  <c r="O7" i="18"/>
  <c r="L7" i="18"/>
  <c r="M7" i="18"/>
  <c r="N7" i="18"/>
  <c r="K6" i="18"/>
  <c r="G8" i="17"/>
  <c r="J7" i="17"/>
  <c r="P7" i="17"/>
  <c r="L7" i="17"/>
  <c r="O7" i="17"/>
  <c r="M7" i="17"/>
  <c r="K7" i="17"/>
  <c r="N7" i="17"/>
  <c r="N6" i="16"/>
  <c r="G8" i="16"/>
  <c r="J7" i="16"/>
  <c r="P7" i="16"/>
  <c r="K7" i="16"/>
  <c r="O7" i="16"/>
  <c r="M7" i="16"/>
  <c r="L7" i="16"/>
  <c r="N7" i="16"/>
  <c r="K6" i="15"/>
  <c r="G7" i="15"/>
  <c r="J6" i="15"/>
  <c r="P6" i="15"/>
  <c r="L6" i="15"/>
  <c r="O6" i="15"/>
  <c r="M6" i="15"/>
  <c r="N6" i="15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P4" i="1"/>
  <c r="P8" i="18" l="1"/>
  <c r="O8" i="18"/>
  <c r="G9" i="18"/>
  <c r="M8" i="18"/>
  <c r="L8" i="18"/>
  <c r="K8" i="18"/>
  <c r="J8" i="18"/>
  <c r="N8" i="18"/>
  <c r="P8" i="17"/>
  <c r="O8" i="17"/>
  <c r="G9" i="17"/>
  <c r="M8" i="17"/>
  <c r="L8" i="17"/>
  <c r="K8" i="17"/>
  <c r="J8" i="17"/>
  <c r="N8" i="17"/>
  <c r="P8" i="16"/>
  <c r="O8" i="16"/>
  <c r="J8" i="16"/>
  <c r="M8" i="16"/>
  <c r="L8" i="16"/>
  <c r="G9" i="16"/>
  <c r="K8" i="16"/>
  <c r="N8" i="16"/>
  <c r="J7" i="15"/>
  <c r="P7" i="15"/>
  <c r="O7" i="15"/>
  <c r="N7" i="15"/>
  <c r="M7" i="15"/>
  <c r="L7" i="15"/>
  <c r="K7" i="15"/>
  <c r="G8" i="15"/>
  <c r="O3" i="1"/>
  <c r="F4" i="1"/>
  <c r="E3" i="1"/>
  <c r="C3" i="1"/>
  <c r="D3" i="1"/>
  <c r="B3" i="1"/>
  <c r="F8" i="14"/>
  <c r="M9" i="18" l="1"/>
  <c r="L9" i="18"/>
  <c r="K9" i="18"/>
  <c r="P9" i="18"/>
  <c r="G10" i="18"/>
  <c r="J9" i="18"/>
  <c r="O9" i="18"/>
  <c r="N9" i="18"/>
  <c r="M9" i="17"/>
  <c r="L9" i="17"/>
  <c r="K9" i="17"/>
  <c r="P9" i="17"/>
  <c r="G10" i="17"/>
  <c r="J9" i="17"/>
  <c r="O9" i="17"/>
  <c r="N9" i="17"/>
  <c r="M9" i="16"/>
  <c r="L9" i="16"/>
  <c r="K9" i="16"/>
  <c r="P9" i="16"/>
  <c r="G10" i="16"/>
  <c r="J9" i="16"/>
  <c r="O9" i="16"/>
  <c r="N9" i="16"/>
  <c r="O8" i="15"/>
  <c r="L8" i="15"/>
  <c r="M8" i="15"/>
  <c r="P8" i="15"/>
  <c r="K8" i="15"/>
  <c r="G9" i="15"/>
  <c r="J8" i="15"/>
  <c r="N8" i="15"/>
  <c r="F7" i="14"/>
  <c r="L10" i="18" l="1"/>
  <c r="K10" i="18"/>
  <c r="G11" i="18"/>
  <c r="J10" i="18"/>
  <c r="P10" i="18"/>
  <c r="N10" i="18"/>
  <c r="O10" i="18"/>
  <c r="M10" i="18"/>
  <c r="L10" i="17"/>
  <c r="K10" i="17"/>
  <c r="G11" i="17"/>
  <c r="J10" i="17"/>
  <c r="M10" i="17"/>
  <c r="P10" i="17"/>
  <c r="N10" i="17"/>
  <c r="O10" i="17"/>
  <c r="L10" i="16"/>
  <c r="K10" i="16"/>
  <c r="G11" i="16"/>
  <c r="J10" i="16"/>
  <c r="P10" i="16"/>
  <c r="M10" i="16"/>
  <c r="O10" i="16"/>
  <c r="N10" i="16"/>
  <c r="M9" i="15"/>
  <c r="L9" i="15"/>
  <c r="J9" i="15"/>
  <c r="N9" i="15"/>
  <c r="K9" i="15"/>
  <c r="G10" i="15"/>
  <c r="P9" i="15"/>
  <c r="O9" i="15"/>
  <c r="F6" i="14"/>
  <c r="G12" i="18" l="1"/>
  <c r="J11" i="18"/>
  <c r="P11" i="18"/>
  <c r="O11" i="18"/>
  <c r="M11" i="18"/>
  <c r="L11" i="18"/>
  <c r="K11" i="18"/>
  <c r="N11" i="18"/>
  <c r="G12" i="17"/>
  <c r="J11" i="17"/>
  <c r="P11" i="17"/>
  <c r="L11" i="17"/>
  <c r="O11" i="17"/>
  <c r="K11" i="17"/>
  <c r="M11" i="17"/>
  <c r="N11" i="17"/>
  <c r="G12" i="16"/>
  <c r="J11" i="16"/>
  <c r="P11" i="16"/>
  <c r="K11" i="16"/>
  <c r="O11" i="16"/>
  <c r="L11" i="16"/>
  <c r="M11" i="16"/>
  <c r="N11" i="16"/>
  <c r="K10" i="15"/>
  <c r="G11" i="15"/>
  <c r="J10" i="15"/>
  <c r="P10" i="15"/>
  <c r="O10" i="15"/>
  <c r="M10" i="15"/>
  <c r="L10" i="15"/>
  <c r="N10" i="15"/>
  <c r="H4" i="1"/>
  <c r="G4" i="1"/>
  <c r="P12" i="18" l="1"/>
  <c r="O12" i="18"/>
  <c r="M12" i="18"/>
  <c r="J12" i="18"/>
  <c r="L12" i="18"/>
  <c r="K12" i="18"/>
  <c r="G13" i="18"/>
  <c r="N12" i="18"/>
  <c r="P12" i="17"/>
  <c r="O12" i="17"/>
  <c r="M12" i="17"/>
  <c r="G13" i="17"/>
  <c r="L12" i="17"/>
  <c r="K12" i="17"/>
  <c r="J12" i="17"/>
  <c r="N12" i="17"/>
  <c r="P12" i="16"/>
  <c r="O12" i="16"/>
  <c r="M12" i="16"/>
  <c r="J12" i="16"/>
  <c r="L12" i="16"/>
  <c r="K12" i="16"/>
  <c r="G13" i="16"/>
  <c r="N12" i="16"/>
  <c r="N11" i="15"/>
  <c r="P11" i="15"/>
  <c r="G12" i="15"/>
  <c r="O11" i="15"/>
  <c r="J11" i="15"/>
  <c r="M11" i="15"/>
  <c r="L11" i="15"/>
  <c r="K11" i="15"/>
  <c r="H5" i="1"/>
  <c r="J4" i="1"/>
  <c r="M4" i="1"/>
  <c r="L4" i="1"/>
  <c r="K4" i="1"/>
  <c r="G5" i="1"/>
  <c r="H6" i="1"/>
  <c r="M13" i="18" l="1"/>
  <c r="L13" i="18"/>
  <c r="P13" i="18"/>
  <c r="K13" i="18"/>
  <c r="G14" i="18"/>
  <c r="J13" i="18"/>
  <c r="O13" i="18"/>
  <c r="N13" i="18"/>
  <c r="M13" i="17"/>
  <c r="L13" i="17"/>
  <c r="P13" i="17"/>
  <c r="O13" i="17"/>
  <c r="K13" i="17"/>
  <c r="G14" i="17"/>
  <c r="J13" i="17"/>
  <c r="N13" i="17"/>
  <c r="M13" i="16"/>
  <c r="L13" i="16"/>
  <c r="P13" i="16"/>
  <c r="K13" i="16"/>
  <c r="G14" i="16"/>
  <c r="J13" i="16"/>
  <c r="O13" i="16"/>
  <c r="N13" i="16"/>
  <c r="O12" i="15"/>
  <c r="P12" i="15"/>
  <c r="M12" i="15"/>
  <c r="L12" i="15"/>
  <c r="K12" i="15"/>
  <c r="G13" i="15"/>
  <c r="J12" i="15"/>
  <c r="N12" i="15"/>
  <c r="G6" i="1"/>
  <c r="M5" i="1"/>
  <c r="L5" i="1"/>
  <c r="K5" i="1"/>
  <c r="J5" i="1"/>
  <c r="H7" i="1"/>
  <c r="L14" i="18" l="1"/>
  <c r="K14" i="18"/>
  <c r="G15" i="18"/>
  <c r="J14" i="18"/>
  <c r="M14" i="18"/>
  <c r="N14" i="18"/>
  <c r="P14" i="18"/>
  <c r="O14" i="18"/>
  <c r="L14" i="17"/>
  <c r="K14" i="17"/>
  <c r="G15" i="17"/>
  <c r="J14" i="17"/>
  <c r="P14" i="17"/>
  <c r="N14" i="17"/>
  <c r="O14" i="17"/>
  <c r="M14" i="17"/>
  <c r="L14" i="16"/>
  <c r="K14" i="16"/>
  <c r="G15" i="16"/>
  <c r="J14" i="16"/>
  <c r="N14" i="16"/>
  <c r="M14" i="16"/>
  <c r="P14" i="16"/>
  <c r="O14" i="16"/>
  <c r="M13" i="15"/>
  <c r="L13" i="15"/>
  <c r="J13" i="15"/>
  <c r="N13" i="15"/>
  <c r="K13" i="15"/>
  <c r="G14" i="15"/>
  <c r="P13" i="15"/>
  <c r="O13" i="15"/>
  <c r="M6" i="1"/>
  <c r="L6" i="1"/>
  <c r="J6" i="1"/>
  <c r="K6" i="1"/>
  <c r="G7" i="1"/>
  <c r="H8" i="1"/>
  <c r="F5" i="1"/>
  <c r="F6" i="1"/>
  <c r="F7" i="1"/>
  <c r="F8" i="1"/>
  <c r="F9" i="1"/>
  <c r="F10" i="1"/>
  <c r="F11" i="1"/>
  <c r="F12" i="1"/>
  <c r="F13" i="1"/>
  <c r="F14" i="1"/>
  <c r="F15" i="1"/>
  <c r="J15" i="18" l="1"/>
  <c r="J3" i="18" s="1"/>
  <c r="P15" i="18"/>
  <c r="P3" i="18" s="1"/>
  <c r="O15" i="18"/>
  <c r="O3" i="18" s="1"/>
  <c r="L15" i="18"/>
  <c r="L3" i="18" s="1"/>
  <c r="T3" i="18" s="1"/>
  <c r="M15" i="18"/>
  <c r="M3" i="18" s="1"/>
  <c r="K15" i="18"/>
  <c r="K3" i="18" s="1"/>
  <c r="N15" i="18"/>
  <c r="J15" i="17"/>
  <c r="J3" i="17" s="1"/>
  <c r="Q3" i="17" s="1"/>
  <c r="P15" i="17"/>
  <c r="P3" i="17" s="1"/>
  <c r="O15" i="17"/>
  <c r="O3" i="17" s="1"/>
  <c r="K15" i="17"/>
  <c r="K3" i="17" s="1"/>
  <c r="M15" i="17"/>
  <c r="M3" i="17" s="1"/>
  <c r="L15" i="17"/>
  <c r="L3" i="17" s="1"/>
  <c r="T3" i="17" s="1"/>
  <c r="N15" i="17"/>
  <c r="J15" i="16"/>
  <c r="J3" i="16" s="1"/>
  <c r="P15" i="16"/>
  <c r="P3" i="16" s="1"/>
  <c r="K15" i="16"/>
  <c r="K3" i="16" s="1"/>
  <c r="O15" i="16"/>
  <c r="O3" i="16" s="1"/>
  <c r="L15" i="16"/>
  <c r="L3" i="16" s="1"/>
  <c r="T3" i="16" s="1"/>
  <c r="M15" i="16"/>
  <c r="M3" i="16" s="1"/>
  <c r="N15" i="16"/>
  <c r="K14" i="15"/>
  <c r="G15" i="15"/>
  <c r="J14" i="15"/>
  <c r="P14" i="15"/>
  <c r="L14" i="15"/>
  <c r="O14" i="15"/>
  <c r="M14" i="15"/>
  <c r="N14" i="15"/>
  <c r="F3" i="1"/>
  <c r="F17" i="1" s="1"/>
  <c r="M7" i="1"/>
  <c r="L7" i="1"/>
  <c r="K7" i="1"/>
  <c r="J7" i="1"/>
  <c r="G8" i="1"/>
  <c r="H9" i="1"/>
  <c r="Q3" i="18" l="1"/>
  <c r="Q3" i="16"/>
  <c r="N15" i="15"/>
  <c r="P15" i="15"/>
  <c r="P3" i="15" s="1"/>
  <c r="O15" i="15"/>
  <c r="O3" i="15" s="1"/>
  <c r="M15" i="15"/>
  <c r="M3" i="15" s="1"/>
  <c r="L15" i="15"/>
  <c r="L3" i="15" s="1"/>
  <c r="T3" i="15" s="1"/>
  <c r="K15" i="15"/>
  <c r="K3" i="15" s="1"/>
  <c r="J15" i="15"/>
  <c r="J3" i="15" s="1"/>
  <c r="M8" i="1"/>
  <c r="L8" i="1"/>
  <c r="K8" i="1"/>
  <c r="J8" i="1"/>
  <c r="G9" i="1"/>
  <c r="H10" i="1"/>
  <c r="Q3" i="15" l="1"/>
  <c r="M9" i="1"/>
  <c r="L9" i="1"/>
  <c r="K9" i="1"/>
  <c r="J9" i="1"/>
  <c r="G10" i="1"/>
  <c r="H11" i="1"/>
  <c r="F41" i="10"/>
  <c r="D45" i="10"/>
  <c r="D47" i="10" s="1"/>
  <c r="H41" i="10" l="1"/>
  <c r="M10" i="1"/>
  <c r="L10" i="1"/>
  <c r="K10" i="1"/>
  <c r="J10" i="1"/>
  <c r="G11" i="1"/>
  <c r="H12" i="1"/>
  <c r="M11" i="1" l="1"/>
  <c r="L11" i="1"/>
  <c r="K11" i="1"/>
  <c r="J11" i="1"/>
  <c r="G12" i="1"/>
  <c r="H13" i="1"/>
  <c r="L12" i="1" l="1"/>
  <c r="M12" i="1"/>
  <c r="K12" i="1"/>
  <c r="J12" i="1"/>
  <c r="G13" i="1"/>
  <c r="H14" i="1"/>
  <c r="R3" i="1"/>
  <c r="M13" i="1" l="1"/>
  <c r="L13" i="1"/>
  <c r="K13" i="1"/>
  <c r="J13" i="1"/>
  <c r="G14" i="1"/>
  <c r="H15" i="1"/>
  <c r="L14" i="1" l="1"/>
  <c r="M14" i="1"/>
  <c r="K14" i="1"/>
  <c r="J14" i="1"/>
  <c r="G15" i="1"/>
  <c r="N4" i="1"/>
  <c r="N5" i="1"/>
  <c r="N6" i="1"/>
  <c r="N7" i="1"/>
  <c r="N8" i="1"/>
  <c r="N9" i="1"/>
  <c r="N10" i="1"/>
  <c r="N11" i="1"/>
  <c r="N12" i="1"/>
  <c r="N13" i="1"/>
  <c r="N14" i="1"/>
  <c r="P3" i="1" l="1"/>
  <c r="M15" i="1"/>
  <c r="M3" i="1" s="1"/>
  <c r="L15" i="1"/>
  <c r="K15" i="1"/>
  <c r="J15" i="1"/>
  <c r="J3" i="1" s="1"/>
  <c r="N15" i="1"/>
  <c r="L3" i="1" l="1"/>
  <c r="K3" i="1"/>
  <c r="Q3" i="1" s="1"/>
  <c r="N3" i="1" l="1"/>
  <c r="T3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62AB3EB-5145-49C6-A1FD-259D312E029C}" keepAlive="1" name="Consulta - Table009 (Page 5)" description="Conexión a la consulta 'Table009 (Page 5)' en el libro." type="5" refreshedVersion="7" background="1" saveData="1">
    <dbPr connection="Provider=Microsoft.Mashup.OleDb.1;Data Source=$Workbook$;Location=&quot;Table009 (Page 5)&quot;;Extended Properties=&quot;&quot;" command="SELECT * FROM [Table009 (Page 5)]"/>
  </connection>
</connections>
</file>

<file path=xl/sharedStrings.xml><?xml version="1.0" encoding="utf-8"?>
<sst xmlns="http://schemas.openxmlformats.org/spreadsheetml/2006/main" count="185" uniqueCount="39">
  <si>
    <t>Factor de oxidación</t>
  </si>
  <si>
    <t xml:space="preserve">Cantidad de combustible consumido. Para el gas natural en m3N </t>
  </si>
  <si>
    <t>AÑO</t>
  </si>
  <si>
    <t>TOTAL DE EMISIONES (tCO2)</t>
  </si>
  <si>
    <t>UM1 (Secaderos)</t>
  </si>
  <si>
    <t>UM4 (secaderos)</t>
  </si>
  <si>
    <t>UM2 (calcinaciones)</t>
  </si>
  <si>
    <t>UM3 (Algiss)</t>
  </si>
  <si>
    <t>GAS + GASÓLEO (tCO2)</t>
  </si>
  <si>
    <t>Valor calorífico neto de combustible (GJ/Nm3)</t>
  </si>
  <si>
    <t>Factor de emisión de CO2. (kgCO2/GJ)</t>
  </si>
  <si>
    <t>Datos del CO2 obtenidos del inventario nacional</t>
  </si>
  <si>
    <t xml:space="preserve">Gas Natural </t>
  </si>
  <si>
    <t>GJ/t</t>
  </si>
  <si>
    <t>densidad del GN</t>
  </si>
  <si>
    <t>kg/Nm3</t>
  </si>
  <si>
    <t>kwh/l</t>
  </si>
  <si>
    <t>kwh/m3</t>
  </si>
  <si>
    <t>kwh/kg</t>
  </si>
  <si>
    <t>kg/m3</t>
  </si>
  <si>
    <t>GJ/kg</t>
  </si>
  <si>
    <t>GJ/m3</t>
  </si>
  <si>
    <t>Emisiones totales</t>
  </si>
  <si>
    <t>Emisiones fuentes de minimis</t>
  </si>
  <si>
    <t>Porcentaje</t>
  </si>
  <si>
    <t>Coincide con inventario nac.</t>
  </si>
  <si>
    <t>MEDIDAS EN m3N</t>
  </si>
  <si>
    <t>FACTORES DE CONVERSION</t>
  </si>
  <si>
    <t>EMISIONES en tCO2 por Subinstalacion</t>
  </si>
  <si>
    <t>UM1+UM2+UM4 (Subinst placas) en TJ</t>
  </si>
  <si>
    <t>UM3 (Subinst yeso) en TJ</t>
  </si>
  <si>
    <t>tCO2/Nm3</t>
  </si>
  <si>
    <t>tCO2/kwh</t>
  </si>
  <si>
    <t>Conversion gas - t CO2</t>
  </si>
  <si>
    <t>Vld</t>
  </si>
  <si>
    <t>Saldo</t>
  </si>
  <si>
    <t>Asignacion</t>
  </si>
  <si>
    <t>Entrega</t>
  </si>
  <si>
    <t>Gelsa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</si>
</sst>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#,##0.00000000"/>
    <numFmt numFmtId="170" formatCode="0.0000"/>
    <numFmt numFmtId="171" formatCode="0.0000%"/>
    <numFmt numFmtId="172" formatCode="#,##0.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4" fontId="0" fillId="0" borderId="0" xfId="0" applyNumberFormat="1"/>
    <xf numFmtId="4" fontId="0" fillId="0" borderId="1" xfId="0" applyNumberFormat="1" applyBorder="1"/>
    <xf numFmtId="0" fontId="0" fillId="0" borderId="1" xfId="0" applyFill="1" applyBorder="1" applyAlignment="1">
      <alignment horizontal="center" wrapText="1"/>
    </xf>
    <xf numFmtId="4" fontId="2" fillId="2" borderId="1" xfId="0" applyNumberFormat="1" applyFont="1" applyFill="1" applyBorder="1"/>
    <xf numFmtId="0" fontId="2" fillId="0" borderId="0" xfId="0" applyFont="1"/>
    <xf numFmtId="4" fontId="2" fillId="0" borderId="0" xfId="0" applyNumberFormat="1" applyFont="1"/>
    <xf numFmtId="0" fontId="2" fillId="0" borderId="1" xfId="0" applyFont="1" applyBorder="1"/>
    <xf numFmtId="0" fontId="3" fillId="0" borderId="0" xfId="1"/>
    <xf numFmtId="3" fontId="0" fillId="0" borderId="0" xfId="0" applyNumberFormat="1"/>
    <xf numFmtId="10" fontId="0" fillId="0" borderId="0" xfId="2" applyNumberFormat="1" applyFont="1"/>
    <xf numFmtId="0" fontId="0" fillId="0" borderId="0" xfId="0" applyAlignment="1">
      <alignment horizontal="center" wrapText="1"/>
    </xf>
    <xf numFmtId="170" fontId="0" fillId="0" borderId="0" xfId="0" applyNumberFormat="1"/>
    <xf numFmtId="0" fontId="0" fillId="0" borderId="0" xfId="0" applyAlignment="1">
      <alignment horizontal="center"/>
    </xf>
    <xf numFmtId="171" fontId="0" fillId="0" borderId="0" xfId="2" applyNumberFormat="1" applyFont="1"/>
    <xf numFmtId="0" fontId="0" fillId="0" borderId="0" xfId="0" applyBorder="1" applyAlignment="1">
      <alignment horizontal="center" wrapText="1"/>
    </xf>
    <xf numFmtId="4" fontId="0" fillId="3" borderId="0" xfId="0" applyNumberFormat="1" applyFont="1" applyFill="1" applyBorder="1"/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17" fontId="0" fillId="0" borderId="6" xfId="0" applyNumberFormat="1" applyBorder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4" fontId="0" fillId="6" borderId="12" xfId="0" applyNumberFormat="1" applyFill="1" applyBorder="1"/>
    <xf numFmtId="4" fontId="0" fillId="5" borderId="12" xfId="0" applyNumberFormat="1" applyFill="1" applyBorder="1"/>
    <xf numFmtId="4" fontId="0" fillId="5" borderId="16" xfId="0" applyNumberFormat="1" applyFill="1" applyBorder="1"/>
    <xf numFmtId="4" fontId="0" fillId="2" borderId="7" xfId="0" applyNumberFormat="1" applyFill="1" applyBorder="1"/>
    <xf numFmtId="0" fontId="2" fillId="2" borderId="2" xfId="0" applyFont="1" applyFill="1" applyBorder="1"/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2" fontId="1" fillId="4" borderId="1" xfId="0" applyNumberFormat="1" applyFont="1" applyFill="1" applyBorder="1"/>
    <xf numFmtId="0" fontId="2" fillId="2" borderId="15" xfId="0" applyFont="1" applyFill="1" applyBorder="1"/>
    <xf numFmtId="0" fontId="0" fillId="0" borderId="0" xfId="0" applyAlignment="1">
      <alignment horizontal="center" vertical="center" wrapText="1"/>
    </xf>
    <xf numFmtId="3" fontId="0" fillId="0" borderId="11" xfId="0" applyNumberFormat="1" applyBorder="1"/>
    <xf numFmtId="3" fontId="0" fillId="0" borderId="0" xfId="0" applyNumberFormat="1" applyBorder="1"/>
    <xf numFmtId="3" fontId="0" fillId="3" borderId="13" xfId="0" applyNumberFormat="1" applyFont="1" applyFill="1" applyBorder="1"/>
    <xf numFmtId="3" fontId="0" fillId="3" borderId="1" xfId="0" applyNumberFormat="1" applyFont="1" applyFill="1" applyBorder="1"/>
    <xf numFmtId="3" fontId="0" fillId="3" borderId="14" xfId="0" applyNumberFormat="1" applyFont="1" applyFill="1" applyBorder="1"/>
    <xf numFmtId="3" fontId="0" fillId="3" borderId="15" xfId="0" applyNumberFormat="1" applyFont="1" applyFill="1" applyBorder="1"/>
    <xf numFmtId="0" fontId="1" fillId="4" borderId="1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4" fontId="0" fillId="7" borderId="0" xfId="0" applyNumberFormat="1" applyFill="1" applyAlignment="1">
      <alignment horizontal="center"/>
    </xf>
    <xf numFmtId="4" fontId="0" fillId="8" borderId="0" xfId="0" applyNumberFormat="1" applyFill="1" applyAlignment="1">
      <alignment horizontal="center"/>
    </xf>
    <xf numFmtId="4" fontId="2" fillId="8" borderId="0" xfId="0" applyNumberFormat="1" applyFont="1" applyFill="1" applyAlignment="1">
      <alignment horizontal="center"/>
    </xf>
    <xf numFmtId="165" fontId="0" fillId="7" borderId="0" xfId="0" applyNumberFormat="1" applyFill="1" applyAlignment="1">
      <alignment horizontal="center"/>
    </xf>
    <xf numFmtId="4" fontId="0" fillId="5" borderId="0" xfId="0" applyNumberFormat="1" applyFill="1" applyBorder="1"/>
    <xf numFmtId="172" fontId="0" fillId="8" borderId="0" xfId="0" applyNumberFormat="1" applyFill="1" applyAlignment="1">
      <alignment horizontal="center"/>
    </xf>
    <xf numFmtId="4" fontId="1" fillId="4" borderId="1" xfId="0" applyNumberFormat="1" applyFont="1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4">
    <cellStyle name="%" xfId="3" xr:uid="{D6A27320-3192-462E-A8F8-35BD98CAE30B}"/>
    <cellStyle name="Hipervínculo" xfId="1" builtinId="8"/>
    <cellStyle name="Normal" xfId="0" builtinId="0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11</xdr:col>
      <xdr:colOff>686959</xdr:colOff>
      <xdr:row>38</xdr:row>
      <xdr:rowOff>124720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094F17-D8E0-2568-7F10-791A47A38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952500"/>
          <a:ext cx="8306959" cy="64112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# Mar&#237;a &#193;ngeles Garc&#237;a Garc&#237;a/MEDIO AMBIENTE/Valdemoro/GEI/Plan de seguimiento/A&#241;o 2012/Nuevo plan de seguimiento/Espa&#241;ol/MP P3 Inst_COM_es_1409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_Contents"/>
      <sheetName val="b_Guidelines and conditions"/>
      <sheetName val="A_MPversions"/>
      <sheetName val="B_Operator&amp;Inst.ID"/>
      <sheetName val="C_InstallationDescription"/>
      <sheetName val="D_CalculationBasedApproaches"/>
      <sheetName val="E_SourceStreams"/>
      <sheetName val="F_MeasurementBasedApproaches"/>
      <sheetName val="G_Fall-backApproach"/>
      <sheetName val="H_N2O"/>
      <sheetName val="I_PFC"/>
      <sheetName val="J_Transferred CO2"/>
      <sheetName val="K_ManagementControl"/>
      <sheetName val="L_MS specific content"/>
      <sheetName val="UBA_Parameters"/>
      <sheetName val="MSParameters"/>
      <sheetName val="EUwideConstants"/>
      <sheetName val="Translations"/>
      <sheetName val="VersionDocumentation"/>
    </sheetNames>
    <sheetDataSet>
      <sheetData sheetId="0"/>
      <sheetData sheetId="1"/>
      <sheetData sheetId="2"/>
      <sheetData sheetId="3"/>
      <sheetData sheetId="4">
        <row r="68">
          <cell r="I68" t="str">
            <v>A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8">
          <cell r="A158">
            <v>1</v>
          </cell>
        </row>
        <row r="159">
          <cell r="A159">
            <v>2</v>
          </cell>
        </row>
        <row r="160">
          <cell r="A160" t="str">
            <v>Sin nivel</v>
          </cell>
        </row>
        <row r="161">
          <cell r="A161" t="str">
            <v>No procede</v>
          </cell>
        </row>
        <row r="164">
          <cell r="A164">
            <v>1</v>
          </cell>
        </row>
        <row r="165">
          <cell r="A165">
            <v>2</v>
          </cell>
        </row>
        <row r="166">
          <cell r="A166" t="str">
            <v>Sin nivel</v>
          </cell>
        </row>
        <row r="167">
          <cell r="A167" t="str">
            <v>No procede</v>
          </cell>
        </row>
        <row r="178">
          <cell r="A178">
            <v>1</v>
          </cell>
        </row>
        <row r="179">
          <cell r="A179" t="str">
            <v>2a</v>
          </cell>
        </row>
        <row r="180">
          <cell r="A180" t="str">
            <v>2b</v>
          </cell>
        </row>
        <row r="181">
          <cell r="A181">
            <v>3</v>
          </cell>
        </row>
        <row r="182">
          <cell r="A182" t="str">
            <v>Sin nivel</v>
          </cell>
        </row>
        <row r="183">
          <cell r="A183" t="str">
            <v>No procede</v>
          </cell>
        </row>
        <row r="186">
          <cell r="A186">
            <v>1</v>
          </cell>
        </row>
        <row r="187">
          <cell r="A187">
            <v>2</v>
          </cell>
        </row>
        <row r="188">
          <cell r="A188" t="str">
            <v>2a</v>
          </cell>
        </row>
        <row r="189">
          <cell r="A189" t="str">
            <v>2b</v>
          </cell>
        </row>
        <row r="190">
          <cell r="A190">
            <v>3</v>
          </cell>
        </row>
        <row r="191">
          <cell r="A191" t="str">
            <v>Sin nivel</v>
          </cell>
        </row>
        <row r="192">
          <cell r="A192" t="str">
            <v>No procede</v>
          </cell>
        </row>
        <row r="195">
          <cell r="A195">
            <v>1</v>
          </cell>
        </row>
        <row r="196">
          <cell r="A196" t="str">
            <v>2a</v>
          </cell>
        </row>
        <row r="197">
          <cell r="A197" t="str">
            <v>2b</v>
          </cell>
        </row>
        <row r="198">
          <cell r="A198">
            <v>3</v>
          </cell>
        </row>
        <row r="199">
          <cell r="A199" t="str">
            <v>Sin nivel</v>
          </cell>
        </row>
        <row r="200">
          <cell r="A200" t="str">
            <v>No procede</v>
          </cell>
        </row>
      </sheetData>
      <sheetData sheetId="17">
        <row r="516">
          <cell r="B516" t="str">
            <v>factor de cálculo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../../2023/inventario%20nacional%202023/es_nir_edicion2023_tcm30-56037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5"/>
  <sheetViews>
    <sheetView zoomScale="115" zoomScaleNormal="115" workbookViewId="0">
      <selection activeCell="H34" sqref="H34"/>
    </sheetView>
  </sheetViews>
  <sheetFormatPr baseColWidth="10" defaultColWidth="9.140625" defaultRowHeight="15" x14ac:dyDescent="0.25"/>
  <cols>
    <col min="1" max="1" width="7.42578125" customWidth="1"/>
    <col min="2" max="2" width="14.140625" hidden="1" customWidth="1"/>
    <col min="3" max="3" width="16.28515625" hidden="1" customWidth="1"/>
    <col min="4" max="4" width="12.85546875" customWidth="1"/>
    <col min="5" max="5" width="14.28515625" hidden="1" customWidth="1"/>
    <col min="6" max="6" width="24.7109375" customWidth="1"/>
    <col min="7" max="7" width="19.85546875" customWidth="1"/>
    <col min="8" max="8" width="17" customWidth="1"/>
    <col min="9" max="9" width="14.140625" customWidth="1"/>
    <col min="10" max="10" width="14.42578125" hidden="1" customWidth="1"/>
    <col min="11" max="11" width="14" hidden="1" customWidth="1"/>
    <col min="12" max="12" width="14.42578125" customWidth="1"/>
    <col min="13" max="13" width="15.28515625" hidden="1" customWidth="1"/>
    <col min="14" max="14" width="22.42578125" customWidth="1"/>
    <col min="15" max="15" width="14.85546875" style="15" hidden="1" customWidth="1"/>
    <col min="16" max="16" width="17" style="15" customWidth="1"/>
    <col min="17" max="17" width="14.28515625" customWidth="1"/>
    <col min="18" max="18" width="13.7109375" bestFit="1" customWidth="1"/>
    <col min="19" max="19" width="9.85546875" bestFit="1" customWidth="1"/>
    <col min="20" max="20" width="13.85546875" customWidth="1"/>
    <col min="22" max="22" width="11.140625" customWidth="1"/>
    <col min="24" max="24" width="12.7109375" bestFit="1" customWidth="1"/>
  </cols>
  <sheetData>
    <row r="1" spans="1:24" ht="15.75" thickBot="1" x14ac:dyDescent="0.3">
      <c r="B1" s="62" t="s">
        <v>26</v>
      </c>
      <c r="C1" s="63"/>
      <c r="D1" s="63"/>
      <c r="E1" s="63"/>
      <c r="F1" s="64"/>
      <c r="G1" s="65" t="s">
        <v>27</v>
      </c>
      <c r="H1" s="66"/>
      <c r="I1" s="67"/>
      <c r="J1" s="62" t="s">
        <v>28</v>
      </c>
      <c r="K1" s="63"/>
      <c r="L1" s="63"/>
      <c r="M1" s="64"/>
    </row>
    <row r="2" spans="1:24" ht="51.75" customHeight="1" x14ac:dyDescent="0.25">
      <c r="A2" s="20" t="s">
        <v>2</v>
      </c>
      <c r="B2" s="24" t="s">
        <v>4</v>
      </c>
      <c r="C2" s="25" t="s">
        <v>6</v>
      </c>
      <c r="D2" s="25" t="s">
        <v>7</v>
      </c>
      <c r="E2" s="25" t="s">
        <v>5</v>
      </c>
      <c r="F2" s="26" t="s">
        <v>1</v>
      </c>
      <c r="G2" s="32" t="s">
        <v>9</v>
      </c>
      <c r="H2" s="2" t="s">
        <v>10</v>
      </c>
      <c r="I2" s="33" t="s">
        <v>0</v>
      </c>
      <c r="J2" s="24" t="s">
        <v>4</v>
      </c>
      <c r="K2" s="25" t="s">
        <v>6</v>
      </c>
      <c r="L2" s="25" t="s">
        <v>7</v>
      </c>
      <c r="M2" s="25" t="s">
        <v>5</v>
      </c>
      <c r="N2" s="23" t="s">
        <v>3</v>
      </c>
      <c r="O2" s="36" t="s">
        <v>29</v>
      </c>
      <c r="P2" s="36" t="s">
        <v>30</v>
      </c>
      <c r="Q2" s="17"/>
      <c r="S2" s="5" t="s">
        <v>8</v>
      </c>
    </row>
    <row r="3" spans="1:24" x14ac:dyDescent="0.25">
      <c r="A3" s="21">
        <v>2005</v>
      </c>
      <c r="B3" s="37">
        <f>SUM(B4:B15)</f>
        <v>0</v>
      </c>
      <c r="C3" s="38">
        <f t="shared" ref="C3:E3" si="0">SUM(C4:C15)</f>
        <v>0</v>
      </c>
      <c r="D3" s="38">
        <f t="shared" si="0"/>
        <v>0</v>
      </c>
      <c r="E3" s="38">
        <f t="shared" si="0"/>
        <v>0</v>
      </c>
      <c r="F3" s="27">
        <f>SUM(F4:F15)</f>
        <v>0</v>
      </c>
      <c r="G3" s="43">
        <v>3.7780000000000001E-2</v>
      </c>
      <c r="H3" s="44">
        <v>56.18</v>
      </c>
      <c r="I3" s="45">
        <v>1</v>
      </c>
      <c r="J3" s="34">
        <f>SUM(J4:J15)</f>
        <v>0</v>
      </c>
      <c r="K3" s="61">
        <f t="shared" ref="K3:M3" si="1">SUM(K4:K15)</f>
        <v>0</v>
      </c>
      <c r="L3" s="61">
        <f t="shared" si="1"/>
        <v>0</v>
      </c>
      <c r="M3" s="61">
        <f t="shared" si="1"/>
        <v>0</v>
      </c>
      <c r="N3" s="30">
        <f t="shared" ref="N3:N15" si="2">F3*G3*H3*I3/1000</f>
        <v>0</v>
      </c>
      <c r="O3" s="58">
        <f>SUM(O4:O15)</f>
        <v>0</v>
      </c>
      <c r="P3" s="55">
        <f>SUM(P4:P15)</f>
        <v>0</v>
      </c>
      <c r="Q3" s="3">
        <f>J3+K3+M3</f>
        <v>0</v>
      </c>
      <c r="R3" s="3">
        <f>SUM(B3:E3)</f>
        <v>0</v>
      </c>
      <c r="S3" s="4">
        <f>N3</f>
        <v>0</v>
      </c>
      <c r="T3" s="3">
        <f>S3-L3</f>
        <v>0</v>
      </c>
    </row>
    <row r="4" spans="1:24" x14ac:dyDescent="0.25">
      <c r="A4" s="22">
        <v>38353</v>
      </c>
      <c r="B4" s="39"/>
      <c r="C4" s="40"/>
      <c r="D4" s="40"/>
      <c r="E4" s="40"/>
      <c r="F4" s="28">
        <f>SUM(B4:E4)</f>
        <v>0</v>
      </c>
      <c r="G4" s="43">
        <f>G3</f>
        <v>3.7780000000000001E-2</v>
      </c>
      <c r="H4" s="44">
        <f>H3</f>
        <v>56.18</v>
      </c>
      <c r="I4" s="45">
        <v>1</v>
      </c>
      <c r="J4" s="34">
        <f>B4*$G4*$H4*$I4/1000</f>
        <v>0</v>
      </c>
      <c r="K4" s="61">
        <f t="shared" ref="K4:M15" si="3">C4*$G4*$H4*$I4/1000</f>
        <v>0</v>
      </c>
      <c r="L4" s="61">
        <f t="shared" si="3"/>
        <v>0</v>
      </c>
      <c r="M4" s="61">
        <f t="shared" si="3"/>
        <v>0</v>
      </c>
      <c r="N4" s="30">
        <f t="shared" si="2"/>
        <v>0</v>
      </c>
      <c r="O4" s="60">
        <f>(B4+C4+E4)*G4/1000</f>
        <v>0</v>
      </c>
      <c r="P4" s="56">
        <f>(D4)*G4/1000</f>
        <v>0</v>
      </c>
      <c r="Q4" s="18"/>
    </row>
    <row r="5" spans="1:24" x14ac:dyDescent="0.25">
      <c r="A5" s="22">
        <v>38384</v>
      </c>
      <c r="B5" s="39"/>
      <c r="C5" s="40"/>
      <c r="D5" s="40"/>
      <c r="E5" s="40"/>
      <c r="F5" s="28">
        <f t="shared" ref="F5:F15" si="4">SUM(B5+C5+D5+E5)</f>
        <v>0</v>
      </c>
      <c r="G5" s="43">
        <f t="shared" ref="G5:G15" si="5">G4</f>
        <v>3.7780000000000001E-2</v>
      </c>
      <c r="H5" s="44">
        <f t="shared" ref="H5:H15" si="6">H4</f>
        <v>56.18</v>
      </c>
      <c r="I5" s="45">
        <v>1</v>
      </c>
      <c r="J5" s="34">
        <f t="shared" ref="J5:J15" si="7">B5*$G5*$H5*$I5/1000</f>
        <v>0</v>
      </c>
      <c r="K5" s="61">
        <f t="shared" si="3"/>
        <v>0</v>
      </c>
      <c r="L5" s="61">
        <f t="shared" si="3"/>
        <v>0</v>
      </c>
      <c r="M5" s="61">
        <f t="shared" si="3"/>
        <v>0</v>
      </c>
      <c r="N5" s="30">
        <f t="shared" si="2"/>
        <v>0</v>
      </c>
      <c r="O5" s="60">
        <f t="shared" ref="O5:O15" si="8">(B5+C5+E5)*G5/1000</f>
        <v>0</v>
      </c>
      <c r="P5" s="56">
        <f t="shared" ref="P5:P15" si="9">(D5)*G5/1000</f>
        <v>0</v>
      </c>
      <c r="Q5" s="18"/>
    </row>
    <row r="6" spans="1:24" x14ac:dyDescent="0.25">
      <c r="A6" s="22">
        <v>38412</v>
      </c>
      <c r="B6" s="39"/>
      <c r="C6" s="40"/>
      <c r="D6" s="40"/>
      <c r="E6" s="40"/>
      <c r="F6" s="28">
        <f t="shared" si="4"/>
        <v>0</v>
      </c>
      <c r="G6" s="43">
        <f t="shared" si="5"/>
        <v>3.7780000000000001E-2</v>
      </c>
      <c r="H6" s="44">
        <f t="shared" si="6"/>
        <v>56.18</v>
      </c>
      <c r="I6" s="45">
        <v>1</v>
      </c>
      <c r="J6" s="34">
        <f t="shared" si="7"/>
        <v>0</v>
      </c>
      <c r="K6" s="61">
        <f t="shared" si="3"/>
        <v>0</v>
      </c>
      <c r="L6" s="61">
        <f t="shared" si="3"/>
        <v>0</v>
      </c>
      <c r="M6" s="61">
        <f t="shared" si="3"/>
        <v>0</v>
      </c>
      <c r="N6" s="30">
        <f t="shared" si="2"/>
        <v>0</v>
      </c>
      <c r="O6" s="60">
        <f t="shared" si="8"/>
        <v>0</v>
      </c>
      <c r="P6" s="56">
        <f t="shared" si="9"/>
        <v>0</v>
      </c>
      <c r="Q6" s="18"/>
    </row>
    <row r="7" spans="1:24" x14ac:dyDescent="0.25">
      <c r="A7" s="22">
        <v>38443</v>
      </c>
      <c r="B7" s="39"/>
      <c r="C7" s="40"/>
      <c r="D7" s="40"/>
      <c r="E7" s="40"/>
      <c r="F7" s="28">
        <f t="shared" si="4"/>
        <v>0</v>
      </c>
      <c r="G7" s="43">
        <f t="shared" si="5"/>
        <v>3.7780000000000001E-2</v>
      </c>
      <c r="H7" s="44">
        <f t="shared" si="6"/>
        <v>56.18</v>
      </c>
      <c r="I7" s="45">
        <v>1</v>
      </c>
      <c r="J7" s="34">
        <f t="shared" si="7"/>
        <v>0</v>
      </c>
      <c r="K7" s="61">
        <f t="shared" si="3"/>
        <v>0</v>
      </c>
      <c r="L7" s="61">
        <f t="shared" si="3"/>
        <v>0</v>
      </c>
      <c r="M7" s="61">
        <f t="shared" si="3"/>
        <v>0</v>
      </c>
      <c r="N7" s="30">
        <f t="shared" si="2"/>
        <v>0</v>
      </c>
      <c r="O7" s="60">
        <f t="shared" si="8"/>
        <v>0</v>
      </c>
      <c r="P7" s="56">
        <f t="shared" si="9"/>
        <v>0</v>
      </c>
      <c r="Q7" s="18"/>
    </row>
    <row r="8" spans="1:24" x14ac:dyDescent="0.25">
      <c r="A8" s="22">
        <v>38473</v>
      </c>
      <c r="B8" s="39"/>
      <c r="C8" s="40"/>
      <c r="D8" s="40"/>
      <c r="E8" s="40"/>
      <c r="F8" s="28">
        <f t="shared" si="4"/>
        <v>0</v>
      </c>
      <c r="G8" s="43">
        <f t="shared" si="5"/>
        <v>3.7780000000000001E-2</v>
      </c>
      <c r="H8" s="44">
        <f t="shared" si="6"/>
        <v>56.18</v>
      </c>
      <c r="I8" s="45">
        <v>1</v>
      </c>
      <c r="J8" s="34">
        <f t="shared" si="7"/>
        <v>0</v>
      </c>
      <c r="K8" s="61">
        <f t="shared" si="3"/>
        <v>0</v>
      </c>
      <c r="L8" s="61">
        <f t="shared" si="3"/>
        <v>0</v>
      </c>
      <c r="M8" s="61">
        <f t="shared" si="3"/>
        <v>0</v>
      </c>
      <c r="N8" s="30">
        <f t="shared" si="2"/>
        <v>0</v>
      </c>
      <c r="O8" s="60">
        <f t="shared" si="8"/>
        <v>0</v>
      </c>
      <c r="P8" s="56">
        <f t="shared" si="9"/>
        <v>0</v>
      </c>
      <c r="Q8" s="18"/>
    </row>
    <row r="9" spans="1:24" x14ac:dyDescent="0.25">
      <c r="A9" s="22">
        <v>38504</v>
      </c>
      <c r="B9" s="39"/>
      <c r="C9" s="40"/>
      <c r="D9" s="40"/>
      <c r="E9" s="40"/>
      <c r="F9" s="28">
        <f t="shared" si="4"/>
        <v>0</v>
      </c>
      <c r="G9" s="43">
        <f t="shared" si="5"/>
        <v>3.7780000000000001E-2</v>
      </c>
      <c r="H9" s="44">
        <f t="shared" si="6"/>
        <v>56.18</v>
      </c>
      <c r="I9" s="45">
        <v>1</v>
      </c>
      <c r="J9" s="34">
        <f t="shared" si="7"/>
        <v>0</v>
      </c>
      <c r="K9" s="61">
        <f t="shared" si="3"/>
        <v>0</v>
      </c>
      <c r="L9" s="61">
        <f t="shared" si="3"/>
        <v>0</v>
      </c>
      <c r="M9" s="61">
        <f t="shared" si="3"/>
        <v>0</v>
      </c>
      <c r="N9" s="30">
        <f t="shared" si="2"/>
        <v>0</v>
      </c>
      <c r="O9" s="60">
        <f t="shared" si="8"/>
        <v>0</v>
      </c>
      <c r="P9" s="56">
        <f t="shared" si="9"/>
        <v>0</v>
      </c>
      <c r="Q9" s="18"/>
    </row>
    <row r="10" spans="1:24" x14ac:dyDescent="0.25">
      <c r="A10" s="22">
        <v>38534</v>
      </c>
      <c r="B10" s="39"/>
      <c r="C10" s="40"/>
      <c r="D10" s="40"/>
      <c r="E10" s="40"/>
      <c r="F10" s="28">
        <f t="shared" si="4"/>
        <v>0</v>
      </c>
      <c r="G10" s="43">
        <f t="shared" si="5"/>
        <v>3.7780000000000001E-2</v>
      </c>
      <c r="H10" s="44">
        <f t="shared" si="6"/>
        <v>56.18</v>
      </c>
      <c r="I10" s="45">
        <v>1</v>
      </c>
      <c r="J10" s="34">
        <f t="shared" si="7"/>
        <v>0</v>
      </c>
      <c r="K10" s="61">
        <f t="shared" si="3"/>
        <v>0</v>
      </c>
      <c r="L10" s="61">
        <f t="shared" si="3"/>
        <v>0</v>
      </c>
      <c r="M10" s="61">
        <f t="shared" si="3"/>
        <v>0</v>
      </c>
      <c r="N10" s="30">
        <f t="shared" si="2"/>
        <v>0</v>
      </c>
      <c r="O10" s="60">
        <f t="shared" si="8"/>
        <v>0</v>
      </c>
      <c r="P10" s="56">
        <f t="shared" si="9"/>
        <v>0</v>
      </c>
      <c r="Q10" s="18"/>
    </row>
    <row r="11" spans="1:24" x14ac:dyDescent="0.25">
      <c r="A11" s="22">
        <v>38565</v>
      </c>
      <c r="B11" s="39"/>
      <c r="C11" s="40"/>
      <c r="D11" s="40"/>
      <c r="E11" s="40"/>
      <c r="F11" s="28">
        <f t="shared" si="4"/>
        <v>0</v>
      </c>
      <c r="G11" s="43">
        <f t="shared" si="5"/>
        <v>3.7780000000000001E-2</v>
      </c>
      <c r="H11" s="44">
        <f t="shared" si="6"/>
        <v>56.18</v>
      </c>
      <c r="I11" s="45">
        <v>1</v>
      </c>
      <c r="J11" s="34">
        <f t="shared" si="7"/>
        <v>0</v>
      </c>
      <c r="K11" s="61">
        <f t="shared" si="3"/>
        <v>0</v>
      </c>
      <c r="L11" s="61">
        <f t="shared" si="3"/>
        <v>0</v>
      </c>
      <c r="M11" s="61">
        <f t="shared" si="3"/>
        <v>0</v>
      </c>
      <c r="N11" s="30">
        <f t="shared" si="2"/>
        <v>0</v>
      </c>
      <c r="O11" s="60">
        <f t="shared" si="8"/>
        <v>0</v>
      </c>
      <c r="P11" s="56">
        <f t="shared" si="9"/>
        <v>0</v>
      </c>
      <c r="Q11" s="18"/>
    </row>
    <row r="12" spans="1:24" x14ac:dyDescent="0.25">
      <c r="A12" s="22">
        <v>38596</v>
      </c>
      <c r="B12" s="39"/>
      <c r="C12" s="40"/>
      <c r="D12" s="40"/>
      <c r="E12" s="40"/>
      <c r="F12" s="28">
        <f t="shared" si="4"/>
        <v>0</v>
      </c>
      <c r="G12" s="43">
        <f t="shared" si="5"/>
        <v>3.7780000000000001E-2</v>
      </c>
      <c r="H12" s="44">
        <f t="shared" si="6"/>
        <v>56.18</v>
      </c>
      <c r="I12" s="45">
        <v>1</v>
      </c>
      <c r="J12" s="34">
        <f t="shared" si="7"/>
        <v>0</v>
      </c>
      <c r="K12" s="61">
        <f t="shared" si="3"/>
        <v>0</v>
      </c>
      <c r="L12" s="61">
        <f t="shared" si="3"/>
        <v>0</v>
      </c>
      <c r="M12" s="61">
        <f t="shared" si="3"/>
        <v>0</v>
      </c>
      <c r="N12" s="30">
        <f t="shared" si="2"/>
        <v>0</v>
      </c>
      <c r="O12" s="60">
        <f t="shared" si="8"/>
        <v>0</v>
      </c>
      <c r="P12" s="56">
        <f t="shared" si="9"/>
        <v>0</v>
      </c>
      <c r="Q12" s="18"/>
    </row>
    <row r="13" spans="1:24" x14ac:dyDescent="0.25">
      <c r="A13" s="22">
        <v>38626</v>
      </c>
      <c r="B13" s="39"/>
      <c r="C13" s="40"/>
      <c r="D13" s="40"/>
      <c r="E13" s="40"/>
      <c r="F13" s="28">
        <f t="shared" si="4"/>
        <v>0</v>
      </c>
      <c r="G13" s="43">
        <f t="shared" si="5"/>
        <v>3.7780000000000001E-2</v>
      </c>
      <c r="H13" s="44">
        <f t="shared" si="6"/>
        <v>56.18</v>
      </c>
      <c r="I13" s="45">
        <v>1</v>
      </c>
      <c r="J13" s="34">
        <f t="shared" si="7"/>
        <v>0</v>
      </c>
      <c r="K13" s="61">
        <f t="shared" si="3"/>
        <v>0</v>
      </c>
      <c r="L13" s="61">
        <f t="shared" si="3"/>
        <v>0</v>
      </c>
      <c r="M13" s="61">
        <f t="shared" si="3"/>
        <v>0</v>
      </c>
      <c r="N13" s="30">
        <f t="shared" si="2"/>
        <v>0</v>
      </c>
      <c r="O13" s="60">
        <f t="shared" si="8"/>
        <v>0</v>
      </c>
      <c r="P13" s="56">
        <f t="shared" si="9"/>
        <v>0</v>
      </c>
      <c r="Q13" s="18"/>
    </row>
    <row r="14" spans="1:24" x14ac:dyDescent="0.25">
      <c r="A14" s="22">
        <v>38657</v>
      </c>
      <c r="B14" s="39"/>
      <c r="C14" s="40"/>
      <c r="D14" s="40"/>
      <c r="E14" s="40"/>
      <c r="F14" s="28">
        <f t="shared" si="4"/>
        <v>0</v>
      </c>
      <c r="G14" s="43">
        <f t="shared" si="5"/>
        <v>3.7780000000000001E-2</v>
      </c>
      <c r="H14" s="44">
        <f t="shared" si="6"/>
        <v>56.18</v>
      </c>
      <c r="I14" s="45">
        <v>1</v>
      </c>
      <c r="J14" s="34">
        <f t="shared" si="7"/>
        <v>0</v>
      </c>
      <c r="K14" s="61">
        <f t="shared" si="3"/>
        <v>0</v>
      </c>
      <c r="L14" s="61">
        <f t="shared" si="3"/>
        <v>0</v>
      </c>
      <c r="M14" s="61">
        <f t="shared" si="3"/>
        <v>0</v>
      </c>
      <c r="N14" s="30">
        <f t="shared" si="2"/>
        <v>0</v>
      </c>
      <c r="O14" s="60">
        <f t="shared" si="8"/>
        <v>0</v>
      </c>
      <c r="P14" s="56">
        <f t="shared" si="9"/>
        <v>0</v>
      </c>
      <c r="Q14" s="18"/>
    </row>
    <row r="15" spans="1:24" ht="15.75" thickBot="1" x14ac:dyDescent="0.3">
      <c r="A15" s="22">
        <v>38687</v>
      </c>
      <c r="B15" s="41"/>
      <c r="C15" s="42"/>
      <c r="D15" s="42"/>
      <c r="E15" s="42"/>
      <c r="F15" s="29">
        <f t="shared" si="4"/>
        <v>0</v>
      </c>
      <c r="G15" s="46">
        <f t="shared" si="5"/>
        <v>3.7780000000000001E-2</v>
      </c>
      <c r="H15" s="47">
        <f t="shared" si="6"/>
        <v>56.18</v>
      </c>
      <c r="I15" s="48">
        <v>1</v>
      </c>
      <c r="J15" s="34">
        <f t="shared" si="7"/>
        <v>0</v>
      </c>
      <c r="K15" s="61">
        <f t="shared" si="3"/>
        <v>0</v>
      </c>
      <c r="L15" s="61">
        <f t="shared" si="3"/>
        <v>0</v>
      </c>
      <c r="M15" s="61">
        <f t="shared" si="3"/>
        <v>0</v>
      </c>
      <c r="N15" s="30">
        <f t="shared" si="2"/>
        <v>0</v>
      </c>
      <c r="O15" s="60">
        <f t="shared" si="8"/>
        <v>0</v>
      </c>
      <c r="P15" s="56">
        <f t="shared" si="9"/>
        <v>0</v>
      </c>
      <c r="Q15" s="18"/>
      <c r="V15" s="11"/>
      <c r="X15" s="3"/>
    </row>
    <row r="16" spans="1:24" ht="15.75" thickBot="1" x14ac:dyDescent="0.3">
      <c r="I16" s="31"/>
      <c r="J16" s="35"/>
      <c r="K16" s="35"/>
      <c r="L16" s="35"/>
      <c r="M16" s="35"/>
      <c r="N16" s="6"/>
      <c r="O16" s="57"/>
      <c r="P16" s="57"/>
      <c r="S16" s="9"/>
      <c r="V16" s="12"/>
    </row>
    <row r="17" spans="4:19" x14ac:dyDescent="0.25">
      <c r="F17" s="59">
        <f>F3*G3</f>
        <v>0</v>
      </c>
      <c r="H17" s="1"/>
    </row>
    <row r="18" spans="4:19" ht="30" x14ac:dyDescent="0.25">
      <c r="E18" s="7"/>
      <c r="G18" s="19" t="s">
        <v>25</v>
      </c>
      <c r="H18" s="19" t="s">
        <v>25</v>
      </c>
      <c r="I18" s="19" t="s">
        <v>25</v>
      </c>
      <c r="Q18" s="7"/>
      <c r="R18" s="7"/>
      <c r="S18" s="8"/>
    </row>
    <row r="20" spans="4:19" ht="15.75" thickBot="1" x14ac:dyDescent="0.3"/>
    <row r="21" spans="4:19" x14ac:dyDescent="0.25">
      <c r="F21" s="49" t="s">
        <v>33</v>
      </c>
      <c r="G21" s="50">
        <f>G3*H3*I3/1000</f>
        <v>2.1224804000000001E-3</v>
      </c>
      <c r="H21" s="51" t="s">
        <v>31</v>
      </c>
    </row>
    <row r="22" spans="4:19" ht="15.75" thickBot="1" x14ac:dyDescent="0.3">
      <c r="F22" s="52"/>
      <c r="G22" s="53">
        <f>G21/11.7</f>
        <v>1.8140858119658121E-4</v>
      </c>
      <c r="H22" s="54" t="s">
        <v>32</v>
      </c>
    </row>
    <row r="24" spans="4:19" x14ac:dyDescent="0.25">
      <c r="I24" s="11"/>
    </row>
    <row r="25" spans="4:19" x14ac:dyDescent="0.25">
      <c r="I25" s="11"/>
    </row>
    <row r="26" spans="4:19" hidden="1" x14ac:dyDescent="0.25">
      <c r="E26" t="s">
        <v>34</v>
      </c>
      <c r="I26" s="11"/>
    </row>
    <row r="27" spans="4:19" hidden="1" x14ac:dyDescent="0.25">
      <c r="D27" t="s">
        <v>35</v>
      </c>
      <c r="E27" s="11">
        <v>13888</v>
      </c>
    </row>
    <row r="28" spans="4:19" hidden="1" x14ac:dyDescent="0.25">
      <c r="D28" t="s">
        <v>36</v>
      </c>
      <c r="E28">
        <v>10156</v>
      </c>
    </row>
    <row r="29" spans="4:19" hidden="1" x14ac:dyDescent="0.25">
      <c r="D29" t="s">
        <v>37</v>
      </c>
      <c r="E29" s="3">
        <v>53000</v>
      </c>
    </row>
    <row r="30" spans="4:19" hidden="1" x14ac:dyDescent="0.25">
      <c r="E30" t="s">
        <v>38</v>
      </c>
    </row>
    <row r="31" spans="4:19" hidden="1" x14ac:dyDescent="0.25">
      <c r="D31" t="s">
        <v>35</v>
      </c>
      <c r="E31">
        <v>10187</v>
      </c>
    </row>
    <row r="32" spans="4:19" hidden="1" x14ac:dyDescent="0.25">
      <c r="D32" t="s">
        <v>36</v>
      </c>
      <c r="E32">
        <v>3994</v>
      </c>
    </row>
    <row r="33" spans="4:5" hidden="1" x14ac:dyDescent="0.25">
      <c r="D33" t="s">
        <v>37</v>
      </c>
      <c r="E33">
        <v>24000</v>
      </c>
    </row>
    <row r="35" spans="4:5" x14ac:dyDescent="0.25">
      <c r="E35" s="3"/>
    </row>
  </sheetData>
  <mergeCells count="3">
    <mergeCell ref="B1:F1"/>
    <mergeCell ref="G1:I1"/>
    <mergeCell ref="J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041A0-20BC-4AE0-A821-A135D3DEBC9D}">
  <dimension ref="A1:X35"/>
  <sheetViews>
    <sheetView zoomScale="115" zoomScaleNormal="115" workbookViewId="0">
      <selection activeCell="D15" sqref="D15"/>
    </sheetView>
  </sheetViews>
  <sheetFormatPr baseColWidth="10" defaultColWidth="9.140625" defaultRowHeight="15" x14ac:dyDescent="0.25"/>
  <cols>
    <col min="1" max="1" width="7.42578125" customWidth="1"/>
    <col min="2" max="2" width="14.140625" hidden="1" customWidth="1"/>
    <col min="3" max="3" width="16.28515625" hidden="1" customWidth="1"/>
    <col min="4" max="4" width="12.85546875" customWidth="1"/>
    <col min="5" max="5" width="14.28515625" hidden="1" customWidth="1"/>
    <col min="6" max="6" width="24.7109375" customWidth="1"/>
    <col min="7" max="7" width="19.85546875" customWidth="1"/>
    <col min="8" max="8" width="17" customWidth="1"/>
    <col min="9" max="9" width="14.140625" customWidth="1"/>
    <col min="10" max="10" width="14.42578125" hidden="1" customWidth="1"/>
    <col min="11" max="11" width="14" hidden="1" customWidth="1"/>
    <col min="12" max="12" width="14.42578125" customWidth="1"/>
    <col min="13" max="13" width="15.28515625" hidden="1" customWidth="1"/>
    <col min="14" max="14" width="22.42578125" customWidth="1"/>
    <col min="15" max="15" width="14.85546875" style="15" hidden="1" customWidth="1"/>
    <col min="16" max="16" width="17" style="15" customWidth="1"/>
    <col min="17" max="17" width="14.28515625" customWidth="1"/>
    <col min="18" max="18" width="13.7109375" bestFit="1" customWidth="1"/>
    <col min="19" max="19" width="9.85546875" bestFit="1" customWidth="1"/>
    <col min="20" max="20" width="13.85546875" customWidth="1"/>
    <col min="22" max="22" width="11.140625" customWidth="1"/>
    <col min="24" max="24" width="12.7109375" bestFit="1" customWidth="1"/>
  </cols>
  <sheetData>
    <row r="1" spans="1:24" ht="15.75" thickBot="1" x14ac:dyDescent="0.3">
      <c r="B1" s="62" t="s">
        <v>26</v>
      </c>
      <c r="C1" s="63"/>
      <c r="D1" s="63"/>
      <c r="E1" s="63"/>
      <c r="F1" s="64"/>
      <c r="G1" s="65" t="s">
        <v>27</v>
      </c>
      <c r="H1" s="66"/>
      <c r="I1" s="67"/>
      <c r="J1" s="62" t="s">
        <v>28</v>
      </c>
      <c r="K1" s="63"/>
      <c r="L1" s="63"/>
      <c r="M1" s="64"/>
    </row>
    <row r="2" spans="1:24" ht="51.75" customHeight="1" x14ac:dyDescent="0.25">
      <c r="A2" s="20" t="s">
        <v>2</v>
      </c>
      <c r="B2" s="24" t="s">
        <v>4</v>
      </c>
      <c r="C2" s="25" t="s">
        <v>6</v>
      </c>
      <c r="D2" s="25" t="s">
        <v>7</v>
      </c>
      <c r="E2" s="25" t="s">
        <v>5</v>
      </c>
      <c r="F2" s="26" t="s">
        <v>1</v>
      </c>
      <c r="G2" s="32" t="s">
        <v>9</v>
      </c>
      <c r="H2" s="2" t="s">
        <v>10</v>
      </c>
      <c r="I2" s="33" t="s">
        <v>0</v>
      </c>
      <c r="J2" s="24" t="s">
        <v>4</v>
      </c>
      <c r="K2" s="25" t="s">
        <v>6</v>
      </c>
      <c r="L2" s="25" t="s">
        <v>7</v>
      </c>
      <c r="M2" s="25" t="s">
        <v>5</v>
      </c>
      <c r="N2" s="23" t="s">
        <v>3</v>
      </c>
      <c r="O2" s="36" t="s">
        <v>29</v>
      </c>
      <c r="P2" s="36" t="s">
        <v>30</v>
      </c>
      <c r="Q2" s="17"/>
      <c r="S2" s="5" t="s">
        <v>8</v>
      </c>
    </row>
    <row r="3" spans="1:24" x14ac:dyDescent="0.25">
      <c r="A3" s="21">
        <v>2020</v>
      </c>
      <c r="B3" s="37">
        <f>SUM(B4:B15)</f>
        <v>0</v>
      </c>
      <c r="C3" s="38">
        <f t="shared" ref="C3:E3" si="0">SUM(C4:C15)</f>
        <v>0</v>
      </c>
      <c r="D3" s="38">
        <f t="shared" si="0"/>
        <v>788068</v>
      </c>
      <c r="E3" s="38">
        <f t="shared" si="0"/>
        <v>0</v>
      </c>
      <c r="F3" s="27">
        <f>SUM(F4:F15)</f>
        <v>788068</v>
      </c>
      <c r="G3" s="43">
        <v>3.7780000000000001E-2</v>
      </c>
      <c r="H3" s="44">
        <v>56.18</v>
      </c>
      <c r="I3" s="45">
        <v>1</v>
      </c>
      <c r="J3" s="34">
        <f>SUM(J4:J15)</f>
        <v>0</v>
      </c>
      <c r="K3" s="61">
        <f t="shared" ref="K3:M3" si="1">SUM(K4:K15)</f>
        <v>0</v>
      </c>
      <c r="L3" s="61">
        <f t="shared" si="1"/>
        <v>1672.6588838671996</v>
      </c>
      <c r="M3" s="61">
        <f t="shared" si="1"/>
        <v>0</v>
      </c>
      <c r="N3" s="30">
        <f t="shared" ref="N3:N15" si="2">F3*G3*H3*I3/1000</f>
        <v>1672.6588838672001</v>
      </c>
      <c r="O3" s="58">
        <f>SUM(O4:O15)</f>
        <v>0</v>
      </c>
      <c r="P3" s="55">
        <f>SUM(P4:P15)</f>
        <v>29.773209039999998</v>
      </c>
      <c r="Q3" s="3">
        <f>J3+K3+M3</f>
        <v>0</v>
      </c>
      <c r="R3" s="3">
        <f>SUM(B3:E3)</f>
        <v>788068</v>
      </c>
      <c r="S3" s="4">
        <f>N3</f>
        <v>1672.6588838672001</v>
      </c>
      <c r="T3" s="3">
        <f>S3-L3</f>
        <v>0</v>
      </c>
    </row>
    <row r="4" spans="1:24" x14ac:dyDescent="0.25">
      <c r="A4" s="22">
        <v>43831</v>
      </c>
      <c r="B4" s="39"/>
      <c r="C4" s="40"/>
      <c r="D4" s="40">
        <v>138458</v>
      </c>
      <c r="E4" s="40"/>
      <c r="F4" s="28">
        <f>SUM(B4:E4)</f>
        <v>138458</v>
      </c>
      <c r="G4" s="43">
        <f>G3</f>
        <v>3.7780000000000001E-2</v>
      </c>
      <c r="H4" s="44">
        <f>H3</f>
        <v>56.18</v>
      </c>
      <c r="I4" s="45">
        <v>1</v>
      </c>
      <c r="J4" s="34">
        <f>B4*$G4*$H4*$I4/1000</f>
        <v>0</v>
      </c>
      <c r="K4" s="61">
        <f t="shared" ref="K4:M15" si="3">C4*$G4*$H4*$I4/1000</f>
        <v>0</v>
      </c>
      <c r="L4" s="61">
        <f t="shared" si="3"/>
        <v>293.87439122320001</v>
      </c>
      <c r="M4" s="61">
        <f t="shared" si="3"/>
        <v>0</v>
      </c>
      <c r="N4" s="30">
        <f t="shared" si="2"/>
        <v>293.87439122320001</v>
      </c>
      <c r="O4" s="60">
        <f>(B4+C4+E4)*G4/1000</f>
        <v>0</v>
      </c>
      <c r="P4" s="56">
        <f>(D4)*G4/1000</f>
        <v>5.2309432400000002</v>
      </c>
      <c r="Q4" s="18"/>
    </row>
    <row r="5" spans="1:24" x14ac:dyDescent="0.25">
      <c r="A5" s="22">
        <v>43862</v>
      </c>
      <c r="B5" s="39"/>
      <c r="C5" s="40"/>
      <c r="D5" s="40">
        <v>103248</v>
      </c>
      <c r="E5" s="40"/>
      <c r="F5" s="28">
        <f t="shared" ref="F5:F15" si="4">SUM(B5+C5+D5+E5)</f>
        <v>103248</v>
      </c>
      <c r="G5" s="43">
        <f t="shared" ref="G5:H15" si="5">G4</f>
        <v>3.7780000000000001E-2</v>
      </c>
      <c r="H5" s="44">
        <f t="shared" si="5"/>
        <v>56.18</v>
      </c>
      <c r="I5" s="45">
        <v>1</v>
      </c>
      <c r="J5" s="34">
        <f t="shared" ref="J5:J15" si="6">B5*$G5*$H5*$I5/1000</f>
        <v>0</v>
      </c>
      <c r="K5" s="61">
        <f t="shared" si="3"/>
        <v>0</v>
      </c>
      <c r="L5" s="61">
        <f t="shared" si="3"/>
        <v>219.14185633919999</v>
      </c>
      <c r="M5" s="61">
        <f t="shared" si="3"/>
        <v>0</v>
      </c>
      <c r="N5" s="30">
        <f t="shared" si="2"/>
        <v>219.14185633919999</v>
      </c>
      <c r="O5" s="60">
        <f t="shared" ref="O5:O15" si="7">(B5+C5+E5)*G5/1000</f>
        <v>0</v>
      </c>
      <c r="P5" s="56">
        <f t="shared" ref="P5:P15" si="8">(D5)*G5/1000</f>
        <v>3.90070944</v>
      </c>
      <c r="Q5" s="18"/>
    </row>
    <row r="6" spans="1:24" x14ac:dyDescent="0.25">
      <c r="A6" s="22">
        <v>43891</v>
      </c>
      <c r="B6" s="39"/>
      <c r="C6" s="40"/>
      <c r="D6" s="40">
        <v>94786</v>
      </c>
      <c r="E6" s="40"/>
      <c r="F6" s="28">
        <f t="shared" si="4"/>
        <v>94786</v>
      </c>
      <c r="G6" s="43">
        <f t="shared" si="5"/>
        <v>3.7780000000000001E-2</v>
      </c>
      <c r="H6" s="44">
        <f t="shared" si="5"/>
        <v>56.18</v>
      </c>
      <c r="I6" s="45">
        <v>1</v>
      </c>
      <c r="J6" s="34">
        <f t="shared" si="6"/>
        <v>0</v>
      </c>
      <c r="K6" s="61">
        <f t="shared" si="3"/>
        <v>0</v>
      </c>
      <c r="L6" s="61">
        <f t="shared" si="3"/>
        <v>201.18142719439999</v>
      </c>
      <c r="M6" s="61">
        <f t="shared" si="3"/>
        <v>0</v>
      </c>
      <c r="N6" s="30">
        <f t="shared" si="2"/>
        <v>201.18142719439999</v>
      </c>
      <c r="O6" s="60">
        <f t="shared" si="7"/>
        <v>0</v>
      </c>
      <c r="P6" s="56">
        <f t="shared" si="8"/>
        <v>3.5810150800000002</v>
      </c>
      <c r="Q6" s="18"/>
    </row>
    <row r="7" spans="1:24" x14ac:dyDescent="0.25">
      <c r="A7" s="22">
        <v>43922</v>
      </c>
      <c r="B7" s="39"/>
      <c r="C7" s="40"/>
      <c r="D7" s="40">
        <v>72111</v>
      </c>
      <c r="E7" s="40"/>
      <c r="F7" s="28">
        <f t="shared" si="4"/>
        <v>72111</v>
      </c>
      <c r="G7" s="43">
        <f t="shared" si="5"/>
        <v>3.7780000000000001E-2</v>
      </c>
      <c r="H7" s="44">
        <f t="shared" si="5"/>
        <v>56.18</v>
      </c>
      <c r="I7" s="45">
        <v>1</v>
      </c>
      <c r="J7" s="34">
        <f t="shared" si="6"/>
        <v>0</v>
      </c>
      <c r="K7" s="61">
        <f t="shared" si="3"/>
        <v>0</v>
      </c>
      <c r="L7" s="61">
        <f t="shared" si="3"/>
        <v>153.0541841244</v>
      </c>
      <c r="M7" s="61">
        <f t="shared" si="3"/>
        <v>0</v>
      </c>
      <c r="N7" s="30">
        <f t="shared" si="2"/>
        <v>153.0541841244</v>
      </c>
      <c r="O7" s="60">
        <f t="shared" si="7"/>
        <v>0</v>
      </c>
      <c r="P7" s="56">
        <f t="shared" si="8"/>
        <v>2.7243535799999998</v>
      </c>
      <c r="Q7" s="18"/>
    </row>
    <row r="8" spans="1:24" x14ac:dyDescent="0.25">
      <c r="A8" s="22">
        <v>43952</v>
      </c>
      <c r="B8" s="39"/>
      <c r="C8" s="40"/>
      <c r="D8" s="40">
        <v>60975</v>
      </c>
      <c r="E8" s="40"/>
      <c r="F8" s="28">
        <f t="shared" si="4"/>
        <v>60975</v>
      </c>
      <c r="G8" s="43">
        <f t="shared" si="5"/>
        <v>3.7780000000000001E-2</v>
      </c>
      <c r="H8" s="44">
        <f t="shared" si="5"/>
        <v>56.18</v>
      </c>
      <c r="I8" s="45">
        <v>1</v>
      </c>
      <c r="J8" s="34">
        <f t="shared" si="6"/>
        <v>0</v>
      </c>
      <c r="K8" s="61">
        <f t="shared" si="3"/>
        <v>0</v>
      </c>
      <c r="L8" s="61">
        <f t="shared" si="3"/>
        <v>129.41824238999999</v>
      </c>
      <c r="M8" s="61">
        <f t="shared" si="3"/>
        <v>0</v>
      </c>
      <c r="N8" s="30">
        <f t="shared" si="2"/>
        <v>129.41824238999999</v>
      </c>
      <c r="O8" s="60">
        <f t="shared" si="7"/>
        <v>0</v>
      </c>
      <c r="P8" s="56">
        <f t="shared" si="8"/>
        <v>2.3036354999999999</v>
      </c>
      <c r="Q8" s="18"/>
    </row>
    <row r="9" spans="1:24" x14ac:dyDescent="0.25">
      <c r="A9" s="22">
        <v>43983</v>
      </c>
      <c r="B9" s="39"/>
      <c r="C9" s="40"/>
      <c r="D9" s="40">
        <v>33468</v>
      </c>
      <c r="E9" s="40"/>
      <c r="F9" s="28">
        <f t="shared" si="4"/>
        <v>33468</v>
      </c>
      <c r="G9" s="43">
        <f t="shared" si="5"/>
        <v>3.7780000000000001E-2</v>
      </c>
      <c r="H9" s="44">
        <f t="shared" si="5"/>
        <v>56.18</v>
      </c>
      <c r="I9" s="45">
        <v>1</v>
      </c>
      <c r="J9" s="34">
        <f t="shared" si="6"/>
        <v>0</v>
      </c>
      <c r="K9" s="61">
        <f t="shared" si="3"/>
        <v>0</v>
      </c>
      <c r="L9" s="61">
        <f t="shared" si="3"/>
        <v>71.0351740272</v>
      </c>
      <c r="M9" s="61">
        <f t="shared" si="3"/>
        <v>0</v>
      </c>
      <c r="N9" s="30">
        <f t="shared" si="2"/>
        <v>71.0351740272</v>
      </c>
      <c r="O9" s="60">
        <f t="shared" si="7"/>
        <v>0</v>
      </c>
      <c r="P9" s="56">
        <f t="shared" si="8"/>
        <v>1.26442104</v>
      </c>
      <c r="Q9" s="18"/>
    </row>
    <row r="10" spans="1:24" x14ac:dyDescent="0.25">
      <c r="A10" s="22">
        <v>44013</v>
      </c>
      <c r="B10" s="39"/>
      <c r="C10" s="40"/>
      <c r="D10" s="40">
        <v>37128</v>
      </c>
      <c r="E10" s="40"/>
      <c r="F10" s="28">
        <f t="shared" si="4"/>
        <v>37128</v>
      </c>
      <c r="G10" s="43">
        <f t="shared" si="5"/>
        <v>3.7780000000000001E-2</v>
      </c>
      <c r="H10" s="44">
        <f t="shared" si="5"/>
        <v>56.18</v>
      </c>
      <c r="I10" s="45">
        <v>1</v>
      </c>
      <c r="J10" s="34">
        <f t="shared" si="6"/>
        <v>0</v>
      </c>
      <c r="K10" s="61">
        <f t="shared" si="3"/>
        <v>0</v>
      </c>
      <c r="L10" s="61">
        <f t="shared" si="3"/>
        <v>78.803452291200017</v>
      </c>
      <c r="M10" s="61">
        <f t="shared" si="3"/>
        <v>0</v>
      </c>
      <c r="N10" s="30">
        <f t="shared" si="2"/>
        <v>78.803452291200017</v>
      </c>
      <c r="O10" s="60">
        <f t="shared" si="7"/>
        <v>0</v>
      </c>
      <c r="P10" s="56">
        <f t="shared" si="8"/>
        <v>1.40269584</v>
      </c>
      <c r="Q10" s="18"/>
    </row>
    <row r="11" spans="1:24" x14ac:dyDescent="0.25">
      <c r="A11" s="22">
        <v>44044</v>
      </c>
      <c r="B11" s="39"/>
      <c r="C11" s="40"/>
      <c r="D11" s="40">
        <v>14147</v>
      </c>
      <c r="E11" s="40"/>
      <c r="F11" s="28">
        <f t="shared" si="4"/>
        <v>14147</v>
      </c>
      <c r="G11" s="43">
        <f t="shared" si="5"/>
        <v>3.7780000000000001E-2</v>
      </c>
      <c r="H11" s="44">
        <f t="shared" si="5"/>
        <v>56.18</v>
      </c>
      <c r="I11" s="45">
        <v>1</v>
      </c>
      <c r="J11" s="34">
        <f t="shared" si="6"/>
        <v>0</v>
      </c>
      <c r="K11" s="61">
        <f t="shared" si="3"/>
        <v>0</v>
      </c>
      <c r="L11" s="61">
        <f t="shared" si="3"/>
        <v>30.026730218800001</v>
      </c>
      <c r="M11" s="61">
        <f t="shared" si="3"/>
        <v>0</v>
      </c>
      <c r="N11" s="30">
        <f t="shared" si="2"/>
        <v>30.026730218800001</v>
      </c>
      <c r="O11" s="60">
        <f t="shared" si="7"/>
        <v>0</v>
      </c>
      <c r="P11" s="56">
        <f t="shared" si="8"/>
        <v>0.53447365999999996</v>
      </c>
      <c r="Q11" s="18"/>
    </row>
    <row r="12" spans="1:24" x14ac:dyDescent="0.25">
      <c r="A12" s="22">
        <v>44075</v>
      </c>
      <c r="B12" s="39"/>
      <c r="C12" s="40"/>
      <c r="D12" s="40">
        <v>35500</v>
      </c>
      <c r="E12" s="40"/>
      <c r="F12" s="28">
        <f t="shared" si="4"/>
        <v>35500</v>
      </c>
      <c r="G12" s="43">
        <f t="shared" si="5"/>
        <v>3.7780000000000001E-2</v>
      </c>
      <c r="H12" s="44">
        <f t="shared" si="5"/>
        <v>56.18</v>
      </c>
      <c r="I12" s="45">
        <v>1</v>
      </c>
      <c r="J12" s="34">
        <f t="shared" si="6"/>
        <v>0</v>
      </c>
      <c r="K12" s="61">
        <f t="shared" si="3"/>
        <v>0</v>
      </c>
      <c r="L12" s="61">
        <f t="shared" si="3"/>
        <v>75.348054199999993</v>
      </c>
      <c r="M12" s="61">
        <f t="shared" si="3"/>
        <v>0</v>
      </c>
      <c r="N12" s="30">
        <f t="shared" si="2"/>
        <v>75.348054199999993</v>
      </c>
      <c r="O12" s="60">
        <f t="shared" si="7"/>
        <v>0</v>
      </c>
      <c r="P12" s="56">
        <f t="shared" si="8"/>
        <v>1.3411900000000001</v>
      </c>
      <c r="Q12" s="18"/>
    </row>
    <row r="13" spans="1:24" x14ac:dyDescent="0.25">
      <c r="A13" s="22">
        <v>44105</v>
      </c>
      <c r="B13" s="39"/>
      <c r="C13" s="40"/>
      <c r="D13" s="40">
        <v>36623</v>
      </c>
      <c r="E13" s="40"/>
      <c r="F13" s="28">
        <f t="shared" si="4"/>
        <v>36623</v>
      </c>
      <c r="G13" s="43">
        <f t="shared" si="5"/>
        <v>3.7780000000000001E-2</v>
      </c>
      <c r="H13" s="44">
        <f t="shared" si="5"/>
        <v>56.18</v>
      </c>
      <c r="I13" s="45">
        <v>1</v>
      </c>
      <c r="J13" s="34">
        <f t="shared" si="6"/>
        <v>0</v>
      </c>
      <c r="K13" s="61">
        <f t="shared" si="3"/>
        <v>0</v>
      </c>
      <c r="L13" s="61">
        <f t="shared" si="3"/>
        <v>77.73159968920001</v>
      </c>
      <c r="M13" s="61">
        <f t="shared" si="3"/>
        <v>0</v>
      </c>
      <c r="N13" s="30">
        <f t="shared" si="2"/>
        <v>77.73159968920001</v>
      </c>
      <c r="O13" s="60">
        <f t="shared" si="7"/>
        <v>0</v>
      </c>
      <c r="P13" s="56">
        <f t="shared" si="8"/>
        <v>1.38361694</v>
      </c>
      <c r="Q13" s="18"/>
    </row>
    <row r="14" spans="1:24" x14ac:dyDescent="0.25">
      <c r="A14" s="22">
        <v>44136</v>
      </c>
      <c r="B14" s="39"/>
      <c r="C14" s="40"/>
      <c r="D14" s="40">
        <v>118010</v>
      </c>
      <c r="E14" s="40"/>
      <c r="F14" s="28">
        <f t="shared" si="4"/>
        <v>118010</v>
      </c>
      <c r="G14" s="43">
        <f t="shared" si="5"/>
        <v>3.7780000000000001E-2</v>
      </c>
      <c r="H14" s="44">
        <f t="shared" si="5"/>
        <v>56.18</v>
      </c>
      <c r="I14" s="45">
        <v>1</v>
      </c>
      <c r="J14" s="34">
        <f t="shared" si="6"/>
        <v>0</v>
      </c>
      <c r="K14" s="61">
        <f t="shared" si="3"/>
        <v>0</v>
      </c>
      <c r="L14" s="61">
        <f t="shared" si="3"/>
        <v>250.473912004</v>
      </c>
      <c r="M14" s="61">
        <f t="shared" si="3"/>
        <v>0</v>
      </c>
      <c r="N14" s="30">
        <f t="shared" si="2"/>
        <v>250.473912004</v>
      </c>
      <c r="O14" s="60">
        <f t="shared" si="7"/>
        <v>0</v>
      </c>
      <c r="P14" s="56">
        <f t="shared" si="8"/>
        <v>4.4584178000000003</v>
      </c>
      <c r="Q14" s="18"/>
    </row>
    <row r="15" spans="1:24" ht="15.75" thickBot="1" x14ac:dyDescent="0.3">
      <c r="A15" s="22">
        <v>44166</v>
      </c>
      <c r="B15" s="41"/>
      <c r="C15" s="42"/>
      <c r="D15" s="42">
        <v>43614</v>
      </c>
      <c r="E15" s="42"/>
      <c r="F15" s="29">
        <f t="shared" si="4"/>
        <v>43614</v>
      </c>
      <c r="G15" s="46">
        <f t="shared" si="5"/>
        <v>3.7780000000000001E-2</v>
      </c>
      <c r="H15" s="47">
        <f t="shared" si="5"/>
        <v>56.18</v>
      </c>
      <c r="I15" s="48">
        <v>1</v>
      </c>
      <c r="J15" s="34">
        <f t="shared" si="6"/>
        <v>0</v>
      </c>
      <c r="K15" s="61">
        <f t="shared" si="3"/>
        <v>0</v>
      </c>
      <c r="L15" s="61">
        <f t="shared" si="3"/>
        <v>92.569860165599991</v>
      </c>
      <c r="M15" s="61">
        <f t="shared" si="3"/>
        <v>0</v>
      </c>
      <c r="N15" s="30">
        <f t="shared" si="2"/>
        <v>92.569860165599991</v>
      </c>
      <c r="O15" s="60">
        <f t="shared" si="7"/>
        <v>0</v>
      </c>
      <c r="P15" s="56">
        <f t="shared" si="8"/>
        <v>1.64773692</v>
      </c>
      <c r="Q15" s="18"/>
      <c r="V15" s="11"/>
      <c r="X15" s="3"/>
    </row>
    <row r="16" spans="1:24" ht="15.75" thickBot="1" x14ac:dyDescent="0.3">
      <c r="I16" s="31"/>
      <c r="J16" s="35"/>
      <c r="K16" s="35"/>
      <c r="L16" s="35"/>
      <c r="M16" s="35"/>
      <c r="N16" s="6"/>
      <c r="O16" s="57"/>
      <c r="P16" s="57"/>
      <c r="S16" s="9"/>
      <c r="V16" s="12"/>
    </row>
    <row r="17" spans="4:19" x14ac:dyDescent="0.25">
      <c r="F17" s="59">
        <f>F3*G3</f>
        <v>29773.209040000002</v>
      </c>
      <c r="H17" s="1"/>
    </row>
    <row r="18" spans="4:19" ht="30" x14ac:dyDescent="0.25">
      <c r="E18" s="7"/>
      <c r="G18" s="19" t="s">
        <v>25</v>
      </c>
      <c r="H18" s="19" t="s">
        <v>25</v>
      </c>
      <c r="I18" s="19" t="s">
        <v>25</v>
      </c>
      <c r="Q18" s="7"/>
      <c r="R18" s="7"/>
      <c r="S18" s="8"/>
    </row>
    <row r="20" spans="4:19" ht="15.75" thickBot="1" x14ac:dyDescent="0.3"/>
    <row r="21" spans="4:19" x14ac:dyDescent="0.25">
      <c r="F21" s="49" t="s">
        <v>33</v>
      </c>
      <c r="G21" s="50">
        <f>G3*H3*I3/1000</f>
        <v>2.1224804000000001E-3</v>
      </c>
      <c r="H21" s="51" t="s">
        <v>31</v>
      </c>
    </row>
    <row r="22" spans="4:19" ht="15.75" thickBot="1" x14ac:dyDescent="0.3">
      <c r="F22" s="52"/>
      <c r="G22" s="53">
        <f>G21/11.7</f>
        <v>1.8140858119658121E-4</v>
      </c>
      <c r="H22" s="54" t="s">
        <v>32</v>
      </c>
    </row>
    <row r="24" spans="4:19" x14ac:dyDescent="0.25">
      <c r="I24" s="11"/>
    </row>
    <row r="25" spans="4:19" x14ac:dyDescent="0.25">
      <c r="I25" s="11"/>
    </row>
    <row r="26" spans="4:19" hidden="1" x14ac:dyDescent="0.25">
      <c r="E26" t="s">
        <v>34</v>
      </c>
      <c r="I26" s="11"/>
    </row>
    <row r="27" spans="4:19" hidden="1" x14ac:dyDescent="0.25">
      <c r="D27" t="s">
        <v>35</v>
      </c>
      <c r="E27" s="11">
        <v>13888</v>
      </c>
    </row>
    <row r="28" spans="4:19" hidden="1" x14ac:dyDescent="0.25">
      <c r="D28" t="s">
        <v>36</v>
      </c>
      <c r="E28">
        <v>10156</v>
      </c>
    </row>
    <row r="29" spans="4:19" hidden="1" x14ac:dyDescent="0.25">
      <c r="D29" t="s">
        <v>37</v>
      </c>
      <c r="E29" s="3">
        <v>53000</v>
      </c>
    </row>
    <row r="30" spans="4:19" hidden="1" x14ac:dyDescent="0.25">
      <c r="E30" t="s">
        <v>38</v>
      </c>
    </row>
    <row r="31" spans="4:19" hidden="1" x14ac:dyDescent="0.25">
      <c r="D31" t="s">
        <v>35</v>
      </c>
      <c r="E31">
        <v>10187</v>
      </c>
    </row>
    <row r="32" spans="4:19" hidden="1" x14ac:dyDescent="0.25">
      <c r="D32" t="s">
        <v>36</v>
      </c>
      <c r="E32">
        <v>3994</v>
      </c>
    </row>
    <row r="33" spans="4:5" hidden="1" x14ac:dyDescent="0.25">
      <c r="D33" t="s">
        <v>37</v>
      </c>
      <c r="E33">
        <v>24000</v>
      </c>
    </row>
    <row r="35" spans="4:5" x14ac:dyDescent="0.25">
      <c r="E35" s="3"/>
    </row>
  </sheetData>
  <mergeCells count="3">
    <mergeCell ref="B1:F1"/>
    <mergeCell ref="G1:I1"/>
    <mergeCell ref="J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574AA-FE43-4ED1-8C77-2A687EC097A4}">
  <dimension ref="A1:X35"/>
  <sheetViews>
    <sheetView zoomScale="115" zoomScaleNormal="115" workbookViewId="0">
      <selection activeCell="D15" sqref="D15"/>
    </sheetView>
  </sheetViews>
  <sheetFormatPr baseColWidth="10" defaultColWidth="9.140625" defaultRowHeight="15" x14ac:dyDescent="0.25"/>
  <cols>
    <col min="1" max="1" width="7.42578125" customWidth="1"/>
    <col min="2" max="2" width="14.140625" hidden="1" customWidth="1"/>
    <col min="3" max="3" width="16.28515625" hidden="1" customWidth="1"/>
    <col min="4" max="4" width="12.85546875" customWidth="1"/>
    <col min="5" max="5" width="14.28515625" hidden="1" customWidth="1"/>
    <col min="6" max="6" width="24.7109375" customWidth="1"/>
    <col min="7" max="7" width="19.85546875" customWidth="1"/>
    <col min="8" max="8" width="17" customWidth="1"/>
    <col min="9" max="9" width="14.140625" customWidth="1"/>
    <col min="10" max="10" width="14.42578125" hidden="1" customWidth="1"/>
    <col min="11" max="11" width="14" hidden="1" customWidth="1"/>
    <col min="12" max="12" width="14.42578125" customWidth="1"/>
    <col min="13" max="13" width="15.28515625" hidden="1" customWidth="1"/>
    <col min="14" max="14" width="22.42578125" customWidth="1"/>
    <col min="15" max="15" width="14.85546875" style="15" hidden="1" customWidth="1"/>
    <col min="16" max="16" width="17" style="15" customWidth="1"/>
    <col min="17" max="17" width="14.28515625" customWidth="1"/>
    <col min="18" max="18" width="13.7109375" bestFit="1" customWidth="1"/>
    <col min="19" max="19" width="9.85546875" bestFit="1" customWidth="1"/>
    <col min="20" max="20" width="13.85546875" customWidth="1"/>
    <col min="22" max="22" width="11.140625" customWidth="1"/>
    <col min="24" max="24" width="12.7109375" bestFit="1" customWidth="1"/>
  </cols>
  <sheetData>
    <row r="1" spans="1:24" ht="15.75" thickBot="1" x14ac:dyDescent="0.3">
      <c r="B1" s="62" t="s">
        <v>26</v>
      </c>
      <c r="C1" s="63"/>
      <c r="D1" s="63"/>
      <c r="E1" s="63"/>
      <c r="F1" s="64"/>
      <c r="G1" s="65" t="s">
        <v>27</v>
      </c>
      <c r="H1" s="66"/>
      <c r="I1" s="67"/>
      <c r="J1" s="62" t="s">
        <v>28</v>
      </c>
      <c r="K1" s="63"/>
      <c r="L1" s="63"/>
      <c r="M1" s="64"/>
    </row>
    <row r="2" spans="1:24" ht="51.75" customHeight="1" x14ac:dyDescent="0.25">
      <c r="A2" s="20" t="s">
        <v>2</v>
      </c>
      <c r="B2" s="24" t="s">
        <v>4</v>
      </c>
      <c r="C2" s="25" t="s">
        <v>6</v>
      </c>
      <c r="D2" s="25" t="s">
        <v>7</v>
      </c>
      <c r="E2" s="25" t="s">
        <v>5</v>
      </c>
      <c r="F2" s="26" t="s">
        <v>1</v>
      </c>
      <c r="G2" s="32" t="s">
        <v>9</v>
      </c>
      <c r="H2" s="2" t="s">
        <v>10</v>
      </c>
      <c r="I2" s="33" t="s">
        <v>0</v>
      </c>
      <c r="J2" s="24" t="s">
        <v>4</v>
      </c>
      <c r="K2" s="25" t="s">
        <v>6</v>
      </c>
      <c r="L2" s="25" t="s">
        <v>7</v>
      </c>
      <c r="M2" s="25" t="s">
        <v>5</v>
      </c>
      <c r="N2" s="23" t="s">
        <v>3</v>
      </c>
      <c r="O2" s="36" t="s">
        <v>29</v>
      </c>
      <c r="P2" s="36" t="s">
        <v>30</v>
      </c>
      <c r="Q2" s="17"/>
      <c r="S2" s="5" t="s">
        <v>8</v>
      </c>
    </row>
    <row r="3" spans="1:24" x14ac:dyDescent="0.25">
      <c r="A3" s="21">
        <v>2021</v>
      </c>
      <c r="B3" s="37">
        <f>SUM(B4:B15)</f>
        <v>0</v>
      </c>
      <c r="C3" s="38">
        <f t="shared" ref="C3:E3" si="0">SUM(C4:C15)</f>
        <v>0</v>
      </c>
      <c r="D3" s="38">
        <f t="shared" si="0"/>
        <v>739586</v>
      </c>
      <c r="E3" s="38">
        <f t="shared" si="0"/>
        <v>0</v>
      </c>
      <c r="F3" s="27">
        <f>SUM(F4:F15)</f>
        <v>739586</v>
      </c>
      <c r="G3" s="43">
        <v>3.7780000000000001E-2</v>
      </c>
      <c r="H3" s="44">
        <v>56.18</v>
      </c>
      <c r="I3" s="45">
        <v>1</v>
      </c>
      <c r="J3" s="34">
        <f>SUM(J4:J15)</f>
        <v>0</v>
      </c>
      <c r="K3" s="61">
        <f t="shared" ref="K3:M3" si="1">SUM(K4:K15)</f>
        <v>0</v>
      </c>
      <c r="L3" s="61">
        <f t="shared" si="1"/>
        <v>1569.7567891143999</v>
      </c>
      <c r="M3" s="61">
        <f t="shared" si="1"/>
        <v>0</v>
      </c>
      <c r="N3" s="30">
        <f t="shared" ref="N3:N15" si="2">F3*G3*H3*I3/1000</f>
        <v>1569.7567891144001</v>
      </c>
      <c r="O3" s="58">
        <f>SUM(O4:O15)</f>
        <v>0</v>
      </c>
      <c r="P3" s="55">
        <f>SUM(P4:P15)</f>
        <v>27.941559080000005</v>
      </c>
      <c r="Q3" s="3">
        <f>J3+K3+M3</f>
        <v>0</v>
      </c>
      <c r="R3" s="3">
        <f>SUM(B3:E3)</f>
        <v>739586</v>
      </c>
      <c r="S3" s="4">
        <f>N3</f>
        <v>1569.7567891144001</v>
      </c>
      <c r="T3" s="3">
        <f>S3-L3</f>
        <v>0</v>
      </c>
    </row>
    <row r="4" spans="1:24" x14ac:dyDescent="0.25">
      <c r="A4" s="22">
        <v>44197</v>
      </c>
      <c r="B4" s="39"/>
      <c r="C4" s="40"/>
      <c r="D4" s="40">
        <v>111187</v>
      </c>
      <c r="E4" s="40"/>
      <c r="F4" s="28">
        <f>SUM(B4:E4)</f>
        <v>111187</v>
      </c>
      <c r="G4" s="43">
        <f>G3</f>
        <v>3.7780000000000001E-2</v>
      </c>
      <c r="H4" s="44">
        <f>H3</f>
        <v>56.18</v>
      </c>
      <c r="I4" s="45">
        <v>1</v>
      </c>
      <c r="J4" s="34">
        <f>B4*$G4*$H4*$I4/1000</f>
        <v>0</v>
      </c>
      <c r="K4" s="61">
        <f t="shared" ref="K4:M15" si="3">C4*$G4*$H4*$I4/1000</f>
        <v>0</v>
      </c>
      <c r="L4" s="61">
        <f t="shared" si="3"/>
        <v>235.99222823480002</v>
      </c>
      <c r="M4" s="61">
        <f t="shared" si="3"/>
        <v>0</v>
      </c>
      <c r="N4" s="30">
        <f t="shared" si="2"/>
        <v>235.99222823480002</v>
      </c>
      <c r="O4" s="60">
        <f>(B4+C4+E4)*G4/1000</f>
        <v>0</v>
      </c>
      <c r="P4" s="56">
        <f>(D4)*G4/1000</f>
        <v>4.2006448600000006</v>
      </c>
      <c r="Q4" s="18"/>
    </row>
    <row r="5" spans="1:24" x14ac:dyDescent="0.25">
      <c r="A5" s="22">
        <v>44228</v>
      </c>
      <c r="B5" s="39"/>
      <c r="C5" s="40"/>
      <c r="D5" s="40">
        <v>85657</v>
      </c>
      <c r="E5" s="40"/>
      <c r="F5" s="28">
        <f t="shared" ref="F5:F15" si="4">SUM(B5+C5+D5+E5)</f>
        <v>85657</v>
      </c>
      <c r="G5" s="43">
        <f t="shared" ref="G5:H15" si="5">G4</f>
        <v>3.7780000000000001E-2</v>
      </c>
      <c r="H5" s="44">
        <f t="shared" si="5"/>
        <v>56.18</v>
      </c>
      <c r="I5" s="45">
        <v>1</v>
      </c>
      <c r="J5" s="34">
        <f t="shared" ref="J5:J15" si="6">B5*$G5*$H5*$I5/1000</f>
        <v>0</v>
      </c>
      <c r="K5" s="61">
        <f t="shared" si="3"/>
        <v>0</v>
      </c>
      <c r="L5" s="61">
        <f t="shared" si="3"/>
        <v>181.80530362280001</v>
      </c>
      <c r="M5" s="61">
        <f t="shared" si="3"/>
        <v>0</v>
      </c>
      <c r="N5" s="30">
        <f t="shared" si="2"/>
        <v>181.80530362280001</v>
      </c>
      <c r="O5" s="60">
        <f t="shared" ref="O5:O15" si="7">(B5+C5+E5)*G5/1000</f>
        <v>0</v>
      </c>
      <c r="P5" s="56">
        <f t="shared" ref="P5:P15" si="8">(D5)*G5/1000</f>
        <v>3.2361214600000001</v>
      </c>
      <c r="Q5" s="18"/>
    </row>
    <row r="6" spans="1:24" x14ac:dyDescent="0.25">
      <c r="A6" s="22">
        <v>44256</v>
      </c>
      <c r="B6" s="39"/>
      <c r="C6" s="40"/>
      <c r="D6" s="40">
        <v>101621</v>
      </c>
      <c r="E6" s="40"/>
      <c r="F6" s="28">
        <f t="shared" si="4"/>
        <v>101621</v>
      </c>
      <c r="G6" s="43">
        <f t="shared" si="5"/>
        <v>3.7780000000000001E-2</v>
      </c>
      <c r="H6" s="44">
        <f t="shared" si="5"/>
        <v>56.18</v>
      </c>
      <c r="I6" s="45">
        <v>1</v>
      </c>
      <c r="J6" s="34">
        <f t="shared" si="6"/>
        <v>0</v>
      </c>
      <c r="K6" s="61">
        <f t="shared" si="3"/>
        <v>0</v>
      </c>
      <c r="L6" s="61">
        <f t="shared" si="3"/>
        <v>215.68858072840001</v>
      </c>
      <c r="M6" s="61">
        <f t="shared" si="3"/>
        <v>0</v>
      </c>
      <c r="N6" s="30">
        <f t="shared" si="2"/>
        <v>215.68858072840001</v>
      </c>
      <c r="O6" s="60">
        <f t="shared" si="7"/>
        <v>0</v>
      </c>
      <c r="P6" s="56">
        <f t="shared" si="8"/>
        <v>3.8392413799999998</v>
      </c>
      <c r="Q6" s="18"/>
    </row>
    <row r="7" spans="1:24" x14ac:dyDescent="0.25">
      <c r="A7" s="22">
        <v>44287</v>
      </c>
      <c r="B7" s="39"/>
      <c r="C7" s="40"/>
      <c r="D7" s="40">
        <v>75253</v>
      </c>
      <c r="E7" s="40"/>
      <c r="F7" s="28">
        <f t="shared" si="4"/>
        <v>75253</v>
      </c>
      <c r="G7" s="43">
        <f t="shared" si="5"/>
        <v>3.7780000000000001E-2</v>
      </c>
      <c r="H7" s="44">
        <f t="shared" si="5"/>
        <v>56.18</v>
      </c>
      <c r="I7" s="45">
        <v>1</v>
      </c>
      <c r="J7" s="34">
        <f t="shared" si="6"/>
        <v>0</v>
      </c>
      <c r="K7" s="61">
        <f t="shared" si="3"/>
        <v>0</v>
      </c>
      <c r="L7" s="61">
        <f t="shared" si="3"/>
        <v>159.72301754120002</v>
      </c>
      <c r="M7" s="61">
        <f t="shared" si="3"/>
        <v>0</v>
      </c>
      <c r="N7" s="30">
        <f t="shared" si="2"/>
        <v>159.72301754120002</v>
      </c>
      <c r="O7" s="60">
        <f t="shared" si="7"/>
        <v>0</v>
      </c>
      <c r="P7" s="56">
        <f t="shared" si="8"/>
        <v>2.8430583400000002</v>
      </c>
      <c r="Q7" s="18"/>
    </row>
    <row r="8" spans="1:24" x14ac:dyDescent="0.25">
      <c r="A8" s="22">
        <v>44317</v>
      </c>
      <c r="B8" s="39"/>
      <c r="C8" s="40"/>
      <c r="D8" s="40">
        <v>38499</v>
      </c>
      <c r="E8" s="40"/>
      <c r="F8" s="28">
        <f t="shared" si="4"/>
        <v>38499</v>
      </c>
      <c r="G8" s="43">
        <f t="shared" si="5"/>
        <v>3.7780000000000001E-2</v>
      </c>
      <c r="H8" s="44">
        <f t="shared" si="5"/>
        <v>56.18</v>
      </c>
      <c r="I8" s="45">
        <v>1</v>
      </c>
      <c r="J8" s="34">
        <f t="shared" si="6"/>
        <v>0</v>
      </c>
      <c r="K8" s="61">
        <f t="shared" si="3"/>
        <v>0</v>
      </c>
      <c r="L8" s="61">
        <f t="shared" si="3"/>
        <v>81.713372919600005</v>
      </c>
      <c r="M8" s="61">
        <f t="shared" si="3"/>
        <v>0</v>
      </c>
      <c r="N8" s="30">
        <f t="shared" si="2"/>
        <v>81.713372919600005</v>
      </c>
      <c r="O8" s="60">
        <f t="shared" si="7"/>
        <v>0</v>
      </c>
      <c r="P8" s="56">
        <f t="shared" si="8"/>
        <v>1.4544922200000001</v>
      </c>
      <c r="Q8" s="18"/>
    </row>
    <row r="9" spans="1:24" x14ac:dyDescent="0.25">
      <c r="A9" s="22">
        <v>44348</v>
      </c>
      <c r="B9" s="39"/>
      <c r="C9" s="40"/>
      <c r="D9" s="40">
        <v>36475</v>
      </c>
      <c r="E9" s="40"/>
      <c r="F9" s="28">
        <f t="shared" si="4"/>
        <v>36475</v>
      </c>
      <c r="G9" s="43">
        <f t="shared" si="5"/>
        <v>3.7780000000000001E-2</v>
      </c>
      <c r="H9" s="44">
        <f t="shared" si="5"/>
        <v>56.18</v>
      </c>
      <c r="I9" s="45">
        <v>1</v>
      </c>
      <c r="J9" s="34">
        <f t="shared" si="6"/>
        <v>0</v>
      </c>
      <c r="K9" s="61">
        <f t="shared" si="3"/>
        <v>0</v>
      </c>
      <c r="L9" s="61">
        <f t="shared" si="3"/>
        <v>77.417472590000003</v>
      </c>
      <c r="M9" s="61">
        <f t="shared" si="3"/>
        <v>0</v>
      </c>
      <c r="N9" s="30">
        <f t="shared" si="2"/>
        <v>77.417472590000003</v>
      </c>
      <c r="O9" s="60">
        <f t="shared" si="7"/>
        <v>0</v>
      </c>
      <c r="P9" s="56">
        <f t="shared" si="8"/>
        <v>1.3780254999999999</v>
      </c>
      <c r="Q9" s="18"/>
    </row>
    <row r="10" spans="1:24" x14ac:dyDescent="0.25">
      <c r="A10" s="22">
        <v>44378</v>
      </c>
      <c r="B10" s="39"/>
      <c r="C10" s="40"/>
      <c r="D10" s="40">
        <v>27854</v>
      </c>
      <c r="E10" s="40"/>
      <c r="F10" s="28">
        <f t="shared" si="4"/>
        <v>27854</v>
      </c>
      <c r="G10" s="43">
        <f t="shared" si="5"/>
        <v>3.7780000000000001E-2</v>
      </c>
      <c r="H10" s="44">
        <f t="shared" si="5"/>
        <v>56.18</v>
      </c>
      <c r="I10" s="45">
        <v>1</v>
      </c>
      <c r="J10" s="34">
        <f t="shared" si="6"/>
        <v>0</v>
      </c>
      <c r="K10" s="61">
        <f t="shared" si="3"/>
        <v>0</v>
      </c>
      <c r="L10" s="61">
        <f t="shared" si="3"/>
        <v>59.119569061599996</v>
      </c>
      <c r="M10" s="61">
        <f t="shared" si="3"/>
        <v>0</v>
      </c>
      <c r="N10" s="30">
        <f t="shared" si="2"/>
        <v>59.119569061599996</v>
      </c>
      <c r="O10" s="60">
        <f t="shared" si="7"/>
        <v>0</v>
      </c>
      <c r="P10" s="56">
        <f t="shared" si="8"/>
        <v>1.05232412</v>
      </c>
      <c r="Q10" s="18"/>
    </row>
    <row r="11" spans="1:24" x14ac:dyDescent="0.25">
      <c r="A11" s="22">
        <v>44409</v>
      </c>
      <c r="B11" s="39"/>
      <c r="C11" s="40"/>
      <c r="D11" s="40">
        <v>15524</v>
      </c>
      <c r="E11" s="40"/>
      <c r="F11" s="28">
        <f t="shared" si="4"/>
        <v>15524</v>
      </c>
      <c r="G11" s="43">
        <f t="shared" si="5"/>
        <v>3.7780000000000001E-2</v>
      </c>
      <c r="H11" s="44">
        <f t="shared" si="5"/>
        <v>56.18</v>
      </c>
      <c r="I11" s="45">
        <v>1</v>
      </c>
      <c r="J11" s="34">
        <f t="shared" si="6"/>
        <v>0</v>
      </c>
      <c r="K11" s="61">
        <f t="shared" si="3"/>
        <v>0</v>
      </c>
      <c r="L11" s="61">
        <f t="shared" si="3"/>
        <v>32.949385729599996</v>
      </c>
      <c r="M11" s="61">
        <f t="shared" si="3"/>
        <v>0</v>
      </c>
      <c r="N11" s="30">
        <f t="shared" si="2"/>
        <v>32.949385729599996</v>
      </c>
      <c r="O11" s="60">
        <f t="shared" si="7"/>
        <v>0</v>
      </c>
      <c r="P11" s="56">
        <f t="shared" si="8"/>
        <v>0.58649671999999997</v>
      </c>
      <c r="Q11" s="18"/>
    </row>
    <row r="12" spans="1:24" x14ac:dyDescent="0.25">
      <c r="A12" s="22">
        <v>44440</v>
      </c>
      <c r="B12" s="39"/>
      <c r="C12" s="40"/>
      <c r="D12" s="40">
        <v>25955</v>
      </c>
      <c r="E12" s="40"/>
      <c r="F12" s="28">
        <f t="shared" si="4"/>
        <v>25955</v>
      </c>
      <c r="G12" s="43">
        <f t="shared" si="5"/>
        <v>3.7780000000000001E-2</v>
      </c>
      <c r="H12" s="44">
        <f t="shared" si="5"/>
        <v>56.18</v>
      </c>
      <c r="I12" s="45">
        <v>1</v>
      </c>
      <c r="J12" s="34">
        <f t="shared" si="6"/>
        <v>0</v>
      </c>
      <c r="K12" s="61">
        <f t="shared" si="3"/>
        <v>0</v>
      </c>
      <c r="L12" s="61">
        <f t="shared" si="3"/>
        <v>55.088978782000005</v>
      </c>
      <c r="M12" s="61">
        <f t="shared" si="3"/>
        <v>0</v>
      </c>
      <c r="N12" s="30">
        <f t="shared" si="2"/>
        <v>55.088978782000005</v>
      </c>
      <c r="O12" s="60">
        <f t="shared" si="7"/>
        <v>0</v>
      </c>
      <c r="P12" s="56">
        <f t="shared" si="8"/>
        <v>0.98057990000000006</v>
      </c>
      <c r="Q12" s="18"/>
    </row>
    <row r="13" spans="1:24" x14ac:dyDescent="0.25">
      <c r="A13" s="22">
        <v>44470</v>
      </c>
      <c r="B13" s="39"/>
      <c r="C13" s="40"/>
      <c r="D13" s="40">
        <v>37964</v>
      </c>
      <c r="E13" s="40"/>
      <c r="F13" s="28">
        <f t="shared" si="4"/>
        <v>37964</v>
      </c>
      <c r="G13" s="43">
        <f t="shared" si="5"/>
        <v>3.7780000000000001E-2</v>
      </c>
      <c r="H13" s="44">
        <f t="shared" si="5"/>
        <v>56.18</v>
      </c>
      <c r="I13" s="45">
        <v>1</v>
      </c>
      <c r="J13" s="34">
        <f t="shared" si="6"/>
        <v>0</v>
      </c>
      <c r="K13" s="61">
        <f t="shared" si="3"/>
        <v>0</v>
      </c>
      <c r="L13" s="61">
        <f t="shared" si="3"/>
        <v>80.5778459056</v>
      </c>
      <c r="M13" s="61">
        <f t="shared" si="3"/>
        <v>0</v>
      </c>
      <c r="N13" s="30">
        <f t="shared" si="2"/>
        <v>80.5778459056</v>
      </c>
      <c r="O13" s="60">
        <f t="shared" si="7"/>
        <v>0</v>
      </c>
      <c r="P13" s="56">
        <f t="shared" si="8"/>
        <v>1.43427992</v>
      </c>
      <c r="Q13" s="18"/>
    </row>
    <row r="14" spans="1:24" x14ac:dyDescent="0.25">
      <c r="A14" s="22">
        <v>44501</v>
      </c>
      <c r="B14" s="39"/>
      <c r="C14" s="40"/>
      <c r="D14" s="40">
        <v>132621</v>
      </c>
      <c r="E14" s="40"/>
      <c r="F14" s="28">
        <f t="shared" si="4"/>
        <v>132621</v>
      </c>
      <c r="G14" s="43">
        <f t="shared" si="5"/>
        <v>3.7780000000000001E-2</v>
      </c>
      <c r="H14" s="44">
        <f t="shared" si="5"/>
        <v>56.18</v>
      </c>
      <c r="I14" s="45">
        <v>1</v>
      </c>
      <c r="J14" s="34">
        <f t="shared" si="6"/>
        <v>0</v>
      </c>
      <c r="K14" s="61">
        <f t="shared" si="3"/>
        <v>0</v>
      </c>
      <c r="L14" s="61">
        <f t="shared" si="3"/>
        <v>281.48547312839997</v>
      </c>
      <c r="M14" s="61">
        <f t="shared" si="3"/>
        <v>0</v>
      </c>
      <c r="N14" s="30">
        <f t="shared" si="2"/>
        <v>281.48547312839997</v>
      </c>
      <c r="O14" s="60">
        <f t="shared" si="7"/>
        <v>0</v>
      </c>
      <c r="P14" s="56">
        <f t="shared" si="8"/>
        <v>5.0104213799999995</v>
      </c>
      <c r="Q14" s="18"/>
    </row>
    <row r="15" spans="1:24" ht="15.75" thickBot="1" x14ac:dyDescent="0.3">
      <c r="A15" s="22">
        <v>44531</v>
      </c>
      <c r="B15" s="41"/>
      <c r="C15" s="42"/>
      <c r="D15" s="42">
        <v>50976</v>
      </c>
      <c r="E15" s="42"/>
      <c r="F15" s="29">
        <f t="shared" si="4"/>
        <v>50976</v>
      </c>
      <c r="G15" s="46">
        <f t="shared" si="5"/>
        <v>3.7780000000000001E-2</v>
      </c>
      <c r="H15" s="47">
        <f t="shared" si="5"/>
        <v>56.18</v>
      </c>
      <c r="I15" s="48">
        <v>1</v>
      </c>
      <c r="J15" s="34">
        <f t="shared" si="6"/>
        <v>0</v>
      </c>
      <c r="K15" s="61">
        <f t="shared" si="3"/>
        <v>0</v>
      </c>
      <c r="L15" s="61">
        <f t="shared" si="3"/>
        <v>108.1955608704</v>
      </c>
      <c r="M15" s="61">
        <f t="shared" si="3"/>
        <v>0</v>
      </c>
      <c r="N15" s="30">
        <f t="shared" si="2"/>
        <v>108.1955608704</v>
      </c>
      <c r="O15" s="60">
        <f t="shared" si="7"/>
        <v>0</v>
      </c>
      <c r="P15" s="56">
        <f t="shared" si="8"/>
        <v>1.92587328</v>
      </c>
      <c r="Q15" s="18"/>
      <c r="V15" s="11"/>
      <c r="X15" s="3"/>
    </row>
    <row r="16" spans="1:24" ht="15.75" thickBot="1" x14ac:dyDescent="0.3">
      <c r="I16" s="31"/>
      <c r="J16" s="35"/>
      <c r="K16" s="35"/>
      <c r="L16" s="35"/>
      <c r="M16" s="35"/>
      <c r="N16" s="6"/>
      <c r="O16" s="57"/>
      <c r="P16" s="57"/>
      <c r="S16" s="9"/>
      <c r="V16" s="12"/>
    </row>
    <row r="17" spans="4:19" x14ac:dyDescent="0.25">
      <c r="F17" s="59">
        <f>F3*G3</f>
        <v>27941.559079999999</v>
      </c>
      <c r="H17" s="1"/>
    </row>
    <row r="18" spans="4:19" ht="30" x14ac:dyDescent="0.25">
      <c r="E18" s="7"/>
      <c r="G18" s="19" t="s">
        <v>25</v>
      </c>
      <c r="H18" s="19" t="s">
        <v>25</v>
      </c>
      <c r="I18" s="19" t="s">
        <v>25</v>
      </c>
      <c r="Q18" s="7"/>
      <c r="R18" s="7"/>
      <c r="S18" s="8"/>
    </row>
    <row r="20" spans="4:19" ht="15.75" thickBot="1" x14ac:dyDescent="0.3"/>
    <row r="21" spans="4:19" x14ac:dyDescent="0.25">
      <c r="F21" s="49" t="s">
        <v>33</v>
      </c>
      <c r="G21" s="50">
        <f>G3*H3*I3/1000</f>
        <v>2.1224804000000001E-3</v>
      </c>
      <c r="H21" s="51" t="s">
        <v>31</v>
      </c>
    </row>
    <row r="22" spans="4:19" ht="15.75" thickBot="1" x14ac:dyDescent="0.3">
      <c r="F22" s="52"/>
      <c r="G22" s="53">
        <f>G21/11.7</f>
        <v>1.8140858119658121E-4</v>
      </c>
      <c r="H22" s="54" t="s">
        <v>32</v>
      </c>
    </row>
    <row r="24" spans="4:19" x14ac:dyDescent="0.25">
      <c r="I24" s="11"/>
    </row>
    <row r="25" spans="4:19" x14ac:dyDescent="0.25">
      <c r="I25" s="11"/>
    </row>
    <row r="26" spans="4:19" hidden="1" x14ac:dyDescent="0.25">
      <c r="E26" t="s">
        <v>34</v>
      </c>
      <c r="I26" s="11"/>
    </row>
    <row r="27" spans="4:19" hidden="1" x14ac:dyDescent="0.25">
      <c r="D27" t="s">
        <v>35</v>
      </c>
      <c r="E27" s="11">
        <v>13888</v>
      </c>
    </row>
    <row r="28" spans="4:19" hidden="1" x14ac:dyDescent="0.25">
      <c r="D28" t="s">
        <v>36</v>
      </c>
      <c r="E28">
        <v>10156</v>
      </c>
    </row>
    <row r="29" spans="4:19" hidden="1" x14ac:dyDescent="0.25">
      <c r="D29" t="s">
        <v>37</v>
      </c>
      <c r="E29" s="3">
        <v>53000</v>
      </c>
    </row>
    <row r="30" spans="4:19" hidden="1" x14ac:dyDescent="0.25">
      <c r="E30" t="s">
        <v>38</v>
      </c>
    </row>
    <row r="31" spans="4:19" hidden="1" x14ac:dyDescent="0.25">
      <c r="D31" t="s">
        <v>35</v>
      </c>
      <c r="E31">
        <v>10187</v>
      </c>
    </row>
    <row r="32" spans="4:19" hidden="1" x14ac:dyDescent="0.25">
      <c r="D32" t="s">
        <v>36</v>
      </c>
      <c r="E32">
        <v>3994</v>
      </c>
    </row>
    <row r="33" spans="4:5" hidden="1" x14ac:dyDescent="0.25">
      <c r="D33" t="s">
        <v>37</v>
      </c>
      <c r="E33">
        <v>24000</v>
      </c>
    </row>
    <row r="35" spans="4:5" x14ac:dyDescent="0.25">
      <c r="E35" s="3"/>
    </row>
  </sheetData>
  <mergeCells count="3">
    <mergeCell ref="B1:F1"/>
    <mergeCell ref="G1:I1"/>
    <mergeCell ref="J1:M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8BFF6-7E43-4308-B7FD-9DE3CE7F9EAD}">
  <dimension ref="A1:X35"/>
  <sheetViews>
    <sheetView zoomScale="115" zoomScaleNormal="115" workbookViewId="0">
      <selection activeCell="D15" sqref="D15"/>
    </sheetView>
  </sheetViews>
  <sheetFormatPr baseColWidth="10" defaultColWidth="9.140625" defaultRowHeight="15" x14ac:dyDescent="0.25"/>
  <cols>
    <col min="1" max="1" width="7.42578125" customWidth="1"/>
    <col min="2" max="2" width="14.140625" hidden="1" customWidth="1"/>
    <col min="3" max="3" width="16.28515625" hidden="1" customWidth="1"/>
    <col min="4" max="4" width="12.85546875" customWidth="1"/>
    <col min="5" max="5" width="14.28515625" hidden="1" customWidth="1"/>
    <col min="6" max="6" width="24.7109375" customWidth="1"/>
    <col min="7" max="7" width="19.85546875" customWidth="1"/>
    <col min="8" max="8" width="17" customWidth="1"/>
    <col min="9" max="9" width="14.140625" customWidth="1"/>
    <col min="10" max="10" width="14.42578125" hidden="1" customWidth="1"/>
    <col min="11" max="11" width="14" hidden="1" customWidth="1"/>
    <col min="12" max="12" width="14.42578125" customWidth="1"/>
    <col min="13" max="13" width="15.28515625" hidden="1" customWidth="1"/>
    <col min="14" max="14" width="22.42578125" customWidth="1"/>
    <col min="15" max="15" width="14.85546875" style="15" hidden="1" customWidth="1"/>
    <col min="16" max="16" width="17" style="15" customWidth="1"/>
    <col min="17" max="17" width="14.28515625" customWidth="1"/>
    <col min="18" max="18" width="13.7109375" bestFit="1" customWidth="1"/>
    <col min="19" max="19" width="9.85546875" bestFit="1" customWidth="1"/>
    <col min="20" max="20" width="13.85546875" customWidth="1"/>
    <col min="22" max="22" width="11.140625" customWidth="1"/>
    <col min="24" max="24" width="12.7109375" bestFit="1" customWidth="1"/>
  </cols>
  <sheetData>
    <row r="1" spans="1:24" ht="15.75" thickBot="1" x14ac:dyDescent="0.3">
      <c r="B1" s="62" t="s">
        <v>26</v>
      </c>
      <c r="C1" s="63"/>
      <c r="D1" s="63"/>
      <c r="E1" s="63"/>
      <c r="F1" s="64"/>
      <c r="G1" s="65" t="s">
        <v>27</v>
      </c>
      <c r="H1" s="66"/>
      <c r="I1" s="67"/>
      <c r="J1" s="62" t="s">
        <v>28</v>
      </c>
      <c r="K1" s="63"/>
      <c r="L1" s="63"/>
      <c r="M1" s="64"/>
    </row>
    <row r="2" spans="1:24" ht="51.75" customHeight="1" x14ac:dyDescent="0.25">
      <c r="A2" s="20" t="s">
        <v>2</v>
      </c>
      <c r="B2" s="24" t="s">
        <v>4</v>
      </c>
      <c r="C2" s="25" t="s">
        <v>6</v>
      </c>
      <c r="D2" s="25" t="s">
        <v>7</v>
      </c>
      <c r="E2" s="25" t="s">
        <v>5</v>
      </c>
      <c r="F2" s="26" t="s">
        <v>1</v>
      </c>
      <c r="G2" s="32" t="s">
        <v>9</v>
      </c>
      <c r="H2" s="2" t="s">
        <v>10</v>
      </c>
      <c r="I2" s="33" t="s">
        <v>0</v>
      </c>
      <c r="J2" s="24" t="s">
        <v>4</v>
      </c>
      <c r="K2" s="25" t="s">
        <v>6</v>
      </c>
      <c r="L2" s="25" t="s">
        <v>7</v>
      </c>
      <c r="M2" s="25" t="s">
        <v>5</v>
      </c>
      <c r="N2" s="23" t="s">
        <v>3</v>
      </c>
      <c r="O2" s="36" t="s">
        <v>29</v>
      </c>
      <c r="P2" s="36" t="s">
        <v>30</v>
      </c>
      <c r="Q2" s="17"/>
      <c r="S2" s="5" t="s">
        <v>8</v>
      </c>
    </row>
    <row r="3" spans="1:24" x14ac:dyDescent="0.25">
      <c r="A3" s="21">
        <v>2022</v>
      </c>
      <c r="B3" s="37">
        <f>SUM(B4:B15)</f>
        <v>0</v>
      </c>
      <c r="C3" s="38">
        <f t="shared" ref="C3:E3" si="0">SUM(C4:C15)</f>
        <v>0</v>
      </c>
      <c r="D3" s="38">
        <f t="shared" si="0"/>
        <v>1213364</v>
      </c>
      <c r="E3" s="38">
        <f t="shared" si="0"/>
        <v>0</v>
      </c>
      <c r="F3" s="27">
        <f>SUM(F4:F15)</f>
        <v>1213364</v>
      </c>
      <c r="G3" s="43">
        <v>3.7780000000000001E-2</v>
      </c>
      <c r="H3" s="44">
        <v>56.18</v>
      </c>
      <c r="I3" s="45">
        <v>1</v>
      </c>
      <c r="J3" s="34">
        <f>SUM(J4:J15)</f>
        <v>0</v>
      </c>
      <c r="K3" s="61">
        <f t="shared" ref="K3:M3" si="1">SUM(K4:K15)</f>
        <v>0</v>
      </c>
      <c r="L3" s="61">
        <f t="shared" si="1"/>
        <v>2575.3413080656001</v>
      </c>
      <c r="M3" s="61">
        <f t="shared" si="1"/>
        <v>0</v>
      </c>
      <c r="N3" s="30">
        <f t="shared" ref="N3:N15" si="2">F3*G3*H3*I3/1000</f>
        <v>2575.3413080656001</v>
      </c>
      <c r="O3" s="58">
        <f>SUM(O4:O15)</f>
        <v>0</v>
      </c>
      <c r="P3" s="55">
        <f>SUM(P4:P15)</f>
        <v>45.840891920000004</v>
      </c>
      <c r="Q3" s="3">
        <f>J3+K3+M3</f>
        <v>0</v>
      </c>
      <c r="R3" s="3">
        <f>SUM(B3:E3)</f>
        <v>1213364</v>
      </c>
      <c r="S3" s="4">
        <f>N3</f>
        <v>2575.3413080656001</v>
      </c>
      <c r="T3" s="3">
        <f>S3-L3</f>
        <v>0</v>
      </c>
    </row>
    <row r="4" spans="1:24" x14ac:dyDescent="0.25">
      <c r="A4" s="22">
        <v>44562</v>
      </c>
      <c r="B4" s="39"/>
      <c r="C4" s="40"/>
      <c r="D4" s="40">
        <v>102022</v>
      </c>
      <c r="E4" s="40"/>
      <c r="F4" s="28">
        <f>SUM(B4:E4)</f>
        <v>102022</v>
      </c>
      <c r="G4" s="43">
        <f>G3</f>
        <v>3.7780000000000001E-2</v>
      </c>
      <c r="H4" s="44">
        <f>H3</f>
        <v>56.18</v>
      </c>
      <c r="I4" s="45">
        <v>1</v>
      </c>
      <c r="J4" s="34">
        <f>B4*$G4*$H4*$I4/1000</f>
        <v>0</v>
      </c>
      <c r="K4" s="61">
        <f t="shared" ref="K4:M15" si="3">C4*$G4*$H4*$I4/1000</f>
        <v>0</v>
      </c>
      <c r="L4" s="61">
        <f t="shared" si="3"/>
        <v>216.53969536879998</v>
      </c>
      <c r="M4" s="61">
        <f t="shared" si="3"/>
        <v>0</v>
      </c>
      <c r="N4" s="30">
        <f t="shared" si="2"/>
        <v>216.53969536879998</v>
      </c>
      <c r="O4" s="60">
        <f>(B4+C4+E4)*G4/1000</f>
        <v>0</v>
      </c>
      <c r="P4" s="56">
        <f>(D4)*G4/1000</f>
        <v>3.85439116</v>
      </c>
      <c r="Q4" s="18"/>
    </row>
    <row r="5" spans="1:24" x14ac:dyDescent="0.25">
      <c r="A5" s="22">
        <v>44593</v>
      </c>
      <c r="B5" s="39"/>
      <c r="C5" s="40"/>
      <c r="D5" s="40">
        <v>104683</v>
      </c>
      <c r="E5" s="40"/>
      <c r="F5" s="28">
        <f t="shared" ref="F5:F15" si="4">SUM(B5+C5+D5+E5)</f>
        <v>104683</v>
      </c>
      <c r="G5" s="43">
        <f t="shared" ref="G5:H15" si="5">G4</f>
        <v>3.7780000000000001E-2</v>
      </c>
      <c r="H5" s="44">
        <f t="shared" si="5"/>
        <v>56.18</v>
      </c>
      <c r="I5" s="45">
        <v>1</v>
      </c>
      <c r="J5" s="34">
        <f t="shared" ref="J5:J15" si="6">B5*$G5*$H5*$I5/1000</f>
        <v>0</v>
      </c>
      <c r="K5" s="61">
        <f t="shared" si="3"/>
        <v>0</v>
      </c>
      <c r="L5" s="61">
        <f t="shared" si="3"/>
        <v>222.18761571320002</v>
      </c>
      <c r="M5" s="61">
        <f t="shared" si="3"/>
        <v>0</v>
      </c>
      <c r="N5" s="30">
        <f t="shared" si="2"/>
        <v>222.18761571320002</v>
      </c>
      <c r="O5" s="60">
        <f t="shared" ref="O5:O15" si="7">(B5+C5+E5)*G5/1000</f>
        <v>0</v>
      </c>
      <c r="P5" s="56">
        <f t="shared" ref="P5:P15" si="8">(D5)*G5/1000</f>
        <v>3.9549237400000004</v>
      </c>
      <c r="Q5" s="18"/>
    </row>
    <row r="6" spans="1:24" x14ac:dyDescent="0.25">
      <c r="A6" s="22">
        <v>44621</v>
      </c>
      <c r="B6" s="39"/>
      <c r="C6" s="40"/>
      <c r="D6" s="40">
        <v>111276</v>
      </c>
      <c r="E6" s="40"/>
      <c r="F6" s="28">
        <f t="shared" si="4"/>
        <v>111276</v>
      </c>
      <c r="G6" s="43">
        <f t="shared" si="5"/>
        <v>3.7780000000000001E-2</v>
      </c>
      <c r="H6" s="44">
        <f t="shared" si="5"/>
        <v>56.18</v>
      </c>
      <c r="I6" s="45">
        <v>1</v>
      </c>
      <c r="J6" s="34">
        <f t="shared" si="6"/>
        <v>0</v>
      </c>
      <c r="K6" s="61">
        <f t="shared" si="3"/>
        <v>0</v>
      </c>
      <c r="L6" s="61">
        <f t="shared" si="3"/>
        <v>236.1811289904</v>
      </c>
      <c r="M6" s="61">
        <f t="shared" si="3"/>
        <v>0</v>
      </c>
      <c r="N6" s="30">
        <f t="shared" si="2"/>
        <v>236.1811289904</v>
      </c>
      <c r="O6" s="60">
        <f t="shared" si="7"/>
        <v>0</v>
      </c>
      <c r="P6" s="56">
        <f t="shared" si="8"/>
        <v>4.2040072799999999</v>
      </c>
      <c r="Q6" s="18"/>
    </row>
    <row r="7" spans="1:24" x14ac:dyDescent="0.25">
      <c r="A7" s="22">
        <v>44652</v>
      </c>
      <c r="B7" s="39"/>
      <c r="C7" s="40"/>
      <c r="D7" s="40">
        <v>92889</v>
      </c>
      <c r="E7" s="40"/>
      <c r="F7" s="28">
        <f t="shared" si="4"/>
        <v>92889</v>
      </c>
      <c r="G7" s="43">
        <f t="shared" si="5"/>
        <v>3.7780000000000001E-2</v>
      </c>
      <c r="H7" s="44">
        <f t="shared" si="5"/>
        <v>56.18</v>
      </c>
      <c r="I7" s="45">
        <v>1</v>
      </c>
      <c r="J7" s="34">
        <f t="shared" si="6"/>
        <v>0</v>
      </c>
      <c r="K7" s="61">
        <f t="shared" si="3"/>
        <v>0</v>
      </c>
      <c r="L7" s="61">
        <f t="shared" si="3"/>
        <v>197.15508187560002</v>
      </c>
      <c r="M7" s="61">
        <f t="shared" si="3"/>
        <v>0</v>
      </c>
      <c r="N7" s="30">
        <f t="shared" si="2"/>
        <v>197.15508187560002</v>
      </c>
      <c r="O7" s="60">
        <f t="shared" si="7"/>
        <v>0</v>
      </c>
      <c r="P7" s="56">
        <f t="shared" si="8"/>
        <v>3.5093464200000004</v>
      </c>
      <c r="Q7" s="18"/>
    </row>
    <row r="8" spans="1:24" x14ac:dyDescent="0.25">
      <c r="A8" s="22">
        <v>44682</v>
      </c>
      <c r="B8" s="39"/>
      <c r="C8" s="40"/>
      <c r="D8" s="40">
        <v>108069</v>
      </c>
      <c r="E8" s="40"/>
      <c r="F8" s="28">
        <f t="shared" si="4"/>
        <v>108069</v>
      </c>
      <c r="G8" s="43">
        <f t="shared" si="5"/>
        <v>3.7780000000000001E-2</v>
      </c>
      <c r="H8" s="44">
        <f t="shared" si="5"/>
        <v>56.18</v>
      </c>
      <c r="I8" s="45">
        <v>1</v>
      </c>
      <c r="J8" s="34">
        <f t="shared" si="6"/>
        <v>0</v>
      </c>
      <c r="K8" s="61">
        <f t="shared" si="3"/>
        <v>0</v>
      </c>
      <c r="L8" s="61">
        <f t="shared" si="3"/>
        <v>229.37433434760001</v>
      </c>
      <c r="M8" s="61">
        <f t="shared" si="3"/>
        <v>0</v>
      </c>
      <c r="N8" s="30">
        <f t="shared" si="2"/>
        <v>229.37433434760001</v>
      </c>
      <c r="O8" s="60">
        <f t="shared" si="7"/>
        <v>0</v>
      </c>
      <c r="P8" s="56">
        <f t="shared" si="8"/>
        <v>4.0828468200000003</v>
      </c>
      <c r="Q8" s="18"/>
    </row>
    <row r="9" spans="1:24" x14ac:dyDescent="0.25">
      <c r="A9" s="22">
        <v>44713</v>
      </c>
      <c r="B9" s="39"/>
      <c r="C9" s="40"/>
      <c r="D9" s="40">
        <v>138970</v>
      </c>
      <c r="E9" s="40"/>
      <c r="F9" s="28">
        <f t="shared" si="4"/>
        <v>138970</v>
      </c>
      <c r="G9" s="43">
        <f t="shared" si="5"/>
        <v>3.7780000000000001E-2</v>
      </c>
      <c r="H9" s="44">
        <f t="shared" si="5"/>
        <v>56.18</v>
      </c>
      <c r="I9" s="45">
        <v>1</v>
      </c>
      <c r="J9" s="34">
        <f t="shared" si="6"/>
        <v>0</v>
      </c>
      <c r="K9" s="61">
        <f t="shared" si="3"/>
        <v>0</v>
      </c>
      <c r="L9" s="61">
        <f t="shared" si="3"/>
        <v>294.96110118799999</v>
      </c>
      <c r="M9" s="61">
        <f t="shared" si="3"/>
        <v>0</v>
      </c>
      <c r="N9" s="30">
        <f t="shared" si="2"/>
        <v>294.96110118799999</v>
      </c>
      <c r="O9" s="60">
        <f t="shared" si="7"/>
        <v>0</v>
      </c>
      <c r="P9" s="56">
        <f t="shared" si="8"/>
        <v>5.2502866000000008</v>
      </c>
      <c r="Q9" s="18"/>
    </row>
    <row r="10" spans="1:24" x14ac:dyDescent="0.25">
      <c r="A10" s="22">
        <v>44743</v>
      </c>
      <c r="B10" s="39"/>
      <c r="C10" s="40"/>
      <c r="D10" s="40">
        <v>106009</v>
      </c>
      <c r="E10" s="40"/>
      <c r="F10" s="28">
        <f t="shared" si="4"/>
        <v>106009</v>
      </c>
      <c r="G10" s="43">
        <f t="shared" si="5"/>
        <v>3.7780000000000001E-2</v>
      </c>
      <c r="H10" s="44">
        <f t="shared" si="5"/>
        <v>56.18</v>
      </c>
      <c r="I10" s="45">
        <v>1</v>
      </c>
      <c r="J10" s="34">
        <f t="shared" si="6"/>
        <v>0</v>
      </c>
      <c r="K10" s="61">
        <f t="shared" si="3"/>
        <v>0</v>
      </c>
      <c r="L10" s="61">
        <f t="shared" si="3"/>
        <v>225.00202472359999</v>
      </c>
      <c r="M10" s="61">
        <f t="shared" si="3"/>
        <v>0</v>
      </c>
      <c r="N10" s="30">
        <f t="shared" si="2"/>
        <v>225.00202472359999</v>
      </c>
      <c r="O10" s="60">
        <f t="shared" si="7"/>
        <v>0</v>
      </c>
      <c r="P10" s="56">
        <f t="shared" si="8"/>
        <v>4.0050200199999999</v>
      </c>
      <c r="Q10" s="18"/>
    </row>
    <row r="11" spans="1:24" x14ac:dyDescent="0.25">
      <c r="A11" s="22">
        <v>44774</v>
      </c>
      <c r="B11" s="39"/>
      <c r="C11" s="40"/>
      <c r="D11" s="40">
        <v>42007</v>
      </c>
      <c r="E11" s="40"/>
      <c r="F11" s="28">
        <f t="shared" si="4"/>
        <v>42007</v>
      </c>
      <c r="G11" s="43">
        <f t="shared" si="5"/>
        <v>3.7780000000000001E-2</v>
      </c>
      <c r="H11" s="44">
        <f t="shared" si="5"/>
        <v>56.18</v>
      </c>
      <c r="I11" s="45">
        <v>1</v>
      </c>
      <c r="J11" s="34">
        <f t="shared" si="6"/>
        <v>0</v>
      </c>
      <c r="K11" s="61">
        <f t="shared" si="3"/>
        <v>0</v>
      </c>
      <c r="L11" s="61">
        <f t="shared" si="3"/>
        <v>89.159034162799998</v>
      </c>
      <c r="M11" s="61">
        <f t="shared" si="3"/>
        <v>0</v>
      </c>
      <c r="N11" s="30">
        <f t="shared" si="2"/>
        <v>89.159034162799998</v>
      </c>
      <c r="O11" s="60">
        <f t="shared" si="7"/>
        <v>0</v>
      </c>
      <c r="P11" s="56">
        <f t="shared" si="8"/>
        <v>1.5870244600000001</v>
      </c>
      <c r="Q11" s="18"/>
    </row>
    <row r="12" spans="1:24" x14ac:dyDescent="0.25">
      <c r="A12" s="22">
        <v>44805</v>
      </c>
      <c r="B12" s="39"/>
      <c r="C12" s="40"/>
      <c r="D12" s="40">
        <v>107502</v>
      </c>
      <c r="E12" s="40"/>
      <c r="F12" s="28">
        <f t="shared" si="4"/>
        <v>107502</v>
      </c>
      <c r="G12" s="43">
        <f t="shared" si="5"/>
        <v>3.7780000000000001E-2</v>
      </c>
      <c r="H12" s="44">
        <f t="shared" si="5"/>
        <v>56.18</v>
      </c>
      <c r="I12" s="45">
        <v>1</v>
      </c>
      <c r="J12" s="34">
        <f t="shared" si="6"/>
        <v>0</v>
      </c>
      <c r="K12" s="61">
        <f t="shared" si="3"/>
        <v>0</v>
      </c>
      <c r="L12" s="61">
        <f t="shared" si="3"/>
        <v>228.1708879608</v>
      </c>
      <c r="M12" s="61">
        <f t="shared" si="3"/>
        <v>0</v>
      </c>
      <c r="N12" s="30">
        <f t="shared" si="2"/>
        <v>228.1708879608</v>
      </c>
      <c r="O12" s="60">
        <f t="shared" si="7"/>
        <v>0</v>
      </c>
      <c r="P12" s="56">
        <f t="shared" si="8"/>
        <v>4.06142556</v>
      </c>
      <c r="Q12" s="18"/>
    </row>
    <row r="13" spans="1:24" x14ac:dyDescent="0.25">
      <c r="A13" s="22">
        <v>44835</v>
      </c>
      <c r="B13" s="39"/>
      <c r="C13" s="40"/>
      <c r="D13" s="40">
        <v>96504</v>
      </c>
      <c r="E13" s="40"/>
      <c r="F13" s="28">
        <f t="shared" si="4"/>
        <v>96504</v>
      </c>
      <c r="G13" s="43">
        <f t="shared" si="5"/>
        <v>3.7780000000000001E-2</v>
      </c>
      <c r="H13" s="44">
        <f t="shared" si="5"/>
        <v>56.18</v>
      </c>
      <c r="I13" s="45">
        <v>1</v>
      </c>
      <c r="J13" s="34">
        <f t="shared" si="6"/>
        <v>0</v>
      </c>
      <c r="K13" s="61">
        <f t="shared" si="3"/>
        <v>0</v>
      </c>
      <c r="L13" s="61">
        <f t="shared" si="3"/>
        <v>204.8278485216</v>
      </c>
      <c r="M13" s="61">
        <f t="shared" si="3"/>
        <v>0</v>
      </c>
      <c r="N13" s="30">
        <f t="shared" si="2"/>
        <v>204.8278485216</v>
      </c>
      <c r="O13" s="60">
        <f t="shared" si="7"/>
        <v>0</v>
      </c>
      <c r="P13" s="56">
        <f t="shared" si="8"/>
        <v>3.6459211200000001</v>
      </c>
      <c r="Q13" s="18"/>
    </row>
    <row r="14" spans="1:24" x14ac:dyDescent="0.25">
      <c r="A14" s="22">
        <v>44866</v>
      </c>
      <c r="B14" s="39"/>
      <c r="C14" s="40"/>
      <c r="D14" s="40">
        <v>132358</v>
      </c>
      <c r="E14" s="40"/>
      <c r="F14" s="28">
        <f t="shared" si="4"/>
        <v>132358</v>
      </c>
      <c r="G14" s="43">
        <f t="shared" si="5"/>
        <v>3.7780000000000001E-2</v>
      </c>
      <c r="H14" s="44">
        <f t="shared" si="5"/>
        <v>56.18</v>
      </c>
      <c r="I14" s="45">
        <v>1</v>
      </c>
      <c r="J14" s="34">
        <f t="shared" si="6"/>
        <v>0</v>
      </c>
      <c r="K14" s="61">
        <f t="shared" si="3"/>
        <v>0</v>
      </c>
      <c r="L14" s="61">
        <f t="shared" si="3"/>
        <v>280.92726078319998</v>
      </c>
      <c r="M14" s="61">
        <f t="shared" si="3"/>
        <v>0</v>
      </c>
      <c r="N14" s="30">
        <f t="shared" si="2"/>
        <v>280.92726078319998</v>
      </c>
      <c r="O14" s="60">
        <f t="shared" si="7"/>
        <v>0</v>
      </c>
      <c r="P14" s="56">
        <f t="shared" si="8"/>
        <v>5.0004852399999997</v>
      </c>
      <c r="Q14" s="18"/>
    </row>
    <row r="15" spans="1:24" ht="15.75" thickBot="1" x14ac:dyDescent="0.3">
      <c r="A15" s="22">
        <v>44896</v>
      </c>
      <c r="B15" s="41"/>
      <c r="C15" s="42"/>
      <c r="D15" s="42">
        <v>71075</v>
      </c>
      <c r="E15" s="42"/>
      <c r="F15" s="29">
        <f t="shared" si="4"/>
        <v>71075</v>
      </c>
      <c r="G15" s="46">
        <f t="shared" si="5"/>
        <v>3.7780000000000001E-2</v>
      </c>
      <c r="H15" s="47">
        <f t="shared" si="5"/>
        <v>56.18</v>
      </c>
      <c r="I15" s="48">
        <v>1</v>
      </c>
      <c r="J15" s="34">
        <f t="shared" si="6"/>
        <v>0</v>
      </c>
      <c r="K15" s="61">
        <f t="shared" si="3"/>
        <v>0</v>
      </c>
      <c r="L15" s="61">
        <f t="shared" si="3"/>
        <v>150.85529443000001</v>
      </c>
      <c r="M15" s="61">
        <f t="shared" si="3"/>
        <v>0</v>
      </c>
      <c r="N15" s="30">
        <f t="shared" si="2"/>
        <v>150.85529443000001</v>
      </c>
      <c r="O15" s="60">
        <f t="shared" si="7"/>
        <v>0</v>
      </c>
      <c r="P15" s="56">
        <f t="shared" si="8"/>
        <v>2.6852135000000001</v>
      </c>
      <c r="Q15" s="18"/>
      <c r="V15" s="11"/>
      <c r="X15" s="3"/>
    </row>
    <row r="16" spans="1:24" ht="15.75" thickBot="1" x14ac:dyDescent="0.3">
      <c r="I16" s="31"/>
      <c r="J16" s="35"/>
      <c r="K16" s="35"/>
      <c r="L16" s="35"/>
      <c r="M16" s="35"/>
      <c r="N16" s="6"/>
      <c r="O16" s="57"/>
      <c r="P16" s="57"/>
      <c r="S16" s="9"/>
      <c r="V16" s="12"/>
    </row>
    <row r="17" spans="4:19" x14ac:dyDescent="0.25">
      <c r="F17" s="59">
        <f>F3*G3</f>
        <v>45840.891920000002</v>
      </c>
      <c r="H17" s="1"/>
    </row>
    <row r="18" spans="4:19" ht="30" x14ac:dyDescent="0.25">
      <c r="E18" s="7"/>
      <c r="G18" s="19" t="s">
        <v>25</v>
      </c>
      <c r="H18" s="19" t="s">
        <v>25</v>
      </c>
      <c r="I18" s="19" t="s">
        <v>25</v>
      </c>
      <c r="Q18" s="7"/>
      <c r="R18" s="7"/>
      <c r="S18" s="8"/>
    </row>
    <row r="20" spans="4:19" ht="15.75" thickBot="1" x14ac:dyDescent="0.3"/>
    <row r="21" spans="4:19" x14ac:dyDescent="0.25">
      <c r="F21" s="49" t="s">
        <v>33</v>
      </c>
      <c r="G21" s="50">
        <f>G3*H3*I3/1000</f>
        <v>2.1224804000000001E-3</v>
      </c>
      <c r="H21" s="51" t="s">
        <v>31</v>
      </c>
    </row>
    <row r="22" spans="4:19" ht="15.75" thickBot="1" x14ac:dyDescent="0.3">
      <c r="F22" s="52"/>
      <c r="G22" s="53">
        <f>G21/11.7</f>
        <v>1.8140858119658121E-4</v>
      </c>
      <c r="H22" s="54" t="s">
        <v>32</v>
      </c>
    </row>
    <row r="24" spans="4:19" x14ac:dyDescent="0.25">
      <c r="I24" s="11"/>
    </row>
    <row r="25" spans="4:19" x14ac:dyDescent="0.25">
      <c r="I25" s="11"/>
    </row>
    <row r="26" spans="4:19" hidden="1" x14ac:dyDescent="0.25">
      <c r="E26" t="s">
        <v>34</v>
      </c>
      <c r="I26" s="11"/>
    </row>
    <row r="27" spans="4:19" hidden="1" x14ac:dyDescent="0.25">
      <c r="D27" t="s">
        <v>35</v>
      </c>
      <c r="E27" s="11">
        <v>13888</v>
      </c>
    </row>
    <row r="28" spans="4:19" hidden="1" x14ac:dyDescent="0.25">
      <c r="D28" t="s">
        <v>36</v>
      </c>
      <c r="E28">
        <v>10156</v>
      </c>
    </row>
    <row r="29" spans="4:19" hidden="1" x14ac:dyDescent="0.25">
      <c r="D29" t="s">
        <v>37</v>
      </c>
      <c r="E29" s="3">
        <v>53000</v>
      </c>
    </row>
    <row r="30" spans="4:19" hidden="1" x14ac:dyDescent="0.25">
      <c r="E30" t="s">
        <v>38</v>
      </c>
    </row>
    <row r="31" spans="4:19" hidden="1" x14ac:dyDescent="0.25">
      <c r="D31" t="s">
        <v>35</v>
      </c>
      <c r="E31">
        <v>10187</v>
      </c>
    </row>
    <row r="32" spans="4:19" hidden="1" x14ac:dyDescent="0.25">
      <c r="D32" t="s">
        <v>36</v>
      </c>
      <c r="E32">
        <v>3994</v>
      </c>
    </row>
    <row r="33" spans="4:5" hidden="1" x14ac:dyDescent="0.25">
      <c r="D33" t="s">
        <v>37</v>
      </c>
      <c r="E33">
        <v>24000</v>
      </c>
    </row>
    <row r="35" spans="4:5" x14ac:dyDescent="0.25">
      <c r="E35" s="3"/>
    </row>
  </sheetData>
  <mergeCells count="3">
    <mergeCell ref="B1:F1"/>
    <mergeCell ref="G1:I1"/>
    <mergeCell ref="J1:M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CC9E-9A1A-40CC-8C65-E3CDF83D0192}">
  <dimension ref="A1:X35"/>
  <sheetViews>
    <sheetView tabSelected="1" zoomScale="115" zoomScaleNormal="115" workbookViewId="0">
      <selection activeCell="D16" sqref="D16"/>
    </sheetView>
  </sheetViews>
  <sheetFormatPr baseColWidth="10" defaultColWidth="9.140625" defaultRowHeight="15" x14ac:dyDescent="0.25"/>
  <cols>
    <col min="1" max="1" width="7.42578125" customWidth="1"/>
    <col min="2" max="2" width="14.140625" hidden="1" customWidth="1"/>
    <col min="3" max="3" width="16.28515625" hidden="1" customWidth="1"/>
    <col min="4" max="4" width="12.85546875" customWidth="1"/>
    <col min="5" max="5" width="14.28515625" hidden="1" customWidth="1"/>
    <col min="6" max="6" width="24.7109375" customWidth="1"/>
    <col min="7" max="7" width="19.85546875" customWidth="1"/>
    <col min="8" max="8" width="17" customWidth="1"/>
    <col min="9" max="9" width="14.140625" customWidth="1"/>
    <col min="10" max="10" width="14.42578125" hidden="1" customWidth="1"/>
    <col min="11" max="11" width="14" hidden="1" customWidth="1"/>
    <col min="12" max="12" width="14.42578125" customWidth="1"/>
    <col min="13" max="13" width="15.28515625" hidden="1" customWidth="1"/>
    <col min="14" max="14" width="22.42578125" customWidth="1"/>
    <col min="15" max="15" width="14.85546875" style="15" hidden="1" customWidth="1"/>
    <col min="16" max="16" width="17" style="15" customWidth="1"/>
    <col min="17" max="17" width="14.28515625" customWidth="1"/>
    <col min="18" max="18" width="13.7109375" bestFit="1" customWidth="1"/>
    <col min="19" max="19" width="9.85546875" bestFit="1" customWidth="1"/>
    <col min="20" max="20" width="13.85546875" customWidth="1"/>
    <col min="22" max="22" width="11.140625" customWidth="1"/>
    <col min="24" max="24" width="12.7109375" bestFit="1" customWidth="1"/>
  </cols>
  <sheetData>
    <row r="1" spans="1:24" ht="15.75" thickBot="1" x14ac:dyDescent="0.3">
      <c r="B1" s="62" t="s">
        <v>26</v>
      </c>
      <c r="C1" s="63"/>
      <c r="D1" s="63"/>
      <c r="E1" s="63"/>
      <c r="F1" s="64"/>
      <c r="G1" s="65" t="s">
        <v>27</v>
      </c>
      <c r="H1" s="66"/>
      <c r="I1" s="67"/>
      <c r="J1" s="62" t="s">
        <v>28</v>
      </c>
      <c r="K1" s="63"/>
      <c r="L1" s="63"/>
      <c r="M1" s="64"/>
    </row>
    <row r="2" spans="1:24" ht="51.75" customHeight="1" x14ac:dyDescent="0.25">
      <c r="A2" s="20" t="s">
        <v>2</v>
      </c>
      <c r="B2" s="24" t="s">
        <v>4</v>
      </c>
      <c r="C2" s="25" t="s">
        <v>6</v>
      </c>
      <c r="D2" s="25" t="s">
        <v>7</v>
      </c>
      <c r="E2" s="25" t="s">
        <v>5</v>
      </c>
      <c r="F2" s="26" t="s">
        <v>1</v>
      </c>
      <c r="G2" s="32" t="s">
        <v>9</v>
      </c>
      <c r="H2" s="2" t="s">
        <v>10</v>
      </c>
      <c r="I2" s="33" t="s">
        <v>0</v>
      </c>
      <c r="J2" s="24" t="s">
        <v>4</v>
      </c>
      <c r="K2" s="25" t="s">
        <v>6</v>
      </c>
      <c r="L2" s="25" t="s">
        <v>7</v>
      </c>
      <c r="M2" s="25" t="s">
        <v>5</v>
      </c>
      <c r="N2" s="23" t="s">
        <v>3</v>
      </c>
      <c r="O2" s="36" t="s">
        <v>29</v>
      </c>
      <c r="P2" s="36" t="s">
        <v>30</v>
      </c>
      <c r="Q2" s="17"/>
      <c r="S2" s="5" t="s">
        <v>8</v>
      </c>
    </row>
    <row r="3" spans="1:24" x14ac:dyDescent="0.25">
      <c r="A3" s="21">
        <v>2023</v>
      </c>
      <c r="B3" s="37">
        <f>SUM(B4:B15)</f>
        <v>0</v>
      </c>
      <c r="C3" s="38">
        <f t="shared" ref="C3:E3" si="0">SUM(C4:C15)</f>
        <v>0</v>
      </c>
      <c r="D3" s="38">
        <f t="shared" si="0"/>
        <v>1045185</v>
      </c>
      <c r="E3" s="38">
        <f t="shared" si="0"/>
        <v>0</v>
      </c>
      <c r="F3" s="27">
        <f>SUM(F4:F15)</f>
        <v>1045185</v>
      </c>
      <c r="G3" s="43">
        <v>3.7780000000000001E-2</v>
      </c>
      <c r="H3" s="44">
        <v>56.18</v>
      </c>
      <c r="I3" s="45">
        <v>1</v>
      </c>
      <c r="J3" s="34">
        <f>SUM(J4:J15)</f>
        <v>0</v>
      </c>
      <c r="K3" s="61">
        <f t="shared" ref="K3:M3" si="1">SUM(K4:K15)</f>
        <v>0</v>
      </c>
      <c r="L3" s="61">
        <f t="shared" si="1"/>
        <v>2218.3846768739995</v>
      </c>
      <c r="M3" s="61">
        <f t="shared" si="1"/>
        <v>0</v>
      </c>
      <c r="N3" s="30">
        <f t="shared" ref="N3:N15" si="2">F3*G3*H3*I3/1000</f>
        <v>2218.384676874</v>
      </c>
      <c r="O3" s="58">
        <f>SUM(O4:O15)</f>
        <v>0</v>
      </c>
      <c r="P3" s="55">
        <f>SUM(P4:P15)</f>
        <v>39.487089300000001</v>
      </c>
      <c r="Q3" s="3">
        <f>J3+K3+M3</f>
        <v>0</v>
      </c>
      <c r="R3" s="3">
        <f>SUM(B3:E3)</f>
        <v>1045185</v>
      </c>
      <c r="S3" s="4">
        <f>N3</f>
        <v>2218.384676874</v>
      </c>
      <c r="T3" s="3">
        <f>S3-L3</f>
        <v>0</v>
      </c>
    </row>
    <row r="4" spans="1:24" x14ac:dyDescent="0.25">
      <c r="A4" s="22">
        <v>44927</v>
      </c>
      <c r="B4" s="39"/>
      <c r="C4" s="40"/>
      <c r="D4" s="40">
        <v>122702</v>
      </c>
      <c r="E4" s="40"/>
      <c r="F4" s="28">
        <f>SUM(B4:E4)</f>
        <v>122702</v>
      </c>
      <c r="G4" s="43">
        <f>G3</f>
        <v>3.7780000000000001E-2</v>
      </c>
      <c r="H4" s="44">
        <f>H3</f>
        <v>56.18</v>
      </c>
      <c r="I4" s="45">
        <v>1</v>
      </c>
      <c r="J4" s="34">
        <f>B4*$G4*$H4*$I4/1000</f>
        <v>0</v>
      </c>
      <c r="K4" s="61">
        <f t="shared" ref="K4:M15" si="3">C4*$G4*$H4*$I4/1000</f>
        <v>0</v>
      </c>
      <c r="L4" s="61">
        <f t="shared" si="3"/>
        <v>260.43259004079999</v>
      </c>
      <c r="M4" s="61">
        <f t="shared" si="3"/>
        <v>0</v>
      </c>
      <c r="N4" s="30">
        <f t="shared" si="2"/>
        <v>260.43259004079999</v>
      </c>
      <c r="O4" s="60">
        <f>(B4+C4+E4)*G4/1000</f>
        <v>0</v>
      </c>
      <c r="P4" s="56">
        <f>(D4)*G4/1000</f>
        <v>4.6356815600000001</v>
      </c>
      <c r="Q4" s="18"/>
    </row>
    <row r="5" spans="1:24" x14ac:dyDescent="0.25">
      <c r="A5" s="22">
        <v>44958</v>
      </c>
      <c r="B5" s="39"/>
      <c r="C5" s="40"/>
      <c r="D5" s="40">
        <v>67876</v>
      </c>
      <c r="E5" s="40"/>
      <c r="F5" s="28">
        <f t="shared" ref="F5:F15" si="4">SUM(B5+C5+D5+E5)</f>
        <v>67876</v>
      </c>
      <c r="G5" s="43">
        <f t="shared" ref="G5:H15" si="5">G4</f>
        <v>3.7780000000000001E-2</v>
      </c>
      <c r="H5" s="44">
        <f t="shared" si="5"/>
        <v>56.18</v>
      </c>
      <c r="I5" s="45">
        <v>1</v>
      </c>
      <c r="J5" s="34">
        <f t="shared" ref="J5:J15" si="6">B5*$G5*$H5*$I5/1000</f>
        <v>0</v>
      </c>
      <c r="K5" s="61">
        <f t="shared" si="3"/>
        <v>0</v>
      </c>
      <c r="L5" s="61">
        <f t="shared" si="3"/>
        <v>144.06547963040001</v>
      </c>
      <c r="M5" s="61">
        <f t="shared" si="3"/>
        <v>0</v>
      </c>
      <c r="N5" s="30">
        <f t="shared" si="2"/>
        <v>144.06547963040001</v>
      </c>
      <c r="O5" s="60">
        <f t="shared" ref="O5:O15" si="7">(B5+C5+E5)*G5/1000</f>
        <v>0</v>
      </c>
      <c r="P5" s="56">
        <f t="shared" ref="P5:P15" si="8">(D5)*G5/1000</f>
        <v>2.56435528</v>
      </c>
      <c r="Q5" s="18"/>
    </row>
    <row r="6" spans="1:24" x14ac:dyDescent="0.25">
      <c r="A6" s="22">
        <v>44986</v>
      </c>
      <c r="B6" s="39"/>
      <c r="C6" s="40"/>
      <c r="D6" s="40">
        <v>96043</v>
      </c>
      <c r="E6" s="40"/>
      <c r="F6" s="28">
        <f t="shared" si="4"/>
        <v>96043</v>
      </c>
      <c r="G6" s="43">
        <f t="shared" si="5"/>
        <v>3.7780000000000001E-2</v>
      </c>
      <c r="H6" s="44">
        <f t="shared" si="5"/>
        <v>56.18</v>
      </c>
      <c r="I6" s="45">
        <v>1</v>
      </c>
      <c r="J6" s="34">
        <f t="shared" si="6"/>
        <v>0</v>
      </c>
      <c r="K6" s="61">
        <f t="shared" si="3"/>
        <v>0</v>
      </c>
      <c r="L6" s="61">
        <f t="shared" si="3"/>
        <v>203.84938505719998</v>
      </c>
      <c r="M6" s="61">
        <f t="shared" si="3"/>
        <v>0</v>
      </c>
      <c r="N6" s="30">
        <f t="shared" si="2"/>
        <v>203.84938505719998</v>
      </c>
      <c r="O6" s="60">
        <f t="shared" si="7"/>
        <v>0</v>
      </c>
      <c r="P6" s="56">
        <f t="shared" si="8"/>
        <v>3.6285045399999998</v>
      </c>
      <c r="Q6" s="18"/>
    </row>
    <row r="7" spans="1:24" x14ac:dyDescent="0.25">
      <c r="A7" s="22">
        <v>45017</v>
      </c>
      <c r="B7" s="39"/>
      <c r="C7" s="40"/>
      <c r="D7" s="40">
        <v>78613</v>
      </c>
      <c r="E7" s="40"/>
      <c r="F7" s="28">
        <f t="shared" si="4"/>
        <v>78613</v>
      </c>
      <c r="G7" s="43">
        <f t="shared" si="5"/>
        <v>3.7780000000000001E-2</v>
      </c>
      <c r="H7" s="44">
        <f t="shared" si="5"/>
        <v>56.18</v>
      </c>
      <c r="I7" s="45">
        <v>1</v>
      </c>
      <c r="J7" s="34">
        <f t="shared" si="6"/>
        <v>0</v>
      </c>
      <c r="K7" s="61">
        <f t="shared" si="3"/>
        <v>0</v>
      </c>
      <c r="L7" s="61">
        <f t="shared" si="3"/>
        <v>166.85455168519999</v>
      </c>
      <c r="M7" s="61">
        <f t="shared" si="3"/>
        <v>0</v>
      </c>
      <c r="N7" s="30">
        <f t="shared" si="2"/>
        <v>166.85455168519999</v>
      </c>
      <c r="O7" s="60">
        <f t="shared" si="7"/>
        <v>0</v>
      </c>
      <c r="P7" s="56">
        <f t="shared" si="8"/>
        <v>2.9699991400000001</v>
      </c>
      <c r="Q7" s="18"/>
    </row>
    <row r="8" spans="1:24" x14ac:dyDescent="0.25">
      <c r="A8" s="22">
        <v>45047</v>
      </c>
      <c r="B8" s="39"/>
      <c r="C8" s="40"/>
      <c r="D8" s="40">
        <v>82057</v>
      </c>
      <c r="E8" s="40"/>
      <c r="F8" s="28">
        <f t="shared" si="4"/>
        <v>82057</v>
      </c>
      <c r="G8" s="43">
        <f t="shared" si="5"/>
        <v>3.7780000000000001E-2</v>
      </c>
      <c r="H8" s="44">
        <f t="shared" si="5"/>
        <v>56.18</v>
      </c>
      <c r="I8" s="45">
        <v>1</v>
      </c>
      <c r="J8" s="34">
        <f t="shared" si="6"/>
        <v>0</v>
      </c>
      <c r="K8" s="61">
        <f t="shared" si="3"/>
        <v>0</v>
      </c>
      <c r="L8" s="61">
        <f t="shared" si="3"/>
        <v>174.1643741828</v>
      </c>
      <c r="M8" s="61">
        <f t="shared" si="3"/>
        <v>0</v>
      </c>
      <c r="N8" s="30">
        <f t="shared" si="2"/>
        <v>174.1643741828</v>
      </c>
      <c r="O8" s="60">
        <f t="shared" si="7"/>
        <v>0</v>
      </c>
      <c r="P8" s="56">
        <f t="shared" si="8"/>
        <v>3.1001134600000002</v>
      </c>
      <c r="Q8" s="18"/>
    </row>
    <row r="9" spans="1:24" x14ac:dyDescent="0.25">
      <c r="A9" s="22">
        <v>45078</v>
      </c>
      <c r="B9" s="39"/>
      <c r="C9" s="40"/>
      <c r="D9" s="40">
        <v>86521</v>
      </c>
      <c r="E9" s="40"/>
      <c r="F9" s="28">
        <f t="shared" si="4"/>
        <v>86521</v>
      </c>
      <c r="G9" s="43">
        <f t="shared" si="5"/>
        <v>3.7780000000000001E-2</v>
      </c>
      <c r="H9" s="44">
        <f t="shared" si="5"/>
        <v>56.18</v>
      </c>
      <c r="I9" s="45">
        <v>1</v>
      </c>
      <c r="J9" s="34">
        <f t="shared" si="6"/>
        <v>0</v>
      </c>
      <c r="K9" s="61">
        <f t="shared" si="3"/>
        <v>0</v>
      </c>
      <c r="L9" s="61">
        <f t="shared" si="3"/>
        <v>183.63912668839998</v>
      </c>
      <c r="M9" s="61">
        <f t="shared" si="3"/>
        <v>0</v>
      </c>
      <c r="N9" s="30">
        <f t="shared" si="2"/>
        <v>183.63912668839998</v>
      </c>
      <c r="O9" s="60">
        <f t="shared" si="7"/>
        <v>0</v>
      </c>
      <c r="P9" s="56">
        <f t="shared" si="8"/>
        <v>3.2687633799999998</v>
      </c>
      <c r="Q9" s="18"/>
    </row>
    <row r="10" spans="1:24" x14ac:dyDescent="0.25">
      <c r="A10" s="22">
        <v>45108</v>
      </c>
      <c r="B10" s="39"/>
      <c r="C10" s="40"/>
      <c r="D10" s="40">
        <v>101858</v>
      </c>
      <c r="E10" s="40"/>
      <c r="F10" s="28">
        <f t="shared" si="4"/>
        <v>101858</v>
      </c>
      <c r="G10" s="43">
        <f t="shared" si="5"/>
        <v>3.7780000000000001E-2</v>
      </c>
      <c r="H10" s="44">
        <f t="shared" si="5"/>
        <v>56.18</v>
      </c>
      <c r="I10" s="45">
        <v>1</v>
      </c>
      <c r="J10" s="34">
        <f t="shared" si="6"/>
        <v>0</v>
      </c>
      <c r="K10" s="61">
        <f t="shared" si="3"/>
        <v>0</v>
      </c>
      <c r="L10" s="61">
        <f t="shared" si="3"/>
        <v>216.19160858320001</v>
      </c>
      <c r="M10" s="61">
        <f t="shared" si="3"/>
        <v>0</v>
      </c>
      <c r="N10" s="30">
        <f t="shared" si="2"/>
        <v>216.19160858320001</v>
      </c>
      <c r="O10" s="60">
        <f t="shared" si="7"/>
        <v>0</v>
      </c>
      <c r="P10" s="56">
        <f t="shared" si="8"/>
        <v>3.8481952399999999</v>
      </c>
      <c r="Q10" s="18"/>
    </row>
    <row r="11" spans="1:24" x14ac:dyDescent="0.25">
      <c r="A11" s="22">
        <v>45139</v>
      </c>
      <c r="B11" s="39"/>
      <c r="C11" s="40"/>
      <c r="D11" s="40">
        <v>32174</v>
      </c>
      <c r="E11" s="40"/>
      <c r="F11" s="28">
        <f t="shared" si="4"/>
        <v>32174</v>
      </c>
      <c r="G11" s="43">
        <f t="shared" si="5"/>
        <v>3.7780000000000001E-2</v>
      </c>
      <c r="H11" s="44">
        <f t="shared" si="5"/>
        <v>56.18</v>
      </c>
      <c r="I11" s="45">
        <v>1</v>
      </c>
      <c r="J11" s="34">
        <f t="shared" si="6"/>
        <v>0</v>
      </c>
      <c r="K11" s="61">
        <f t="shared" si="3"/>
        <v>0</v>
      </c>
      <c r="L11" s="61">
        <f t="shared" si="3"/>
        <v>68.288684389600007</v>
      </c>
      <c r="M11" s="61">
        <f t="shared" si="3"/>
        <v>0</v>
      </c>
      <c r="N11" s="30">
        <f t="shared" si="2"/>
        <v>68.288684389600007</v>
      </c>
      <c r="O11" s="60">
        <f t="shared" si="7"/>
        <v>0</v>
      </c>
      <c r="P11" s="56">
        <f t="shared" si="8"/>
        <v>1.21553372</v>
      </c>
      <c r="Q11" s="18"/>
    </row>
    <row r="12" spans="1:24" x14ac:dyDescent="0.25">
      <c r="A12" s="22">
        <v>45170</v>
      </c>
      <c r="B12" s="39"/>
      <c r="C12" s="40"/>
      <c r="D12" s="40">
        <v>90435</v>
      </c>
      <c r="E12" s="40"/>
      <c r="F12" s="28">
        <f t="shared" si="4"/>
        <v>90435</v>
      </c>
      <c r="G12" s="43">
        <f t="shared" si="5"/>
        <v>3.7780000000000001E-2</v>
      </c>
      <c r="H12" s="44">
        <f t="shared" si="5"/>
        <v>56.18</v>
      </c>
      <c r="I12" s="45">
        <v>1</v>
      </c>
      <c r="J12" s="34">
        <f t="shared" si="6"/>
        <v>0</v>
      </c>
      <c r="K12" s="61">
        <f t="shared" si="3"/>
        <v>0</v>
      </c>
      <c r="L12" s="61">
        <f t="shared" si="3"/>
        <v>191.94651497400002</v>
      </c>
      <c r="M12" s="61">
        <f t="shared" si="3"/>
        <v>0</v>
      </c>
      <c r="N12" s="30">
        <f t="shared" si="2"/>
        <v>191.94651497400002</v>
      </c>
      <c r="O12" s="60">
        <f t="shared" si="7"/>
        <v>0</v>
      </c>
      <c r="P12" s="56">
        <f t="shared" si="8"/>
        <v>3.4166343000000001</v>
      </c>
      <c r="Q12" s="18"/>
    </row>
    <row r="13" spans="1:24" x14ac:dyDescent="0.25">
      <c r="A13" s="22">
        <v>45200</v>
      </c>
      <c r="B13" s="39"/>
      <c r="C13" s="40"/>
      <c r="D13" s="40">
        <v>116034</v>
      </c>
      <c r="E13" s="40"/>
      <c r="F13" s="28">
        <f t="shared" si="4"/>
        <v>116034</v>
      </c>
      <c r="G13" s="43">
        <f t="shared" si="5"/>
        <v>3.7780000000000001E-2</v>
      </c>
      <c r="H13" s="44">
        <f t="shared" si="5"/>
        <v>56.18</v>
      </c>
      <c r="I13" s="45">
        <v>1</v>
      </c>
      <c r="J13" s="34">
        <f t="shared" si="6"/>
        <v>0</v>
      </c>
      <c r="K13" s="61">
        <f t="shared" si="3"/>
        <v>0</v>
      </c>
      <c r="L13" s="61">
        <f t="shared" si="3"/>
        <v>246.27989073359998</v>
      </c>
      <c r="M13" s="61">
        <f t="shared" si="3"/>
        <v>0</v>
      </c>
      <c r="N13" s="30">
        <f t="shared" si="2"/>
        <v>246.27989073359998</v>
      </c>
      <c r="O13" s="60">
        <f t="shared" si="7"/>
        <v>0</v>
      </c>
      <c r="P13" s="56">
        <f t="shared" si="8"/>
        <v>4.3837645199999997</v>
      </c>
      <c r="Q13" s="18"/>
    </row>
    <row r="14" spans="1:24" x14ac:dyDescent="0.25">
      <c r="A14" s="22">
        <v>45231</v>
      </c>
      <c r="B14" s="39"/>
      <c r="C14" s="40"/>
      <c r="D14" s="40">
        <v>116992</v>
      </c>
      <c r="E14" s="40"/>
      <c r="F14" s="28">
        <f t="shared" si="4"/>
        <v>116992</v>
      </c>
      <c r="G14" s="43">
        <f t="shared" si="5"/>
        <v>3.7780000000000001E-2</v>
      </c>
      <c r="H14" s="44">
        <f t="shared" si="5"/>
        <v>56.18</v>
      </c>
      <c r="I14" s="45">
        <v>1</v>
      </c>
      <c r="J14" s="34">
        <f t="shared" si="6"/>
        <v>0</v>
      </c>
      <c r="K14" s="61">
        <f t="shared" si="3"/>
        <v>0</v>
      </c>
      <c r="L14" s="61">
        <f t="shared" si="3"/>
        <v>248.31322695680001</v>
      </c>
      <c r="M14" s="61">
        <f t="shared" si="3"/>
        <v>0</v>
      </c>
      <c r="N14" s="30">
        <f t="shared" si="2"/>
        <v>248.31322695680001</v>
      </c>
      <c r="O14" s="60">
        <f t="shared" si="7"/>
        <v>0</v>
      </c>
      <c r="P14" s="56">
        <f t="shared" si="8"/>
        <v>4.41995776</v>
      </c>
      <c r="Q14" s="18"/>
    </row>
    <row r="15" spans="1:24" ht="15.75" thickBot="1" x14ac:dyDescent="0.3">
      <c r="A15" s="22">
        <v>45261</v>
      </c>
      <c r="B15" s="41"/>
      <c r="C15" s="42"/>
      <c r="D15" s="42">
        <v>53880</v>
      </c>
      <c r="E15" s="42"/>
      <c r="F15" s="29">
        <f t="shared" si="4"/>
        <v>53880</v>
      </c>
      <c r="G15" s="46">
        <f t="shared" si="5"/>
        <v>3.7780000000000001E-2</v>
      </c>
      <c r="H15" s="47">
        <f t="shared" si="5"/>
        <v>56.18</v>
      </c>
      <c r="I15" s="48">
        <v>1</v>
      </c>
      <c r="J15" s="34">
        <f t="shared" si="6"/>
        <v>0</v>
      </c>
      <c r="K15" s="61">
        <f t="shared" si="3"/>
        <v>0</v>
      </c>
      <c r="L15" s="61">
        <f t="shared" si="3"/>
        <v>114.359243952</v>
      </c>
      <c r="M15" s="61">
        <f t="shared" si="3"/>
        <v>0</v>
      </c>
      <c r="N15" s="30">
        <f t="shared" si="2"/>
        <v>114.359243952</v>
      </c>
      <c r="O15" s="60">
        <f t="shared" si="7"/>
        <v>0</v>
      </c>
      <c r="P15" s="56">
        <f t="shared" si="8"/>
        <v>2.0355864000000001</v>
      </c>
      <c r="Q15" s="18"/>
      <c r="V15" s="11"/>
      <c r="X15" s="3"/>
    </row>
    <row r="16" spans="1:24" ht="15.75" thickBot="1" x14ac:dyDescent="0.3">
      <c r="I16" s="31"/>
      <c r="J16" s="35"/>
      <c r="K16" s="35"/>
      <c r="L16" s="35"/>
      <c r="M16" s="35"/>
      <c r="N16" s="6"/>
      <c r="O16" s="57"/>
      <c r="P16" s="57"/>
      <c r="S16" s="9"/>
      <c r="V16" s="12"/>
    </row>
    <row r="17" spans="4:19" x14ac:dyDescent="0.25">
      <c r="F17" s="59">
        <f>F3*G3</f>
        <v>39487.0893</v>
      </c>
      <c r="H17" s="1"/>
    </row>
    <row r="18" spans="4:19" ht="30" x14ac:dyDescent="0.25">
      <c r="E18" s="7"/>
      <c r="G18" s="19" t="s">
        <v>25</v>
      </c>
      <c r="H18" s="19" t="s">
        <v>25</v>
      </c>
      <c r="I18" s="19" t="s">
        <v>25</v>
      </c>
      <c r="Q18" s="7"/>
      <c r="R18" s="7"/>
      <c r="S18" s="8"/>
    </row>
    <row r="20" spans="4:19" ht="15.75" thickBot="1" x14ac:dyDescent="0.3"/>
    <row r="21" spans="4:19" x14ac:dyDescent="0.25">
      <c r="F21" s="49" t="s">
        <v>33</v>
      </c>
      <c r="G21" s="50">
        <f>G3*H3*I3/1000</f>
        <v>2.1224804000000001E-3</v>
      </c>
      <c r="H21" s="51" t="s">
        <v>31</v>
      </c>
    </row>
    <row r="22" spans="4:19" ht="15.75" thickBot="1" x14ac:dyDescent="0.3">
      <c r="F22" s="52"/>
      <c r="G22" s="53">
        <f>G21/11.7</f>
        <v>1.8140858119658121E-4</v>
      </c>
      <c r="H22" s="54" t="s">
        <v>32</v>
      </c>
    </row>
    <row r="24" spans="4:19" x14ac:dyDescent="0.25">
      <c r="I24" s="11"/>
    </row>
    <row r="25" spans="4:19" x14ac:dyDescent="0.25">
      <c r="I25" s="11"/>
    </row>
    <row r="26" spans="4:19" hidden="1" x14ac:dyDescent="0.25">
      <c r="E26" t="s">
        <v>34</v>
      </c>
      <c r="I26" s="11"/>
    </row>
    <row r="27" spans="4:19" hidden="1" x14ac:dyDescent="0.25">
      <c r="D27" t="s">
        <v>35</v>
      </c>
      <c r="E27" s="11">
        <v>13888</v>
      </c>
    </row>
    <row r="28" spans="4:19" hidden="1" x14ac:dyDescent="0.25">
      <c r="D28" t="s">
        <v>36</v>
      </c>
      <c r="E28">
        <v>10156</v>
      </c>
    </row>
    <row r="29" spans="4:19" hidden="1" x14ac:dyDescent="0.25">
      <c r="D29" t="s">
        <v>37</v>
      </c>
      <c r="E29" s="3">
        <v>53000</v>
      </c>
    </row>
    <row r="30" spans="4:19" hidden="1" x14ac:dyDescent="0.25">
      <c r="E30" t="s">
        <v>38</v>
      </c>
    </row>
    <row r="31" spans="4:19" hidden="1" x14ac:dyDescent="0.25">
      <c r="D31" t="s">
        <v>35</v>
      </c>
      <c r="E31">
        <v>10187</v>
      </c>
    </row>
    <row r="32" spans="4:19" hidden="1" x14ac:dyDescent="0.25">
      <c r="D32" t="s">
        <v>36</v>
      </c>
      <c r="E32">
        <v>3994</v>
      </c>
    </row>
    <row r="33" spans="4:5" hidden="1" x14ac:dyDescent="0.25">
      <c r="D33" t="s">
        <v>37</v>
      </c>
      <c r="E33">
        <v>24000</v>
      </c>
    </row>
    <row r="35" spans="4:5" x14ac:dyDescent="0.25">
      <c r="E35" s="3"/>
    </row>
  </sheetData>
  <mergeCells count="3">
    <mergeCell ref="B1:F1"/>
    <mergeCell ref="G1:I1"/>
    <mergeCell ref="J1:M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I47"/>
  <sheetViews>
    <sheetView workbookViewId="0">
      <selection activeCell="B4" sqref="B4"/>
    </sheetView>
  </sheetViews>
  <sheetFormatPr baseColWidth="10" defaultRowHeight="15" x14ac:dyDescent="0.25"/>
  <sheetData>
    <row r="3" spans="2:2" x14ac:dyDescent="0.25">
      <c r="B3" t="s">
        <v>11</v>
      </c>
    </row>
    <row r="4" spans="2:2" x14ac:dyDescent="0.25">
      <c r="B4" s="10">
        <v>2023</v>
      </c>
    </row>
    <row r="41" spans="2:9" x14ac:dyDescent="0.25">
      <c r="B41" t="s">
        <v>12</v>
      </c>
      <c r="D41">
        <v>48.62</v>
      </c>
      <c r="E41" t="s">
        <v>13</v>
      </c>
      <c r="F41">
        <f>D41/1000</f>
        <v>4.8619999999999997E-2</v>
      </c>
      <c r="G41" t="s">
        <v>20</v>
      </c>
      <c r="H41">
        <f>'Inventario nacional'!F41*'Inventario nacional'!D47</f>
        <v>3.6117714285714288E-2</v>
      </c>
      <c r="I41" t="s">
        <v>21</v>
      </c>
    </row>
    <row r="42" spans="2:9" x14ac:dyDescent="0.25">
      <c r="B42" t="s">
        <v>14</v>
      </c>
      <c r="D42">
        <v>0.74</v>
      </c>
      <c r="E42" t="s">
        <v>15</v>
      </c>
    </row>
    <row r="44" spans="2:9" x14ac:dyDescent="0.25">
      <c r="D44">
        <v>1.17E-2</v>
      </c>
      <c r="E44" t="s">
        <v>16</v>
      </c>
    </row>
    <row r="45" spans="2:9" x14ac:dyDescent="0.25">
      <c r="D45">
        <f>D44*1000</f>
        <v>11.700000000000001</v>
      </c>
      <c r="E45" t="s">
        <v>17</v>
      </c>
    </row>
    <row r="46" spans="2:9" x14ac:dyDescent="0.25">
      <c r="D46">
        <v>15.75</v>
      </c>
      <c r="E46" t="s">
        <v>18</v>
      </c>
    </row>
    <row r="47" spans="2:9" x14ac:dyDescent="0.25">
      <c r="D47">
        <f>D45/D46</f>
        <v>0.74285714285714288</v>
      </c>
      <c r="E47" t="s">
        <v>19</v>
      </c>
    </row>
  </sheetData>
  <hyperlinks>
    <hyperlink ref="B4" r:id="rId1" display="D:\Etex Group\PLADUR Proyectos Industriales - Seguimiento energía PLADUR\Derechos emisión\2023\inventario nacional 2023\es_nir_edicion2023_tcm30-560374.pdf" xr:uid="{81CFD558-F0D5-44B2-9273-874BAD57B445}"/>
  </hyperlink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FF947-6C1B-4035-88CE-D0F44090DCEB}">
  <dimension ref="C4:F8"/>
  <sheetViews>
    <sheetView workbookViewId="0">
      <selection activeCell="C4" sqref="C4:F8"/>
    </sheetView>
  </sheetViews>
  <sheetFormatPr baseColWidth="10" defaultRowHeight="15" x14ac:dyDescent="0.25"/>
  <cols>
    <col min="4" max="4" width="14.140625" customWidth="1"/>
    <col min="5" max="5" width="15.42578125" customWidth="1"/>
    <col min="6" max="6" width="16.5703125" customWidth="1"/>
  </cols>
  <sheetData>
    <row r="4" spans="3:6" ht="45" x14ac:dyDescent="0.25">
      <c r="C4" s="15" t="s">
        <v>2</v>
      </c>
      <c r="D4" s="13" t="s">
        <v>22</v>
      </c>
      <c r="E4" s="13" t="s">
        <v>23</v>
      </c>
      <c r="F4" s="15" t="s">
        <v>24</v>
      </c>
    </row>
    <row r="6" spans="3:6" x14ac:dyDescent="0.25">
      <c r="C6">
        <v>2019</v>
      </c>
      <c r="D6" s="11">
        <v>47851.660408239957</v>
      </c>
      <c r="E6" s="14">
        <v>0.2686790121599999</v>
      </c>
      <c r="F6" s="16">
        <f>E6/D6</f>
        <v>5.6148315412213771E-6</v>
      </c>
    </row>
    <row r="7" spans="3:6" x14ac:dyDescent="0.25">
      <c r="C7">
        <v>2018</v>
      </c>
      <c r="D7" s="11">
        <v>48627.094470140153</v>
      </c>
      <c r="E7" s="14">
        <v>0.21234522815999998</v>
      </c>
      <c r="F7" s="16">
        <f>E7/D7</f>
        <v>4.3668088845076327E-6</v>
      </c>
    </row>
    <row r="8" spans="3:6" x14ac:dyDescent="0.25">
      <c r="C8">
        <v>2017</v>
      </c>
      <c r="D8" s="11">
        <v>35571.529380159598</v>
      </c>
      <c r="E8" s="14">
        <v>0.1153185696</v>
      </c>
      <c r="F8" s="16">
        <f>E8/D8</f>
        <v>3.2418783113756185E-6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Q F A A B Q S w M E F A A C A A g A U m 1 k V W K s O z + j A A A A 9 g A A A B I A H A B D b 2 5 m a W c v U G F j a 2 F n Z S 5 4 b W w g o h g A K K A U A A A A A A A A A A A A A A A A A A A A A A A A A A A A h Y + x D o I w F E V / h X S n r 9 T F k E c d j J s k J i T G t S k V G q E Y W i z / 5 u A n + Q t i F H V z v O e e 4 d 7 7 9 Y a r s W 2 i i + 6 d 6 W x G E s p I p K 3 q S m O r j A z + G C / J S u B O q p O s d D T J 1 q W j K z N S e 3 9 O A U I I N C x o 1 1 f A G U v g k G 8 L V e t W k o 9 s / s u x s c 5 L q z Q R u H + N E Z w m j F P O p k 0 I M 8 T c 2 K / A p + 7 Z / k B c D 4 0 f e i 2 0 i z c F w h w R 3 h / E A 1 B L A w Q U A A I A C A B S b W R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U m 1 k V d I b G H j / A Q A A x A M A A B M A H A B G b 3 J t d W x h c y 9 T Z W N 0 a W 9 u M S 5 t I K I Y A C i g F A A A A A A A A A A A A A A A A A A A A A A A A A A A A H 1 S X Y / S Q B R 9 J + E / T L o v Y K A p R S G 4 4 Y H w J e 6 6 2 1 j Q K M V m a C 8 w p j P T z E y N 2 P C T f P L N R / e P e f l Y 1 G y x S d P 2 n H N v 7 5 x 7 N E S G S U H 8 4 7 N x X S 6 V S 3 p D F c T k y p r S Z Q K O 0 y E V j 6 6 B v K h a p E s S M O U S w e t e s T U I R L x 4 Z R + k u j J i C d h 9 K Q w I o y v W 4 G U w N P C V j J X M 0 s C 7 7 Q 1 m b 4 m n 5 B Z / J z W Z i D j T R j G K p a S O Q 6 w z x h m W S g I C 1 P r h O y X H o m B 4 / k 5 o n C k y 3 q Y 6 4 4 H r u G 6 w o p H J F N X B G u 9 3 N I m B S y W D c c 8 P X b f u t p p u e O w y / u D 5 s z d + D 2 G n 3 W w 1 O k 7 b d V u O 0 w w b n d B p I x w 6 n f r r 2 V 3 d d W 1 v M L K q N T K f 8 D Q B j k P R v U N d q 2 E 3 r U W 1 d v T g 7 F D 3 Z E c + n 8 T d s 3 H W Y j c f U E M X J / m V N R Q R X c I 3 G u P x U y W 5 / M L w d e / r o c b 2 9 p i B V 0 B j U L r y 2 A j n O D G 9 J P E j m l C l u 0 Z l c J 4 E t 8 V S S S L K l w y 7 / + k 4 V V T o l V S 8 L 5 O M i + k 2 x T 1 d H K S W 5 9 Y I o g 2 1 a s S g l O D 6 z K 5 G c s v r + 4 + Y y P g S 1 A m d F K A D E J r F N C 6 g 7 s L c 3 R X g / f s L h K d A s 4 c f o o C a A k / J r 5 / 9 A m q E m Z C K f E R q I k z r u b 0 / 9 9 / M z V P m F g 4 5 I v x T 3 t y R i q g + l W C 0 M X b y f 5 L e Z 8 w 0 5 v n m / e Z y f S F 5 W O B J 8 e w f / 3 f V c o m J 4 k V f / w Z Q S w E C L Q A U A A I A C A B S b W R V Y q w 7 P 6 M A A A D 2 A A A A E g A A A A A A A A A A A A A A A A A A A A A A Q 2 9 u Z m l n L 1 B h Y 2 t h Z 2 U u e G 1 s U E s B A i 0 A F A A C A A g A U m 1 k V Q / K 6 a u k A A A A 6 Q A A A B M A A A A A A A A A A A A A A A A A 7 w A A A F t D b 2 5 0 Z W 5 0 X 1 R 5 c G V z X S 5 4 b W x Q S w E C L Q A U A A I A C A B S b W R V 0 h s Y e P 8 B A A D E A w A A E w A A A A A A A A A A A A A A A A D g A Q A A R m 9 y b X V s Y X M v U 2 V j d G l v b j E u b V B L B Q Y A A A A A A w A D A M I A A A A s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f E Q A A A A A A A L 0 R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T A w O S U y M C h Q Y W d l J T I w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y 0 y M V Q w O T o x N T o z N C 4 1 M z I 3 N z U 2 W i I g L z 4 8 R W 5 0 c n k g V H l w Z T 0 i R m l s b E N v b H V t b l R 5 c G V z I i B W Y W x 1 Z T 0 i c 0 J n V U Z C U V V G Q l F V R E F 3 T U R B d 0 1 H I i A v P j x F b n R y e S B U e X B l P S J G a W x s Q 2 9 s d W 1 u T m F t Z X M i I F Z h b H V l P S J z W y Z x d W 9 0 O 0 Z l Y 2 h h J n F 1 b 3 Q 7 L C Z x d W 9 0 O 1 B D U y Z x d W 9 0 O y w m c X V v d D t Q Q 0 k m c X V v d D s s J n F 1 b 3 Q 7 R G V u c 2 l k Y W Q m c X V v d D s s J n F 1 b 3 Q 7 T l 9 7 M n 0 m c X V v d D s s J n F 1 b 3 Q 7 Q 0 9 f e z J 9 J n F 1 b 3 Q 7 L C Z x d W 9 0 O 1 B y Z X N p w 7 N u J n F 1 b 3 Q 7 L C Z x d W 9 0 O 1 R l b X A g w r p D J n F 1 b 3 Q 7 L C Z x d W 9 0 O 0 Z h Y 3 R v c i B a J n F 1 b 3 Q 7 L C Z x d W 9 0 O 0 Z h Y 3 R v c i B L J n F 1 b 3 Q 7 L C Z x d W 9 0 O 0 x l Y 3 R 1 c m E g b V 5 7 M 3 0 g K G 4 p J n F 1 b 3 Q 7 L C Z x d W 9 0 O 0 N v b n N 1 b W 8 g b V 5 7 M 3 0 g K G 4 p J n F 1 b 3 Q 7 L C Z x d W 9 0 O 0 F q d X N 0 Z X M g S 1 d o J n F 1 b 3 Q 7 L C Z x d W 9 0 O 0 N v b n N 1 b W 8 g S 1 d o J n F 1 b 3 Q 7 L C Z x d W 9 0 O 1 R p c G 8 g Q 2 9 u c 3 V t b y o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k g K F B h Z 2 U g N S k v V G l w b y B j Y W 1 i a W F k b y 5 7 R m V j a G E s M H 0 m c X V v d D s s J n F 1 b 3 Q 7 U 2 V j d G l v b j E v V G F i b G U w M D k g K F B h Z 2 U g N S k v V G l w b y B j Y W 1 i a W F k b y 5 7 U E N T L D F 9 J n F 1 b 3 Q 7 L C Z x d W 9 0 O 1 N l Y 3 R p b 2 4 x L 1 R h Y m x l M D A 5 I C h Q Y W d l I D U p L 1 R p c G 8 g Y 2 F t Y m l h Z G 8 u e 1 B D S S w y f S Z x d W 9 0 O y w m c X V v d D t T Z W N 0 a W 9 u M S 9 U Y W J s Z T A w O S A o U G F n Z S A 1 K S 9 U a X B v I G N h b W J p Y W R v L n t E Z W 5 z a W R h Z C w z f S Z x d W 9 0 O y w m c X V v d D t T Z W N 0 a W 9 u M S 9 U Y W J s Z T A w O S A o U G F n Z S A 1 K S 9 U a X B v I G N h b W J p Y W R v L n t O X 3 t 7 M n 0 s N H 0 m c X V v d D s s J n F 1 b 3 Q 7 U 2 V j d G l v b j E v V G F i b G U w M D k g K F B h Z 2 U g N S k v V G l w b y B j Y W 1 i a W F k b y 5 7 Q 0 9 f e 3 s y f S w 1 f S Z x d W 9 0 O y w m c X V v d D t T Z W N 0 a W 9 u M S 9 U Y W J s Z T A w O S A o U G F n Z S A 1 K S 9 U a X B v I G N h b W J p Y W R v L n t Q c m V z a c O z b i w 2 f S Z x d W 9 0 O y w m c X V v d D t T Z W N 0 a W 9 u M S 9 U Y W J s Z T A w O S A o U G F n Z S A 1 K S 9 U a X B v I G N h b W J p Y W R v L n t U Z W 1 w I M K 6 Q y w 3 f S Z x d W 9 0 O y w m c X V v d D t T Z W N 0 a W 9 u M S 9 U Y W J s Z T A w O S A o U G F n Z S A 1 K S 9 U a X B v I G N h b W J p Y W R v L n t G Y W N 0 b 3 I g W i w 4 f S Z x d W 9 0 O y w m c X V v d D t T Z W N 0 a W 9 u M S 9 U Y W J s Z T A w O S A o U G F n Z S A 1 K S 9 U a X B v I G N h b W J p Y W R v L n t G Y W N 0 b 3 I g S y w 5 f S Z x d W 9 0 O y w m c X V v d D t T Z W N 0 a W 9 u M S 9 U Y W J s Z T A w O S A o U G F n Z S A 1 K S 9 U a X B v I G N h b W J p Y W R v L n t M Z W N 0 d X J h I G 1 e e 3 s z f S A o b i k s M T B 9 J n F 1 b 3 Q 7 L C Z x d W 9 0 O 1 N l Y 3 R p b 2 4 x L 1 R h Y m x l M D A 5 I C h Q Y W d l I D U p L 1 R p c G 8 g Y 2 F t Y m l h Z G 8 u e 0 N v b n N 1 b W 8 g b V 5 7 e z N 9 I C h u K S w x M X 0 m c X V v d D s s J n F 1 b 3 Q 7 U 2 V j d G l v b j E v V G F i b G U w M D k g K F B h Z 2 U g N S k v V G l w b y B j Y W 1 i a W F k b y 5 7 Q W p 1 c 3 R l c y B L V 2 g s M T J 9 J n F 1 b 3 Q 7 L C Z x d W 9 0 O 1 N l Y 3 R p b 2 4 x L 1 R h Y m x l M D A 5 I C h Q Y W d l I D U p L 1 R p c G 8 g Y 2 F t Y m l h Z G 8 u e 0 N v b n N 1 b W 8 g S 1 d o L D E z f S Z x d W 9 0 O y w m c X V v d D t T Z W N 0 a W 9 u M S 9 U Y W J s Z T A w O S A o U G F n Z S A 1 K S 9 U a X B v I G N h b W J p Y W R v L n t U a X B v I E N v b n N 1 b W 8 q L D E 0 f S Z x d W 9 0 O 1 0 s J n F 1 b 3 Q 7 Q 2 9 s d W 1 u Q 2 9 1 b n Q m c X V v d D s 6 M T U s J n F 1 b 3 Q 7 S 2 V 5 Q 2 9 s d W 1 u T m F t Z X M m c X V v d D s 6 W 1 0 s J n F 1 b 3 Q 7 Q 2 9 s d W 1 u S W R l b n R p d G l l c y Z x d W 9 0 O z p b J n F 1 b 3 Q 7 U 2 V j d G l v b j E v V G F i b G U w M D k g K F B h Z 2 U g N S k v V G l w b y B j Y W 1 i a W F k b y 5 7 R m V j a G E s M H 0 m c X V v d D s s J n F 1 b 3 Q 7 U 2 V j d G l v b j E v V G F i b G U w M D k g K F B h Z 2 U g N S k v V G l w b y B j Y W 1 i a W F k b y 5 7 U E N T L D F 9 J n F 1 b 3 Q 7 L C Z x d W 9 0 O 1 N l Y 3 R p b 2 4 x L 1 R h Y m x l M D A 5 I C h Q Y W d l I D U p L 1 R p c G 8 g Y 2 F t Y m l h Z G 8 u e 1 B D S S w y f S Z x d W 9 0 O y w m c X V v d D t T Z W N 0 a W 9 u M S 9 U Y W J s Z T A w O S A o U G F n Z S A 1 K S 9 U a X B v I G N h b W J p Y W R v L n t E Z W 5 z a W R h Z C w z f S Z x d W 9 0 O y w m c X V v d D t T Z W N 0 a W 9 u M S 9 U Y W J s Z T A w O S A o U G F n Z S A 1 K S 9 U a X B v I G N h b W J p Y W R v L n t O X 3 t 7 M n 0 s N H 0 m c X V v d D s s J n F 1 b 3 Q 7 U 2 V j d G l v b j E v V G F i b G U w M D k g K F B h Z 2 U g N S k v V G l w b y B j Y W 1 i a W F k b y 5 7 Q 0 9 f e 3 s y f S w 1 f S Z x d W 9 0 O y w m c X V v d D t T Z W N 0 a W 9 u M S 9 U Y W J s Z T A w O S A o U G F n Z S A 1 K S 9 U a X B v I G N h b W J p Y W R v L n t Q c m V z a c O z b i w 2 f S Z x d W 9 0 O y w m c X V v d D t T Z W N 0 a W 9 u M S 9 U Y W J s Z T A w O S A o U G F n Z S A 1 K S 9 U a X B v I G N h b W J p Y W R v L n t U Z W 1 w I M K 6 Q y w 3 f S Z x d W 9 0 O y w m c X V v d D t T Z W N 0 a W 9 u M S 9 U Y W J s Z T A w O S A o U G F n Z S A 1 K S 9 U a X B v I G N h b W J p Y W R v L n t G Y W N 0 b 3 I g W i w 4 f S Z x d W 9 0 O y w m c X V v d D t T Z W N 0 a W 9 u M S 9 U Y W J s Z T A w O S A o U G F n Z S A 1 K S 9 U a X B v I G N h b W J p Y W R v L n t G Y W N 0 b 3 I g S y w 5 f S Z x d W 9 0 O y w m c X V v d D t T Z W N 0 a W 9 u M S 9 U Y W J s Z T A w O S A o U G F n Z S A 1 K S 9 U a X B v I G N h b W J p Y W R v L n t M Z W N 0 d X J h I G 1 e e 3 s z f S A o b i k s M T B 9 J n F 1 b 3 Q 7 L C Z x d W 9 0 O 1 N l Y 3 R p b 2 4 x L 1 R h Y m x l M D A 5 I C h Q Y W d l I D U p L 1 R p c G 8 g Y 2 F t Y m l h Z G 8 u e 0 N v b n N 1 b W 8 g b V 5 7 e z N 9 I C h u K S w x M X 0 m c X V v d D s s J n F 1 b 3 Q 7 U 2 V j d G l v b j E v V G F i b G U w M D k g K F B h Z 2 U g N S k v V G l w b y B j Y W 1 i a W F k b y 5 7 Q W p 1 c 3 R l c y B L V 2 g s M T J 9 J n F 1 b 3 Q 7 L C Z x d W 9 0 O 1 N l Y 3 R p b 2 4 x L 1 R h Y m x l M D A 5 I C h Q Y W d l I D U p L 1 R p c G 8 g Y 2 F t Y m l h Z G 8 u e 0 N v b n N 1 b W 8 g S 1 d o L D E z f S Z x d W 9 0 O y w m c X V v d D t T Z W N 0 a W 9 u M S 9 U Y W J s Z T A w O S A o U G F n Z S A 1 K S 9 U a X B v I G N h b W J p Y W R v L n t U a X B v I E N v b n N 1 b W 8 q L D E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k l M j A o U G F n Z S U y M D U p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5 J T I w K F B h Z 2 U l M j A 1 K S 9 U Y W J s Z T A w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5 J T I w K F B h Z 2 U l M j A 1 K S 9 F b m N h Y m V 6 Y W R v c y U y M H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O S U y M C h Q Y W d l J T I w N S k v V G l w b y U y M G N h b W J p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F L C v Q Z 0 f h F l c t R J V X g 6 T g A A A A A A g A A A A A A E G Y A A A A B A A A g A A A A U l R a S 9 p 5 Q G c k y k q c 5 H B 0 P X M + c W A e 8 L u J v k 8 W B h A E n 2 s A A A A A D o A A A A A C A A A g A A A A V U p N 5 J f 0 F V h h v U O 3 u 3 f 1 m 2 m b z 5 L M X r u k e n a s U K b 2 2 h 5 Q A A A A h W A / A j n u f I R z b E x 0 + B x V X a L z R J h O 3 x p F v O V V R 0 x Z o 0 5 n 4 H W U e + Z z 9 j z 8 Z 8 A L v V X u d 7 O R M 6 m j M 6 y y f r 4 v J h Q 2 L h q g / 5 a d w q p P n Y k c G B M + r 0 t A A A A A e 9 9 5 o y S B m S G Z j 3 6 9 o B 3 o b 1 9 O W U V H X g E h C f 5 n j h o J E R O D m p L W y i i L 3 t o Y I m Q 3 t o B 6 b S Z w 1 q c V F d d Q 8 v 2 K g 4 2 m l g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776FB3E2BB54C4982823D02644C9FAE" ma:contentTypeVersion="17" ma:contentTypeDescription="Crear nuevo documento." ma:contentTypeScope="" ma:versionID="0ba4084b07b5963e12d0cff91cf88f9f">
  <xsd:schema xmlns:xsd="http://www.w3.org/2001/XMLSchema" xmlns:xs="http://www.w3.org/2001/XMLSchema" xmlns:p="http://schemas.microsoft.com/office/2006/metadata/properties" xmlns:ns2="81438fd9-06ad-4c37-bb84-c854865d9955" xmlns:ns3="6f429e52-d1c4-461e-86fb-c72c4dd55eec" targetNamespace="http://schemas.microsoft.com/office/2006/metadata/properties" ma:root="true" ma:fieldsID="8ec6e08fc27915b2cb07e84277d98ca6" ns2:_="" ns3:_="">
    <xsd:import namespace="81438fd9-06ad-4c37-bb84-c854865d9955"/>
    <xsd:import namespace="6f429e52-d1c4-461e-86fb-c72c4dd55e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OCR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38fd9-06ad-4c37-bb84-c854865d99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62c5e514-5cbf-4757-8b5c-07080f4757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429e52-d1c4-461e-86fb-c72c4dd55ee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df3a838-4d10-43ea-8686-70e2ee582517}" ma:internalName="TaxCatchAll" ma:showField="CatchAllData" ma:web="6f429e52-d1c4-461e-86fb-c72c4dd55e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438fd9-06ad-4c37-bb84-c854865d9955">
      <Terms xmlns="http://schemas.microsoft.com/office/infopath/2007/PartnerControls"/>
    </lcf76f155ced4ddcb4097134ff3c332f>
    <TaxCatchAll xmlns="6f429e52-d1c4-461e-86fb-c72c4dd55ee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3C82F3-9081-4AFB-A5EB-EEB1AC5BE1B2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5FDC666-1B55-45C3-8647-B35100C44FE3}"/>
</file>

<file path=customXml/itemProps3.xml><?xml version="1.0" encoding="utf-8"?>
<ds:datastoreItem xmlns:ds="http://schemas.openxmlformats.org/officeDocument/2006/customXml" ds:itemID="{BF7223A7-7EC4-4A56-8702-7F6C4E8E3853}">
  <ds:schemaRefs>
    <ds:schemaRef ds:uri="1c4bc5c1-58e5-441b-890d-730f96b4d30f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e1284813-3a62-4657-8807-14f0db8bcd58"/>
    <ds:schemaRef ds:uri="81438fd9-06ad-4c37-bb84-c854865d9955"/>
    <ds:schemaRef ds:uri="6f429e52-d1c4-461e-86fb-c72c4dd55eec"/>
  </ds:schemaRefs>
</ds:datastoreItem>
</file>

<file path=customXml/itemProps4.xml><?xml version="1.0" encoding="utf-8"?>
<ds:datastoreItem xmlns:ds="http://schemas.openxmlformats.org/officeDocument/2006/customXml" ds:itemID="{BF7394EA-1A47-47AF-ACB7-120D0067C3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2005</vt:lpstr>
      <vt:lpstr>2020</vt:lpstr>
      <vt:lpstr>2021</vt:lpstr>
      <vt:lpstr>2022</vt:lpstr>
      <vt:lpstr>2023</vt:lpstr>
      <vt:lpstr>Inventario nacional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2024-03-07T16:14:21Z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0x0101007776FB3E2BB54C4982823D02644C9FAE</vt:lpwstr>
  </property>
  <property fmtid="{D5CDD505-2E9C-101B-9397-08002B2CF9AE}" pid="3" name="MediaServiceImageTags">
    <vt:lpwstr/>
  </property>
</Properties>
</file>